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3256" windowHeight="11568"/>
  </bookViews>
  <sheets>
    <sheet name="на 1 апреля_освоение"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Print_Titles" localSheetId="0">'на 1 апреля_освоение'!$5:$7</definedName>
    <definedName name="_xlnm.Print_Area" localSheetId="0">'на 1 апреля_освоение'!$B$5:$IE$381</definedName>
  </definedNames>
  <calcPr calcId="145621"/>
</workbook>
</file>

<file path=xl/calcChain.xml><?xml version="1.0" encoding="utf-8"?>
<calcChain xmlns="http://schemas.openxmlformats.org/spreadsheetml/2006/main">
  <c r="DJ390" i="1" l="1"/>
  <c r="DG390" i="1"/>
  <c r="IA389" i="1"/>
  <c r="HW389" i="1"/>
  <c r="HS389" i="1"/>
  <c r="HO389" i="1"/>
  <c r="HK389" i="1"/>
  <c r="HG389" i="1"/>
  <c r="GU389" i="1"/>
  <c r="FO389" i="1"/>
  <c r="FK389" i="1"/>
  <c r="FG389" i="1"/>
  <c r="FC389" i="1"/>
  <c r="FB389" i="1"/>
  <c r="FA389" i="1"/>
  <c r="EZ389" i="1"/>
  <c r="EY389" i="1"/>
  <c r="EX389" i="1"/>
  <c r="ES389" i="1"/>
  <c r="EO389" i="1"/>
  <c r="EK389" i="1"/>
  <c r="EG389" i="1"/>
  <c r="EF389" i="1"/>
  <c r="EE389" i="1"/>
  <c r="ED389" i="1"/>
  <c r="EC389" i="1"/>
  <c r="EB389" i="1"/>
  <c r="EA389" i="1"/>
  <c r="DZ389" i="1"/>
  <c r="DY389" i="1"/>
  <c r="DW389" i="1"/>
  <c r="DV389" i="1"/>
  <c r="DT389" i="1"/>
  <c r="DS389" i="1"/>
  <c r="DR389" i="1"/>
  <c r="DQ389" i="1"/>
  <c r="DP389" i="1"/>
  <c r="DO389" i="1"/>
  <c r="DN389" i="1"/>
  <c r="DM389" i="1"/>
  <c r="DL389" i="1"/>
  <c r="DK389" i="1"/>
  <c r="DJ389" i="1"/>
  <c r="DH389" i="1"/>
  <c r="DG389" i="1"/>
  <c r="DF389" i="1" s="1"/>
  <c r="DE389" i="1"/>
  <c r="DD389" i="1"/>
  <c r="DC389" i="1"/>
  <c r="DB389" i="1"/>
  <c r="DA389" i="1"/>
  <c r="CY389" i="1"/>
  <c r="CX389" i="1"/>
  <c r="CW389" i="1" s="1"/>
  <c r="CV389" i="1"/>
  <c r="CU389" i="1"/>
  <c r="CS389" i="1"/>
  <c r="CR389" i="1"/>
  <c r="CL389" i="1"/>
  <c r="CJ389" i="1"/>
  <c r="CI389" i="1"/>
  <c r="CF389" i="1"/>
  <c r="CD389" i="1"/>
  <c r="CC389" i="1"/>
  <c r="BZ389" i="1"/>
  <c r="BX389" i="1"/>
  <c r="BW389" i="1"/>
  <c r="BL389" i="1"/>
  <c r="BJ389" i="1"/>
  <c r="BI389" i="1"/>
  <c r="BF389" i="1"/>
  <c r="BD389" i="1"/>
  <c r="BC389" i="1"/>
  <c r="BA389" i="1"/>
  <c r="AZ389" i="1"/>
  <c r="AW389" i="1"/>
  <c r="AU389" i="1"/>
  <c r="AT389" i="1"/>
  <c r="AJ389" i="1"/>
  <c r="AI389" i="1"/>
  <c r="AH389" i="1"/>
  <c r="AG389" i="1"/>
  <c r="AE389" i="1"/>
  <c r="AD389" i="1"/>
  <c r="AB389" i="1"/>
  <c r="AA389" i="1"/>
  <c r="X389" i="1"/>
  <c r="V389" i="1"/>
  <c r="U389" i="1"/>
  <c r="R389" i="1"/>
  <c r="O389" i="1"/>
  <c r="L389" i="1"/>
  <c r="I389" i="1"/>
  <c r="G389" i="1"/>
  <c r="F389" i="1"/>
  <c r="ES385" i="1"/>
  <c r="EG385" i="1"/>
  <c r="DI385" i="1"/>
  <c r="DG385" i="1"/>
  <c r="DF385" i="1" s="1"/>
  <c r="CW385" i="1"/>
  <c r="GL384" i="1"/>
  <c r="GJ384" i="1"/>
  <c r="GI384" i="1"/>
  <c r="GD384" i="1"/>
  <c r="GA384" i="1"/>
  <c r="GB384" i="1" s="1"/>
  <c r="FV384" i="1"/>
  <c r="FS384" i="1"/>
  <c r="FT384" i="1" s="1"/>
  <c r="FC384" i="1"/>
  <c r="DY384" i="1"/>
  <c r="DX384" i="1" s="1"/>
  <c r="CT384" i="1"/>
  <c r="CR384" i="1"/>
  <c r="CQ384" i="1"/>
  <c r="CM384" i="1"/>
  <c r="CM381" i="1" s="1"/>
  <c r="CB384" i="1"/>
  <c r="CA384" i="1"/>
  <c r="BZ384" i="1"/>
  <c r="BY384" i="1" s="1"/>
  <c r="CI384" i="1" s="1"/>
  <c r="BV384" i="1"/>
  <c r="BI384" i="1"/>
  <c r="BH384" i="1"/>
  <c r="BG384" i="1"/>
  <c r="BG381" i="1" s="1"/>
  <c r="BF384" i="1"/>
  <c r="BB384" i="1"/>
  <c r="AZ384" i="1"/>
  <c r="AX384" i="1"/>
  <c r="AT384" i="1"/>
  <c r="AS384" i="1" s="1"/>
  <c r="AL384" i="1"/>
  <c r="AG384" i="1"/>
  <c r="AF384" i="1" s="1"/>
  <c r="AD384" i="1"/>
  <c r="AC384" i="1" s="1"/>
  <c r="AA384" i="1"/>
  <c r="Z384" i="1" s="1"/>
  <c r="AK384" i="1" s="1"/>
  <c r="Y384" i="1"/>
  <c r="X384" i="1"/>
  <c r="W384" i="1" s="1"/>
  <c r="T384" i="1"/>
  <c r="S384" i="1"/>
  <c r="Q384" i="1" s="1"/>
  <c r="O384" i="1"/>
  <c r="M384" i="1"/>
  <c r="I384" i="1"/>
  <c r="E384" i="1"/>
  <c r="GL383" i="1"/>
  <c r="GI383" i="1"/>
  <c r="GJ383" i="1" s="1"/>
  <c r="GD383" i="1"/>
  <c r="GA383" i="1"/>
  <c r="FV383" i="1"/>
  <c r="FT383" i="1"/>
  <c r="FS383" i="1"/>
  <c r="FC383" i="1"/>
  <c r="GL382" i="1"/>
  <c r="GJ382" i="1"/>
  <c r="GI382" i="1"/>
  <c r="GD382" i="1"/>
  <c r="GB382" i="1"/>
  <c r="GA382" i="1"/>
  <c r="FV382" i="1"/>
  <c r="FT382" i="1"/>
  <c r="FS382" i="1"/>
  <c r="FC382" i="1"/>
  <c r="DY382" i="1"/>
  <c r="DX382" i="1"/>
  <c r="CW382" i="1"/>
  <c r="CT382" i="1"/>
  <c r="CR382" i="1"/>
  <c r="CQ382" i="1" s="1"/>
  <c r="CM382" i="1"/>
  <c r="CB382" i="1"/>
  <c r="CA382" i="1"/>
  <c r="BZ382" i="1"/>
  <c r="BY382" i="1" s="1"/>
  <c r="CI382" i="1" s="1"/>
  <c r="CH382" i="1" s="1"/>
  <c r="BV382" i="1"/>
  <c r="BI382" i="1"/>
  <c r="BH382" i="1" s="1"/>
  <c r="BG382" i="1"/>
  <c r="BF382" i="1"/>
  <c r="BE382" i="1"/>
  <c r="BB382" i="1"/>
  <c r="AX382" i="1"/>
  <c r="AX381" i="1" s="1"/>
  <c r="AT382" i="1"/>
  <c r="AG382" i="1"/>
  <c r="AF382" i="1"/>
  <c r="AL382" i="1" s="1"/>
  <c r="AD382" i="1"/>
  <c r="AC382" i="1" s="1"/>
  <c r="AA382" i="1"/>
  <c r="Z382" i="1" s="1"/>
  <c r="AK382" i="1" s="1"/>
  <c r="Y382" i="1"/>
  <c r="T382" i="1"/>
  <c r="S382" i="1"/>
  <c r="R382" i="1"/>
  <c r="Q382" i="1"/>
  <c r="P382" i="1"/>
  <c r="M382" i="1"/>
  <c r="J382" i="1" s="1"/>
  <c r="L382" i="1"/>
  <c r="E382" i="1"/>
  <c r="HW381" i="1"/>
  <c r="HH381" i="1"/>
  <c r="GK381" i="1"/>
  <c r="GI381" i="1" s="1"/>
  <c r="GC381" i="1"/>
  <c r="GA381" i="1" s="1"/>
  <c r="FU381" i="1"/>
  <c r="FS381" i="1" s="1"/>
  <c r="FK381" i="1"/>
  <c r="FH381" i="1"/>
  <c r="FG381" i="1"/>
  <c r="FD381" i="1"/>
  <c r="EY381" i="1"/>
  <c r="EX381" i="1"/>
  <c r="EW381" i="1"/>
  <c r="ES381" i="1"/>
  <c r="EO381" i="1"/>
  <c r="EL381" i="1"/>
  <c r="EK381" i="1"/>
  <c r="EH381" i="1"/>
  <c r="EG381" i="1" s="1"/>
  <c r="DZ381" i="1"/>
  <c r="DY381" i="1"/>
  <c r="DV381" i="1"/>
  <c r="DU381" i="1"/>
  <c r="DS381" i="1"/>
  <c r="DR381" i="1" s="1"/>
  <c r="DP381" i="1"/>
  <c r="DO381" i="1"/>
  <c r="DL381" i="1"/>
  <c r="DJ381" i="1"/>
  <c r="DI381" i="1" s="1"/>
  <c r="DG381" i="1"/>
  <c r="DF381" i="1"/>
  <c r="DB381" i="1"/>
  <c r="DA381" i="1"/>
  <c r="CZ381" i="1"/>
  <c r="CW381" i="1"/>
  <c r="CV381" i="1"/>
  <c r="CS381" i="1"/>
  <c r="CR381" i="1"/>
  <c r="CQ381" i="1" s="1"/>
  <c r="CP381" i="1"/>
  <c r="CN381" i="1" s="1"/>
  <c r="CJ381" i="1"/>
  <c r="CI381" i="1"/>
  <c r="CF381" i="1"/>
  <c r="CD381" i="1"/>
  <c r="CC381" i="1"/>
  <c r="CB381" i="1" s="1"/>
  <c r="CA381" i="1"/>
  <c r="CU381" i="1" s="1"/>
  <c r="CT381" i="1" s="1"/>
  <c r="BZ381" i="1"/>
  <c r="BX381" i="1"/>
  <c r="BV381" i="1"/>
  <c r="BU381" i="1"/>
  <c r="BS381" i="1" s="1"/>
  <c r="BR381" i="1"/>
  <c r="BP381" i="1"/>
  <c r="BO381" i="1"/>
  <c r="BN381" i="1"/>
  <c r="BJ381" i="1"/>
  <c r="BH381" i="1" s="1"/>
  <c r="BD381" i="1"/>
  <c r="BC381" i="1"/>
  <c r="BB381" i="1"/>
  <c r="BA381" i="1"/>
  <c r="AU381" i="1"/>
  <c r="AT381" i="1"/>
  <c r="AH381" i="1"/>
  <c r="AG381" i="1"/>
  <c r="AF381" i="1" s="1"/>
  <c r="AL381" i="1" s="1"/>
  <c r="AE381" i="1"/>
  <c r="AC381" i="1"/>
  <c r="AB381" i="1"/>
  <c r="Y381" i="1"/>
  <c r="V381" i="1"/>
  <c r="U381" i="1"/>
  <c r="T381" i="1"/>
  <c r="R381" i="1"/>
  <c r="M381" i="1"/>
  <c r="G381" i="1"/>
  <c r="F381" i="1"/>
  <c r="E381" i="1"/>
  <c r="GP379" i="1"/>
  <c r="GJ379" i="1"/>
  <c r="GI379" i="1"/>
  <c r="GH379" i="1"/>
  <c r="GB379" i="1"/>
  <c r="GA379" i="1"/>
  <c r="FZ379" i="1"/>
  <c r="FT379" i="1"/>
  <c r="FS379" i="1"/>
  <c r="FO379" i="1"/>
  <c r="FC379" i="1"/>
  <c r="ET379" i="1"/>
  <c r="ET377" i="1" s="1"/>
  <c r="EL377" i="1" s="1"/>
  <c r="EK377" i="1" s="1"/>
  <c r="EG379" i="1"/>
  <c r="IB377" i="1"/>
  <c r="IA377" i="1"/>
  <c r="HW377" i="1"/>
  <c r="HS377" i="1"/>
  <c r="HO377" i="1"/>
  <c r="HL377" i="1"/>
  <c r="HK377" i="1" s="1"/>
  <c r="GU377" i="1"/>
  <c r="GK377" i="1"/>
  <c r="FV377" i="1"/>
  <c r="FT377" i="1"/>
  <c r="FS377" i="1"/>
  <c r="FP377" i="1"/>
  <c r="FO377" i="1" s="1"/>
  <c r="FH377" i="1"/>
  <c r="FG377" i="1"/>
  <c r="FC377" i="1"/>
  <c r="ES377" i="1"/>
  <c r="EG377" i="1"/>
  <c r="IB376" i="1"/>
  <c r="HS376" i="1"/>
  <c r="HO376" i="1"/>
  <c r="HL376" i="1"/>
  <c r="HK376" i="1" s="1"/>
  <c r="GU376" i="1"/>
  <c r="GL376" i="1"/>
  <c r="GJ376" i="1"/>
  <c r="GI376" i="1"/>
  <c r="FV376" i="1"/>
  <c r="FT376" i="1"/>
  <c r="FS376" i="1"/>
  <c r="FP376" i="1"/>
  <c r="FO376" i="1"/>
  <c r="FH376" i="1"/>
  <c r="FG376" i="1" s="1"/>
  <c r="FC376" i="1"/>
  <c r="ET376" i="1"/>
  <c r="EG376" i="1"/>
  <c r="IB375" i="1"/>
  <c r="HS375" i="1"/>
  <c r="HO375" i="1"/>
  <c r="HL375" i="1"/>
  <c r="HK375" i="1"/>
  <c r="GU375" i="1"/>
  <c r="GL375" i="1"/>
  <c r="GI375" i="1"/>
  <c r="GJ375" i="1" s="1"/>
  <c r="FV375" i="1"/>
  <c r="FT375" i="1"/>
  <c r="FS375" i="1"/>
  <c r="FO375" i="1"/>
  <c r="FH375" i="1"/>
  <c r="FG375" i="1" s="1"/>
  <c r="FC375" i="1"/>
  <c r="EG375" i="1"/>
  <c r="IB374" i="1"/>
  <c r="HS374" i="1"/>
  <c r="HO374" i="1"/>
  <c r="HL374" i="1"/>
  <c r="HK374" i="1"/>
  <c r="GU374" i="1"/>
  <c r="GL374" i="1"/>
  <c r="GK374" i="1"/>
  <c r="GI374" i="1"/>
  <c r="FV374" i="1"/>
  <c r="FS374" i="1"/>
  <c r="FP374" i="1"/>
  <c r="FC374" i="1"/>
  <c r="EG374" i="1"/>
  <c r="IA373" i="1"/>
  <c r="HX373" i="1"/>
  <c r="HW373" i="1"/>
  <c r="HS373" i="1"/>
  <c r="HO373" i="1"/>
  <c r="HL373" i="1"/>
  <c r="HK373" i="1" s="1"/>
  <c r="HH373" i="1"/>
  <c r="HG373" i="1"/>
  <c r="GU373" i="1"/>
  <c r="GL373" i="1"/>
  <c r="GJ373" i="1"/>
  <c r="GI373" i="1"/>
  <c r="FV373" i="1"/>
  <c r="FT373" i="1"/>
  <c r="FS373" i="1"/>
  <c r="FP373" i="1"/>
  <c r="FO373" i="1"/>
  <c r="FH373" i="1"/>
  <c r="FG373" i="1" s="1"/>
  <c r="FC373" i="1"/>
  <c r="EG373" i="1"/>
  <c r="HO372" i="1"/>
  <c r="HH372" i="1"/>
  <c r="HG372" i="1" s="1"/>
  <c r="GU372" i="1"/>
  <c r="GL372" i="1"/>
  <c r="GJ372" i="1"/>
  <c r="GI372" i="1"/>
  <c r="FV372" i="1"/>
  <c r="FU372" i="1"/>
  <c r="FO372" i="1"/>
  <c r="FH372" i="1"/>
  <c r="FC372" i="1"/>
  <c r="HT371" i="1"/>
  <c r="HS371" i="1" s="1"/>
  <c r="HP371" i="1"/>
  <c r="HO371" i="1" s="1"/>
  <c r="HL371" i="1"/>
  <c r="HH371" i="1"/>
  <c r="HG371" i="1" s="1"/>
  <c r="GV371" i="1"/>
  <c r="GU371" i="1"/>
  <c r="FK371" i="1"/>
  <c r="FD371" i="1"/>
  <c r="FC371" i="1"/>
  <c r="FA371" i="1"/>
  <c r="EZ371" i="1" s="1"/>
  <c r="EW371" i="1"/>
  <c r="EO371" i="1"/>
  <c r="EN371" i="1"/>
  <c r="EG371" i="1"/>
  <c r="EF371" i="1"/>
  <c r="ED371" i="1"/>
  <c r="DU371" i="1"/>
  <c r="DE371" i="1"/>
  <c r="DC371" i="1" s="1"/>
  <c r="CZ371" i="1"/>
  <c r="CW371" i="1"/>
  <c r="CV371" i="1"/>
  <c r="CT371" i="1" s="1"/>
  <c r="CB371" i="1"/>
  <c r="IA370" i="1"/>
  <c r="HW370" i="1"/>
  <c r="HS370" i="1"/>
  <c r="HO370" i="1"/>
  <c r="HK370" i="1"/>
  <c r="HJ370" i="1"/>
  <c r="HG370" i="1" s="1"/>
  <c r="GU370" i="1"/>
  <c r="GO370" i="1"/>
  <c r="FO370" i="1"/>
  <c r="FN370" i="1"/>
  <c r="FK370" i="1" s="1"/>
  <c r="FJ370" i="1"/>
  <c r="FH370" i="1"/>
  <c r="FC370" i="1"/>
  <c r="ES370" i="1"/>
  <c r="EO370" i="1"/>
  <c r="EK370" i="1"/>
  <c r="EG370" i="1"/>
  <c r="IA369" i="1"/>
  <c r="HW369" i="1"/>
  <c r="HS369" i="1"/>
  <c r="HR369" i="1"/>
  <c r="HO369" i="1" s="1"/>
  <c r="HK369" i="1"/>
  <c r="HJ369" i="1"/>
  <c r="GU369" i="1"/>
  <c r="GO369" i="1"/>
  <c r="GI369" i="1" s="1"/>
  <c r="GJ369" i="1"/>
  <c r="FR369" i="1"/>
  <c r="FO369" i="1"/>
  <c r="FN369" i="1"/>
  <c r="FK369" i="1" s="1"/>
  <c r="FJ369" i="1"/>
  <c r="FH369" i="1"/>
  <c r="FC369" i="1"/>
  <c r="ES369" i="1"/>
  <c r="EO369" i="1"/>
  <c r="EK369" i="1"/>
  <c r="EG369" i="1"/>
  <c r="GX368" i="1"/>
  <c r="GV368" i="1"/>
  <c r="GU368" i="1"/>
  <c r="GG368" i="1"/>
  <c r="GG365" i="1" s="1"/>
  <c r="FY368" i="1"/>
  <c r="FY365" i="1" s="1"/>
  <c r="FR368" i="1"/>
  <c r="FO368" i="1"/>
  <c r="FJ368" i="1"/>
  <c r="FG368" i="1"/>
  <c r="FF368" i="1"/>
  <c r="FC368" i="1"/>
  <c r="IA367" i="1"/>
  <c r="HZ367" i="1"/>
  <c r="HW367" i="1" s="1"/>
  <c r="HX367" i="1"/>
  <c r="HS367" i="1"/>
  <c r="GJ367" i="1"/>
  <c r="IA366" i="1"/>
  <c r="HZ366" i="1"/>
  <c r="HX366" i="1"/>
  <c r="HX365" i="1" s="1"/>
  <c r="HW366" i="1"/>
  <c r="HS366" i="1"/>
  <c r="GJ366" i="1"/>
  <c r="ID365" i="1"/>
  <c r="IC365" i="1"/>
  <c r="IA365" i="1" s="1"/>
  <c r="IB365" i="1"/>
  <c r="HY365" i="1"/>
  <c r="HV365" i="1"/>
  <c r="HU365" i="1"/>
  <c r="HT365" i="1"/>
  <c r="HS365" i="1"/>
  <c r="HR365" i="1"/>
  <c r="HP365" i="1"/>
  <c r="HN365" i="1"/>
  <c r="HK365" i="1" s="1"/>
  <c r="HH365" i="1"/>
  <c r="GX365" i="1"/>
  <c r="GV365" i="1"/>
  <c r="FR365" i="1"/>
  <c r="FP365" i="1"/>
  <c r="FO365" i="1" s="1"/>
  <c r="FN365" i="1"/>
  <c r="FK365" i="1" s="1"/>
  <c r="FJ365" i="1"/>
  <c r="FF365" i="1"/>
  <c r="FC365" i="1" s="1"/>
  <c r="EV365" i="1"/>
  <c r="ES365" i="1"/>
  <c r="ER365" i="1"/>
  <c r="EO365" i="1" s="1"/>
  <c r="EN365" i="1"/>
  <c r="EK365" i="1"/>
  <c r="EJ365" i="1"/>
  <c r="EH365" i="1"/>
  <c r="IA364" i="1"/>
  <c r="HZ364" i="1"/>
  <c r="HW364" i="1"/>
  <c r="HS364" i="1"/>
  <c r="HO364" i="1"/>
  <c r="HJ364" i="1"/>
  <c r="HG364" i="1"/>
  <c r="GX364" i="1"/>
  <c r="GU364" i="1"/>
  <c r="FO364" i="1"/>
  <c r="FJ364" i="1"/>
  <c r="FG364" i="1"/>
  <c r="FC364" i="1"/>
  <c r="GJ364" i="1" s="1"/>
  <c r="IA363" i="1"/>
  <c r="IA339" i="1" s="1"/>
  <c r="HZ363" i="1"/>
  <c r="HW363" i="1"/>
  <c r="HS363" i="1"/>
  <c r="HO363" i="1"/>
  <c r="HN363" i="1"/>
  <c r="HK363" i="1"/>
  <c r="HJ363" i="1"/>
  <c r="HJ339" i="1" s="1"/>
  <c r="HJ337" i="1" s="1"/>
  <c r="HG363" i="1"/>
  <c r="GU363" i="1"/>
  <c r="FJ363" i="1"/>
  <c r="FC363" i="1"/>
  <c r="GJ363" i="1" s="1"/>
  <c r="EW363" i="1"/>
  <c r="ES363" i="1"/>
  <c r="EK363" i="1"/>
  <c r="IA362" i="1"/>
  <c r="HW362" i="1"/>
  <c r="HS362" i="1"/>
  <c r="HO362" i="1"/>
  <c r="HK362" i="1"/>
  <c r="HG362" i="1"/>
  <c r="GU362" i="1"/>
  <c r="GJ362" i="1"/>
  <c r="FO362" i="1"/>
  <c r="FJ362" i="1"/>
  <c r="FC362" i="1"/>
  <c r="ES362" i="1"/>
  <c r="EK362" i="1"/>
  <c r="EG362" i="1"/>
  <c r="IA361" i="1"/>
  <c r="HS361" i="1"/>
  <c r="HR361" i="1"/>
  <c r="HO361" i="1"/>
  <c r="HN361" i="1"/>
  <c r="HJ361" i="1"/>
  <c r="HG361" i="1" s="1"/>
  <c r="GU361" i="1"/>
  <c r="FO361" i="1"/>
  <c r="FJ361" i="1"/>
  <c r="FG361" i="1" s="1"/>
  <c r="FC361" i="1"/>
  <c r="GJ361" i="1" s="1"/>
  <c r="EW361" i="1"/>
  <c r="ES361" i="1"/>
  <c r="EK361" i="1"/>
  <c r="EG361" i="1"/>
  <c r="IA360" i="1"/>
  <c r="HW360" i="1"/>
  <c r="HS360" i="1"/>
  <c r="HO360" i="1"/>
  <c r="HK360" i="1"/>
  <c r="HG360" i="1"/>
  <c r="GU360" i="1"/>
  <c r="FO360" i="1"/>
  <c r="FK360" i="1"/>
  <c r="FC360" i="1"/>
  <c r="GJ360" i="1" s="1"/>
  <c r="FB360" i="1"/>
  <c r="EZ360" i="1"/>
  <c r="EW360" i="1"/>
  <c r="EV360" i="1"/>
  <c r="ES360" i="1" s="1"/>
  <c r="EO360" i="1"/>
  <c r="EN360" i="1"/>
  <c r="EK360" i="1" s="1"/>
  <c r="EG360" i="1"/>
  <c r="EF360" i="1"/>
  <c r="EE360" i="1"/>
  <c r="ED360" i="1"/>
  <c r="DX360" i="1"/>
  <c r="DU360" i="1"/>
  <c r="CZ360" i="1"/>
  <c r="CW360" i="1"/>
  <c r="CB360" i="1"/>
  <c r="GP359" i="1"/>
  <c r="GJ359" i="1"/>
  <c r="GI359" i="1"/>
  <c r="FO359" i="1"/>
  <c r="FN359" i="1"/>
  <c r="FK359" i="1"/>
  <c r="FJ359" i="1"/>
  <c r="FG359" i="1" s="1"/>
  <c r="FC359" i="1"/>
  <c r="EV359" i="1"/>
  <c r="ES359" i="1"/>
  <c r="ER359" i="1"/>
  <c r="EO359" i="1"/>
  <c r="EN359" i="1"/>
  <c r="EK359" i="1"/>
  <c r="EG359" i="1"/>
  <c r="DT359" i="1"/>
  <c r="DR359" i="1" s="1"/>
  <c r="DO359" i="1"/>
  <c r="CY359" i="1"/>
  <c r="CW359" i="1"/>
  <c r="CB359" i="1"/>
  <c r="IA358" i="1"/>
  <c r="IA356" i="1" s="1"/>
  <c r="HW358" i="1"/>
  <c r="HS358" i="1"/>
  <c r="HO358" i="1"/>
  <c r="HK358" i="1"/>
  <c r="HK356" i="1" s="1"/>
  <c r="HG358" i="1"/>
  <c r="GU358" i="1"/>
  <c r="FO358" i="1"/>
  <c r="FN358" i="1"/>
  <c r="FK358" i="1"/>
  <c r="FC358" i="1"/>
  <c r="GJ358" i="1" s="1"/>
  <c r="EW358" i="1"/>
  <c r="EV358" i="1"/>
  <c r="ES358" i="1"/>
  <c r="ER358" i="1"/>
  <c r="EO358" i="1"/>
  <c r="EN358" i="1"/>
  <c r="EK358" i="1"/>
  <c r="EJ358" i="1"/>
  <c r="EG358" i="1"/>
  <c r="DX358" i="1"/>
  <c r="DU358" i="1"/>
  <c r="DU356" i="1" s="1"/>
  <c r="CZ358" i="1"/>
  <c r="CT358" i="1"/>
  <c r="CQ358" i="1"/>
  <c r="CM358" i="1"/>
  <c r="CL358" i="1"/>
  <c r="CK358" i="1"/>
  <c r="CH358" i="1"/>
  <c r="CB358" i="1"/>
  <c r="CA358" i="1"/>
  <c r="BY358" i="1" s="1"/>
  <c r="BZ358" i="1"/>
  <c r="BV358" i="1"/>
  <c r="BV356" i="1" s="1"/>
  <c r="BH358" i="1"/>
  <c r="BH356" i="1" s="1"/>
  <c r="BG358" i="1"/>
  <c r="BF358" i="1"/>
  <c r="BE358" i="1"/>
  <c r="BB358" i="1"/>
  <c r="AY358" i="1"/>
  <c r="AX358" i="1"/>
  <c r="AW358" i="1"/>
  <c r="AV358" i="1"/>
  <c r="AS358" i="1"/>
  <c r="AK358" i="1"/>
  <c r="AL358" i="1" s="1"/>
  <c r="AF358" i="1"/>
  <c r="AC358" i="1"/>
  <c r="Z358" i="1"/>
  <c r="Y358" i="1"/>
  <c r="W358" i="1" s="1"/>
  <c r="X358" i="1"/>
  <c r="T358" i="1"/>
  <c r="S358" i="1"/>
  <c r="Q358" i="1" s="1"/>
  <c r="O358" i="1"/>
  <c r="M358" i="1"/>
  <c r="I358" i="1"/>
  <c r="G358" i="1"/>
  <c r="E358" i="1" s="1"/>
  <c r="IA357" i="1"/>
  <c r="HW357" i="1"/>
  <c r="HS357" i="1"/>
  <c r="HS356" i="1" s="1"/>
  <c r="HO357" i="1"/>
  <c r="HK357" i="1"/>
  <c r="HG357" i="1"/>
  <c r="GU357" i="1"/>
  <c r="GU356" i="1" s="1"/>
  <c r="FO357" i="1"/>
  <c r="FO356" i="1" s="1"/>
  <c r="FN357" i="1"/>
  <c r="FK357" i="1" s="1"/>
  <c r="FC357" i="1"/>
  <c r="GJ357" i="1" s="1"/>
  <c r="EW357" i="1"/>
  <c r="EW356" i="1" s="1"/>
  <c r="EV357" i="1"/>
  <c r="ES357" i="1" s="1"/>
  <c r="ER357" i="1"/>
  <c r="EO357" i="1"/>
  <c r="EN357" i="1"/>
  <c r="EK357" i="1" s="1"/>
  <c r="EJ357" i="1"/>
  <c r="EG357" i="1"/>
  <c r="DX357" i="1"/>
  <c r="DU357" i="1"/>
  <c r="CZ357" i="1"/>
  <c r="CT357" i="1"/>
  <c r="CT356" i="1" s="1"/>
  <c r="CQ357" i="1"/>
  <c r="CQ356" i="1" s="1"/>
  <c r="CM357" i="1"/>
  <c r="CL357" i="1"/>
  <c r="CK357" i="1"/>
  <c r="CK356" i="1" s="1"/>
  <c r="CH357" i="1"/>
  <c r="CB357" i="1"/>
  <c r="CA357" i="1"/>
  <c r="BZ357" i="1"/>
  <c r="BY357" i="1" s="1"/>
  <c r="BY356" i="1" s="1"/>
  <c r="BV357" i="1"/>
  <c r="BH357" i="1"/>
  <c r="BG357" i="1"/>
  <c r="BG356" i="1" s="1"/>
  <c r="BF357" i="1"/>
  <c r="BB357" i="1"/>
  <c r="AY357" i="1"/>
  <c r="AY356" i="1" s="1"/>
  <c r="AX357" i="1"/>
  <c r="AW357" i="1"/>
  <c r="AS357" i="1"/>
  <c r="AS356" i="1" s="1"/>
  <c r="AF357" i="1"/>
  <c r="AC357" i="1"/>
  <c r="AC356" i="1" s="1"/>
  <c r="Z357" i="1"/>
  <c r="Y357" i="1"/>
  <c r="Y356" i="1" s="1"/>
  <c r="X357" i="1"/>
  <c r="W357" i="1"/>
  <c r="T357" i="1"/>
  <c r="Q357" i="1"/>
  <c r="Q356" i="1" s="1"/>
  <c r="P357" i="1"/>
  <c r="O357" i="1"/>
  <c r="N357" i="1" s="1"/>
  <c r="K357" i="1"/>
  <c r="J357" i="1"/>
  <c r="I357" i="1"/>
  <c r="I356" i="1" s="1"/>
  <c r="E357" i="1"/>
  <c r="ID356" i="1"/>
  <c r="IB356" i="1"/>
  <c r="HZ356" i="1"/>
  <c r="HX356" i="1"/>
  <c r="HW356" i="1"/>
  <c r="HV356" i="1"/>
  <c r="HT356" i="1"/>
  <c r="HR356" i="1"/>
  <c r="HP356" i="1"/>
  <c r="HO356" i="1"/>
  <c r="HN356" i="1"/>
  <c r="HL356" i="1"/>
  <c r="HJ356" i="1"/>
  <c r="HH356" i="1"/>
  <c r="HG356" i="1"/>
  <c r="GX356" i="1"/>
  <c r="GV356" i="1"/>
  <c r="FR356" i="1"/>
  <c r="FP356" i="1"/>
  <c r="FN356" i="1"/>
  <c r="FK356" i="1" s="1"/>
  <c r="FF356" i="1"/>
  <c r="FD356" i="1"/>
  <c r="FC356" i="1"/>
  <c r="GJ356" i="1" s="1"/>
  <c r="EY356" i="1"/>
  <c r="EX356" i="1"/>
  <c r="EV356" i="1"/>
  <c r="ES356" i="1"/>
  <c r="ER356" i="1"/>
  <c r="EO356" i="1" s="1"/>
  <c r="EN356" i="1"/>
  <c r="EK356" i="1"/>
  <c r="EJ356" i="1"/>
  <c r="EG356" i="1" s="1"/>
  <c r="DZ356" i="1"/>
  <c r="DY356" i="1"/>
  <c r="DX356" i="1"/>
  <c r="DW356" i="1"/>
  <c r="DV356" i="1"/>
  <c r="DB356" i="1"/>
  <c r="DA356" i="1"/>
  <c r="CZ356" i="1"/>
  <c r="CV356" i="1"/>
  <c r="CU356" i="1"/>
  <c r="CS356" i="1"/>
  <c r="CR356" i="1"/>
  <c r="CL356" i="1"/>
  <c r="CJ356" i="1"/>
  <c r="CI356" i="1"/>
  <c r="CH356" i="1"/>
  <c r="CD356" i="1"/>
  <c r="CB356" i="1" s="1"/>
  <c r="CC356" i="1"/>
  <c r="CA356" i="1"/>
  <c r="BZ356" i="1"/>
  <c r="BX356" i="1"/>
  <c r="BW356" i="1"/>
  <c r="BJ356" i="1"/>
  <c r="BI356" i="1"/>
  <c r="BF356" i="1"/>
  <c r="BD356" i="1"/>
  <c r="BC356" i="1"/>
  <c r="BB356" i="1"/>
  <c r="BA356" i="1"/>
  <c r="AZ356" i="1"/>
  <c r="AX356" i="1"/>
  <c r="AU356" i="1"/>
  <c r="AT356" i="1"/>
  <c r="AH356" i="1"/>
  <c r="AG356" i="1"/>
  <c r="AF356" i="1"/>
  <c r="AE356" i="1"/>
  <c r="AD356" i="1"/>
  <c r="AB356" i="1"/>
  <c r="AA356" i="1"/>
  <c r="X356" i="1"/>
  <c r="W356" i="1"/>
  <c r="V356" i="1"/>
  <c r="U356" i="1"/>
  <c r="T356" i="1"/>
  <c r="S356" i="1"/>
  <c r="R356" i="1"/>
  <c r="O356" i="1"/>
  <c r="L356" i="1"/>
  <c r="G356" i="1"/>
  <c r="F356" i="1"/>
  <c r="IA355" i="1"/>
  <c r="HW355" i="1"/>
  <c r="HS355" i="1"/>
  <c r="HO355" i="1"/>
  <c r="HK355" i="1"/>
  <c r="HG355" i="1"/>
  <c r="GU355" i="1"/>
  <c r="FO355" i="1"/>
  <c r="FN355" i="1"/>
  <c r="FK355" i="1" s="1"/>
  <c r="FC355" i="1"/>
  <c r="GJ355" i="1" s="1"/>
  <c r="EW355" i="1"/>
  <c r="EV355" i="1"/>
  <c r="ES355" i="1" s="1"/>
  <c r="ER355" i="1"/>
  <c r="EO355" i="1"/>
  <c r="EN355" i="1"/>
  <c r="EK355" i="1" s="1"/>
  <c r="EJ355" i="1"/>
  <c r="EG355" i="1"/>
  <c r="DX355" i="1"/>
  <c r="DU355" i="1"/>
  <c r="CZ355" i="1"/>
  <c r="CT355" i="1"/>
  <c r="CQ355" i="1"/>
  <c r="CM355" i="1"/>
  <c r="CK355" i="1" s="1"/>
  <c r="CH355" i="1"/>
  <c r="CB355" i="1"/>
  <c r="CA355" i="1"/>
  <c r="BY355" i="1" s="1"/>
  <c r="BV355" i="1"/>
  <c r="BH355" i="1"/>
  <c r="BG355" i="1"/>
  <c r="BE355" i="1" s="1"/>
  <c r="BB355" i="1"/>
  <c r="AY355" i="1"/>
  <c r="AX355" i="1"/>
  <c r="AV355" i="1" s="1"/>
  <c r="AS355" i="1"/>
  <c r="AL355" i="1"/>
  <c r="AF355" i="1"/>
  <c r="AC355" i="1"/>
  <c r="Z355" i="1"/>
  <c r="AK355" i="1" s="1"/>
  <c r="Y355" i="1"/>
  <c r="W355" i="1" s="1"/>
  <c r="T355" i="1"/>
  <c r="Q355" i="1"/>
  <c r="P355" i="1"/>
  <c r="N355" i="1" s="1"/>
  <c r="K355" i="1"/>
  <c r="J355" i="1"/>
  <c r="H355" i="1" s="1"/>
  <c r="E355" i="1"/>
  <c r="IA354" i="1"/>
  <c r="HW354" i="1"/>
  <c r="HS354" i="1"/>
  <c r="HO354" i="1"/>
  <c r="HK354" i="1"/>
  <c r="HG354" i="1"/>
  <c r="GU354" i="1"/>
  <c r="FO354" i="1"/>
  <c r="FN354" i="1"/>
  <c r="FK354" i="1" s="1"/>
  <c r="FC354" i="1"/>
  <c r="GJ354" i="1" s="1"/>
  <c r="EW354" i="1"/>
  <c r="EV354" i="1"/>
  <c r="ES354" i="1" s="1"/>
  <c r="ER354" i="1"/>
  <c r="EO354" i="1"/>
  <c r="EN354" i="1"/>
  <c r="EK354" i="1" s="1"/>
  <c r="EJ354" i="1"/>
  <c r="EG354" i="1"/>
  <c r="DX354" i="1"/>
  <c r="DU354" i="1"/>
  <c r="CZ354" i="1"/>
  <c r="CT354" i="1"/>
  <c r="CQ354" i="1"/>
  <c r="CM354" i="1"/>
  <c r="CK354" i="1" s="1"/>
  <c r="CH354" i="1"/>
  <c r="CB354" i="1"/>
  <c r="CA354" i="1"/>
  <c r="BY354" i="1" s="1"/>
  <c r="BV354" i="1"/>
  <c r="BH354" i="1"/>
  <c r="BG354" i="1"/>
  <c r="BE354" i="1" s="1"/>
  <c r="BB354" i="1"/>
  <c r="AY354" i="1"/>
  <c r="AX354" i="1"/>
  <c r="AV354" i="1" s="1"/>
  <c r="AS354" i="1"/>
  <c r="AL354" i="1"/>
  <c r="AF354" i="1"/>
  <c r="AC354" i="1"/>
  <c r="Z354" i="1"/>
  <c r="AK354" i="1" s="1"/>
  <c r="Y354" i="1"/>
  <c r="W354" i="1" s="1"/>
  <c r="T354" i="1"/>
  <c r="Q354" i="1"/>
  <c r="P354" i="1"/>
  <c r="N354" i="1" s="1"/>
  <c r="K354" i="1"/>
  <c r="J354" i="1"/>
  <c r="E354" i="1"/>
  <c r="ID353" i="1"/>
  <c r="IA353" i="1"/>
  <c r="HZ353" i="1"/>
  <c r="HW353" i="1" s="1"/>
  <c r="HV353" i="1"/>
  <c r="HS353" i="1" s="1"/>
  <c r="HR353" i="1"/>
  <c r="HO353" i="1" s="1"/>
  <c r="HN353" i="1"/>
  <c r="HK353" i="1" s="1"/>
  <c r="HJ353" i="1"/>
  <c r="HG353" i="1" s="1"/>
  <c r="GX353" i="1"/>
  <c r="GU353" i="1" s="1"/>
  <c r="FR353" i="1"/>
  <c r="FO353" i="1"/>
  <c r="FN353" i="1"/>
  <c r="FK353" i="1" s="1"/>
  <c r="FF353" i="1"/>
  <c r="FC353" i="1"/>
  <c r="GJ353" i="1" s="1"/>
  <c r="EY353" i="1"/>
  <c r="EW353" i="1" s="1"/>
  <c r="EV353" i="1"/>
  <c r="ES353" i="1"/>
  <c r="ER353" i="1"/>
  <c r="EO353" i="1" s="1"/>
  <c r="EN353" i="1"/>
  <c r="EK353" i="1"/>
  <c r="EJ353" i="1"/>
  <c r="EG353" i="1" s="1"/>
  <c r="DZ353" i="1"/>
  <c r="DX353" i="1"/>
  <c r="DW353" i="1"/>
  <c r="DU353" i="1" s="1"/>
  <c r="DB353" i="1"/>
  <c r="CZ353" i="1"/>
  <c r="CV353" i="1"/>
  <c r="CT353" i="1" s="1"/>
  <c r="CS353" i="1"/>
  <c r="CQ353" i="1"/>
  <c r="CM353" i="1"/>
  <c r="CK353" i="1" s="1"/>
  <c r="CJ353" i="1"/>
  <c r="CH353" i="1"/>
  <c r="CD353" i="1"/>
  <c r="CB353" i="1" s="1"/>
  <c r="BX353" i="1"/>
  <c r="BV353" i="1" s="1"/>
  <c r="BJ353" i="1"/>
  <c r="BH353" i="1"/>
  <c r="BG353" i="1"/>
  <c r="BE353" i="1" s="1"/>
  <c r="BD353" i="1"/>
  <c r="BB353" i="1"/>
  <c r="BA353" i="1"/>
  <c r="AY353" i="1" s="1"/>
  <c r="AU353" i="1"/>
  <c r="AS353" i="1" s="1"/>
  <c r="AH353" i="1"/>
  <c r="AF353" i="1" s="1"/>
  <c r="AE353" i="1"/>
  <c r="AC353" i="1"/>
  <c r="AB353" i="1"/>
  <c r="Z353" i="1" s="1"/>
  <c r="AK353" i="1" s="1"/>
  <c r="AL353" i="1" s="1"/>
  <c r="V353" i="1"/>
  <c r="T353" i="1" s="1"/>
  <c r="S353" i="1"/>
  <c r="Q353" i="1"/>
  <c r="P353" i="1"/>
  <c r="N353" i="1" s="1"/>
  <c r="M353" i="1"/>
  <c r="K353" i="1"/>
  <c r="G353" i="1"/>
  <c r="E353" i="1"/>
  <c r="IA352" i="1"/>
  <c r="HW352" i="1"/>
  <c r="HS352" i="1"/>
  <c r="HO352" i="1"/>
  <c r="HK352" i="1"/>
  <c r="HG352" i="1"/>
  <c r="GU352" i="1"/>
  <c r="FO352" i="1"/>
  <c r="FN352" i="1"/>
  <c r="FK352" i="1" s="1"/>
  <c r="FC352" i="1"/>
  <c r="GJ352" i="1" s="1"/>
  <c r="EW352" i="1"/>
  <c r="EV352" i="1"/>
  <c r="ES352" i="1" s="1"/>
  <c r="ER352" i="1"/>
  <c r="EO352" i="1"/>
  <c r="EN352" i="1"/>
  <c r="EK352" i="1" s="1"/>
  <c r="EJ352" i="1"/>
  <c r="EG352" i="1"/>
  <c r="DX352" i="1"/>
  <c r="DU352" i="1"/>
  <c r="CZ352" i="1"/>
  <c r="CT352" i="1"/>
  <c r="CQ352" i="1"/>
  <c r="CM352" i="1"/>
  <c r="CK352" i="1"/>
  <c r="CH352" i="1"/>
  <c r="CB352" i="1"/>
  <c r="CA352" i="1"/>
  <c r="BY352" i="1"/>
  <c r="BV352" i="1"/>
  <c r="BH352" i="1"/>
  <c r="BG352" i="1"/>
  <c r="BE352" i="1"/>
  <c r="BB352" i="1"/>
  <c r="AY352" i="1"/>
  <c r="AX352" i="1"/>
  <c r="AV352" i="1"/>
  <c r="AS352" i="1"/>
  <c r="AF352" i="1"/>
  <c r="AC352" i="1"/>
  <c r="Z352" i="1"/>
  <c r="AK352" i="1" s="1"/>
  <c r="AL352" i="1" s="1"/>
  <c r="Y352" i="1"/>
  <c r="W352" i="1"/>
  <c r="T352" i="1"/>
  <c r="Q352" i="1"/>
  <c r="P352" i="1"/>
  <c r="N352" i="1"/>
  <c r="K352" i="1"/>
  <c r="J352" i="1"/>
  <c r="H352" i="1" s="1"/>
  <c r="E352" i="1"/>
  <c r="IA351" i="1"/>
  <c r="HW351" i="1"/>
  <c r="HS351" i="1"/>
  <c r="HO351" i="1"/>
  <c r="HK351" i="1"/>
  <c r="HG351" i="1"/>
  <c r="GU351" i="1"/>
  <c r="GJ351" i="1"/>
  <c r="FO351" i="1"/>
  <c r="FN351" i="1"/>
  <c r="FK351" i="1" s="1"/>
  <c r="FC351" i="1"/>
  <c r="EW351" i="1"/>
  <c r="EV351" i="1"/>
  <c r="ES351" i="1" s="1"/>
  <c r="ER351" i="1"/>
  <c r="EO351" i="1" s="1"/>
  <c r="EN351" i="1"/>
  <c r="EK351" i="1" s="1"/>
  <c r="EJ351" i="1"/>
  <c r="EG351" i="1" s="1"/>
  <c r="DX351" i="1"/>
  <c r="DU351" i="1"/>
  <c r="CZ351" i="1"/>
  <c r="CT351" i="1"/>
  <c r="CQ351" i="1"/>
  <c r="CM351" i="1"/>
  <c r="CK351" i="1"/>
  <c r="CH351" i="1"/>
  <c r="CB351" i="1"/>
  <c r="CA351" i="1"/>
  <c r="BY351" i="1"/>
  <c r="BV351" i="1"/>
  <c r="BH351" i="1"/>
  <c r="BG351" i="1"/>
  <c r="BE351" i="1"/>
  <c r="BB351" i="1"/>
  <c r="AY351" i="1"/>
  <c r="AX351" i="1"/>
  <c r="AV351" i="1"/>
  <c r="AS351" i="1"/>
  <c r="AF351" i="1"/>
  <c r="AC351" i="1"/>
  <c r="Z351" i="1"/>
  <c r="AK351" i="1" s="1"/>
  <c r="AL351" i="1" s="1"/>
  <c r="Y351" i="1"/>
  <c r="W351" i="1"/>
  <c r="T351" i="1"/>
  <c r="Q351" i="1"/>
  <c r="P351" i="1"/>
  <c r="N351" i="1"/>
  <c r="K351" i="1"/>
  <c r="J351" i="1"/>
  <c r="H351" i="1" s="1"/>
  <c r="E351" i="1"/>
  <c r="ID350" i="1"/>
  <c r="IA350" i="1" s="1"/>
  <c r="HZ350" i="1"/>
  <c r="HW350" i="1"/>
  <c r="HV350" i="1"/>
  <c r="HS350" i="1" s="1"/>
  <c r="HR350" i="1"/>
  <c r="HO350" i="1"/>
  <c r="HN350" i="1"/>
  <c r="HK350" i="1" s="1"/>
  <c r="HJ350" i="1"/>
  <c r="HG350" i="1"/>
  <c r="GX350" i="1"/>
  <c r="GU350" i="1" s="1"/>
  <c r="FR350" i="1"/>
  <c r="FO350" i="1" s="1"/>
  <c r="FN350" i="1"/>
  <c r="FK350" i="1" s="1"/>
  <c r="FF350" i="1"/>
  <c r="FC350" i="1"/>
  <c r="GJ350" i="1" s="1"/>
  <c r="EY350" i="1"/>
  <c r="EW350" i="1" s="1"/>
  <c r="EV350" i="1"/>
  <c r="ES350" i="1"/>
  <c r="ER350" i="1"/>
  <c r="EO350" i="1" s="1"/>
  <c r="EN350" i="1"/>
  <c r="EK350" i="1" s="1"/>
  <c r="EJ350" i="1"/>
  <c r="EG350" i="1" s="1"/>
  <c r="DZ350" i="1"/>
  <c r="DX350" i="1" s="1"/>
  <c r="DW350" i="1"/>
  <c r="DU350" i="1" s="1"/>
  <c r="DB350" i="1"/>
  <c r="CZ350" i="1" s="1"/>
  <c r="CV350" i="1"/>
  <c r="CT350" i="1" s="1"/>
  <c r="CS350" i="1"/>
  <c r="CQ350" i="1"/>
  <c r="CM350" i="1"/>
  <c r="CK350" i="1" s="1"/>
  <c r="CJ350" i="1"/>
  <c r="CH350" i="1" s="1"/>
  <c r="CD350" i="1"/>
  <c r="CB350" i="1" s="1"/>
  <c r="CA350" i="1"/>
  <c r="BY350" i="1" s="1"/>
  <c r="BX350" i="1"/>
  <c r="BV350" i="1" s="1"/>
  <c r="BJ350" i="1"/>
  <c r="BH350" i="1" s="1"/>
  <c r="BG350" i="1"/>
  <c r="BE350" i="1" s="1"/>
  <c r="BD350" i="1"/>
  <c r="BB350" i="1"/>
  <c r="BA350" i="1"/>
  <c r="AY350" i="1" s="1"/>
  <c r="AX350" i="1"/>
  <c r="AV350" i="1" s="1"/>
  <c r="AU350" i="1"/>
  <c r="AS350" i="1" s="1"/>
  <c r="AL350" i="1"/>
  <c r="AH350" i="1"/>
  <c r="AF350" i="1" s="1"/>
  <c r="AE350" i="1"/>
  <c r="AC350" i="1" s="1"/>
  <c r="AB350" i="1"/>
  <c r="Z350" i="1" s="1"/>
  <c r="AK350" i="1" s="1"/>
  <c r="Y350" i="1"/>
  <c r="W350" i="1"/>
  <c r="V350" i="1"/>
  <c r="T350" i="1" s="1"/>
  <c r="S350" i="1"/>
  <c r="Q350" i="1" s="1"/>
  <c r="P350" i="1"/>
  <c r="N350" i="1" s="1"/>
  <c r="M350" i="1"/>
  <c r="K350" i="1" s="1"/>
  <c r="J350" i="1"/>
  <c r="H350" i="1" s="1"/>
  <c r="G350" i="1"/>
  <c r="E350" i="1"/>
  <c r="ID349" i="1"/>
  <c r="IA349" i="1" s="1"/>
  <c r="HZ349" i="1"/>
  <c r="HW349" i="1"/>
  <c r="HV349" i="1"/>
  <c r="HS349" i="1" s="1"/>
  <c r="HR349" i="1"/>
  <c r="HR343" i="1" s="1"/>
  <c r="HN349" i="1"/>
  <c r="HK349" i="1" s="1"/>
  <c r="HJ349" i="1"/>
  <c r="HG349" i="1" s="1"/>
  <c r="GX349" i="1"/>
  <c r="GU349" i="1" s="1"/>
  <c r="FR349" i="1"/>
  <c r="FN349" i="1"/>
  <c r="FK349" i="1"/>
  <c r="FF349" i="1"/>
  <c r="EY349" i="1"/>
  <c r="EW349" i="1"/>
  <c r="EV349" i="1"/>
  <c r="ES349" i="1" s="1"/>
  <c r="ER349" i="1"/>
  <c r="EO349" i="1"/>
  <c r="EN349" i="1"/>
  <c r="EK349" i="1" s="1"/>
  <c r="EJ349" i="1"/>
  <c r="EG349" i="1"/>
  <c r="DZ349" i="1"/>
  <c r="DW349" i="1"/>
  <c r="DU349" i="1"/>
  <c r="DB349" i="1"/>
  <c r="CZ349" i="1" s="1"/>
  <c r="CV349" i="1"/>
  <c r="CT349" i="1"/>
  <c r="CS349" i="1"/>
  <c r="CM349" i="1"/>
  <c r="CK349" i="1"/>
  <c r="CJ349" i="1"/>
  <c r="CH349" i="1" s="1"/>
  <c r="CD349" i="1"/>
  <c r="CB349" i="1"/>
  <c r="CA349" i="1"/>
  <c r="BX349" i="1"/>
  <c r="BV349" i="1"/>
  <c r="BJ349" i="1"/>
  <c r="BH349" i="1" s="1"/>
  <c r="BG349" i="1"/>
  <c r="BE349" i="1"/>
  <c r="BD349" i="1"/>
  <c r="BA349" i="1"/>
  <c r="AY349" i="1"/>
  <c r="AX349" i="1"/>
  <c r="AV349" i="1" s="1"/>
  <c r="AU349" i="1"/>
  <c r="AS349" i="1"/>
  <c r="AL349" i="1"/>
  <c r="AH349" i="1"/>
  <c r="AF349" i="1"/>
  <c r="AE349" i="1"/>
  <c r="AB349" i="1"/>
  <c r="Z349" i="1"/>
  <c r="AK349" i="1" s="1"/>
  <c r="Y349" i="1"/>
  <c r="W349" i="1" s="1"/>
  <c r="V349" i="1"/>
  <c r="T349" i="1"/>
  <c r="S349" i="1"/>
  <c r="Q349" i="1" s="1"/>
  <c r="P349" i="1"/>
  <c r="N349" i="1"/>
  <c r="M349" i="1"/>
  <c r="K349" i="1" s="1"/>
  <c r="G349" i="1"/>
  <c r="E349" i="1" s="1"/>
  <c r="ID348" i="1"/>
  <c r="IA348" i="1"/>
  <c r="HZ348" i="1"/>
  <c r="HV348" i="1"/>
  <c r="HS348" i="1"/>
  <c r="HR348" i="1"/>
  <c r="HR342" i="1" s="1"/>
  <c r="HN348" i="1"/>
  <c r="HK348" i="1"/>
  <c r="HJ348" i="1"/>
  <c r="GX348" i="1"/>
  <c r="GU348" i="1"/>
  <c r="FR348" i="1"/>
  <c r="FO348" i="1" s="1"/>
  <c r="FN348" i="1"/>
  <c r="FK348" i="1" s="1"/>
  <c r="FF348" i="1"/>
  <c r="FC348" i="1" s="1"/>
  <c r="GJ348" i="1" s="1"/>
  <c r="EY348" i="1"/>
  <c r="EY347" i="1" s="1"/>
  <c r="EW347" i="1" s="1"/>
  <c r="EW348" i="1"/>
  <c r="EV348" i="1"/>
  <c r="ES348" i="1" s="1"/>
  <c r="ER348" i="1"/>
  <c r="EO348" i="1"/>
  <c r="EN348" i="1"/>
  <c r="EK348" i="1" s="1"/>
  <c r="EJ348" i="1"/>
  <c r="EG348" i="1" s="1"/>
  <c r="DZ348" i="1"/>
  <c r="DX348" i="1" s="1"/>
  <c r="DW348" i="1"/>
  <c r="DB348" i="1"/>
  <c r="CZ348" i="1" s="1"/>
  <c r="CV348" i="1"/>
  <c r="CS348" i="1"/>
  <c r="CQ348" i="1" s="1"/>
  <c r="CM348" i="1"/>
  <c r="CK348" i="1"/>
  <c r="CJ348" i="1"/>
  <c r="CH348" i="1" s="1"/>
  <c r="CD348" i="1"/>
  <c r="CB348" i="1" s="1"/>
  <c r="CA348" i="1"/>
  <c r="BY348" i="1" s="1"/>
  <c r="BX348" i="1"/>
  <c r="BJ348" i="1"/>
  <c r="BH348" i="1" s="1"/>
  <c r="BG348" i="1"/>
  <c r="BG342" i="1" s="1"/>
  <c r="BE348" i="1"/>
  <c r="BD348" i="1"/>
  <c r="BB348" i="1" s="1"/>
  <c r="BA348" i="1"/>
  <c r="AY348" i="1"/>
  <c r="AX348" i="1"/>
  <c r="AV348" i="1" s="1"/>
  <c r="AU348" i="1"/>
  <c r="AS348" i="1" s="1"/>
  <c r="AH348" i="1"/>
  <c r="AH347" i="1" s="1"/>
  <c r="AF347" i="1" s="1"/>
  <c r="AE348" i="1"/>
  <c r="AC348" i="1" s="1"/>
  <c r="AB348" i="1"/>
  <c r="Z348" i="1"/>
  <c r="AK348" i="1" s="1"/>
  <c r="AL348" i="1" s="1"/>
  <c r="Y348" i="1"/>
  <c r="W348" i="1" s="1"/>
  <c r="V348" i="1"/>
  <c r="T348" i="1" s="1"/>
  <c r="S348" i="1"/>
  <c r="Q348" i="1" s="1"/>
  <c r="P348" i="1"/>
  <c r="P347" i="1" s="1"/>
  <c r="N347" i="1" s="1"/>
  <c r="M348" i="1"/>
  <c r="K348" i="1" s="1"/>
  <c r="J348" i="1"/>
  <c r="G348" i="1"/>
  <c r="E348" i="1" s="1"/>
  <c r="ID347" i="1"/>
  <c r="IA347" i="1"/>
  <c r="HV347" i="1"/>
  <c r="HS347" i="1" s="1"/>
  <c r="HN347" i="1"/>
  <c r="HK347" i="1"/>
  <c r="GX347" i="1"/>
  <c r="GU347" i="1" s="1"/>
  <c r="FN347" i="1"/>
  <c r="FK347" i="1" s="1"/>
  <c r="EV347" i="1"/>
  <c r="ES347" i="1"/>
  <c r="ER347" i="1"/>
  <c r="EO347" i="1" s="1"/>
  <c r="EN347" i="1"/>
  <c r="EK347" i="1"/>
  <c r="EJ347" i="1"/>
  <c r="EG347" i="1" s="1"/>
  <c r="CM347" i="1"/>
  <c r="CK347" i="1" s="1"/>
  <c r="CD347" i="1"/>
  <c r="CB347" i="1" s="1"/>
  <c r="BG347" i="1"/>
  <c r="BE347" i="1" s="1"/>
  <c r="BA347" i="1"/>
  <c r="AY347" i="1" s="1"/>
  <c r="AU347" i="1"/>
  <c r="AS347" i="1" s="1"/>
  <c r="AB347" i="1"/>
  <c r="Z347" i="1" s="1"/>
  <c r="AK347" i="1" s="1"/>
  <c r="AL347" i="1" s="1"/>
  <c r="V347" i="1"/>
  <c r="T347" i="1" s="1"/>
  <c r="IA346" i="1"/>
  <c r="HW346" i="1"/>
  <c r="HS346" i="1"/>
  <c r="HO346" i="1"/>
  <c r="HK346" i="1"/>
  <c r="HG346" i="1"/>
  <c r="GU346" i="1"/>
  <c r="FO346" i="1"/>
  <c r="FN346" i="1"/>
  <c r="FK346" i="1" s="1"/>
  <c r="FC346" i="1"/>
  <c r="GJ346" i="1" s="1"/>
  <c r="EW346" i="1"/>
  <c r="EV346" i="1"/>
  <c r="ES346" i="1" s="1"/>
  <c r="ER346" i="1"/>
  <c r="EO346" i="1" s="1"/>
  <c r="EN346" i="1"/>
  <c r="EK346" i="1" s="1"/>
  <c r="EJ346" i="1"/>
  <c r="EG346" i="1"/>
  <c r="DX346" i="1"/>
  <c r="DU346" i="1"/>
  <c r="CZ346" i="1"/>
  <c r="CT346" i="1"/>
  <c r="CQ346" i="1"/>
  <c r="CL346" i="1"/>
  <c r="CK346" i="1"/>
  <c r="CH346" i="1"/>
  <c r="CB346" i="1"/>
  <c r="BZ346" i="1"/>
  <c r="BY346" i="1"/>
  <c r="BV346" i="1"/>
  <c r="BH346" i="1"/>
  <c r="BF346" i="1"/>
  <c r="BE346" i="1"/>
  <c r="BB346" i="1"/>
  <c r="AY346" i="1"/>
  <c r="AW346" i="1"/>
  <c r="AV346" i="1"/>
  <c r="AS346" i="1"/>
  <c r="AF346" i="1"/>
  <c r="AC346" i="1"/>
  <c r="Z346" i="1"/>
  <c r="AK346" i="1" s="1"/>
  <c r="AL346" i="1" s="1"/>
  <c r="X346" i="1"/>
  <c r="W346" i="1"/>
  <c r="T346" i="1"/>
  <c r="Q346" i="1"/>
  <c r="O346" i="1"/>
  <c r="N346" i="1"/>
  <c r="K346" i="1"/>
  <c r="I346" i="1"/>
  <c r="H346" i="1" s="1"/>
  <c r="E346" i="1"/>
  <c r="IA345" i="1"/>
  <c r="HW345" i="1"/>
  <c r="HS345" i="1"/>
  <c r="HO345" i="1"/>
  <c r="HK345" i="1"/>
  <c r="HG345" i="1"/>
  <c r="GU345" i="1"/>
  <c r="GJ345" i="1"/>
  <c r="FO345" i="1"/>
  <c r="FN345" i="1"/>
  <c r="FK345" i="1" s="1"/>
  <c r="FC345" i="1"/>
  <c r="EW345" i="1"/>
  <c r="EV345" i="1"/>
  <c r="ES345" i="1" s="1"/>
  <c r="ER345" i="1"/>
  <c r="EO345" i="1"/>
  <c r="EN345" i="1"/>
  <c r="EK345" i="1" s="1"/>
  <c r="EJ345" i="1"/>
  <c r="EG345" i="1" s="1"/>
  <c r="DX345" i="1"/>
  <c r="DU345" i="1"/>
  <c r="CZ345" i="1"/>
  <c r="CT345" i="1"/>
  <c r="CQ345" i="1"/>
  <c r="CL345" i="1"/>
  <c r="CK345" i="1"/>
  <c r="CH345" i="1"/>
  <c r="CB345" i="1"/>
  <c r="BZ345" i="1"/>
  <c r="BY345" i="1"/>
  <c r="BV345" i="1"/>
  <c r="BH345" i="1"/>
  <c r="BF345" i="1"/>
  <c r="BE345" i="1"/>
  <c r="BB345" i="1"/>
  <c r="AY345" i="1"/>
  <c r="AW345" i="1"/>
  <c r="AV345" i="1"/>
  <c r="AS345" i="1"/>
  <c r="AF345" i="1"/>
  <c r="AC345" i="1"/>
  <c r="Z345" i="1"/>
  <c r="AK345" i="1" s="1"/>
  <c r="AL345" i="1" s="1"/>
  <c r="X345" i="1"/>
  <c r="W345" i="1"/>
  <c r="T345" i="1"/>
  <c r="Q345" i="1"/>
  <c r="O345" i="1"/>
  <c r="N345" i="1"/>
  <c r="K345" i="1"/>
  <c r="I345" i="1"/>
  <c r="H345" i="1" s="1"/>
  <c r="E345" i="1"/>
  <c r="ID344" i="1"/>
  <c r="IB344" i="1"/>
  <c r="HZ344" i="1"/>
  <c r="HX344" i="1"/>
  <c r="HV344" i="1"/>
  <c r="HT344" i="1"/>
  <c r="HS344" i="1" s="1"/>
  <c r="HR344" i="1"/>
  <c r="HP344" i="1"/>
  <c r="HO344" i="1"/>
  <c r="HN344" i="1"/>
  <c r="HL344" i="1"/>
  <c r="HJ344" i="1"/>
  <c r="HH344" i="1"/>
  <c r="GX344" i="1"/>
  <c r="GV344" i="1"/>
  <c r="GU344" i="1"/>
  <c r="FR344" i="1"/>
  <c r="FP344" i="1"/>
  <c r="FO344" i="1" s="1"/>
  <c r="FN344" i="1"/>
  <c r="FK344" i="1" s="1"/>
  <c r="FF344" i="1"/>
  <c r="FD344" i="1"/>
  <c r="EY344" i="1"/>
  <c r="EX344" i="1"/>
  <c r="EW344" i="1"/>
  <c r="EV344" i="1"/>
  <c r="ES344" i="1" s="1"/>
  <c r="ER344" i="1"/>
  <c r="EO344" i="1"/>
  <c r="EN344" i="1"/>
  <c r="EK344" i="1" s="1"/>
  <c r="EJ344" i="1"/>
  <c r="EG344" i="1" s="1"/>
  <c r="DZ344" i="1"/>
  <c r="DY344" i="1"/>
  <c r="DX344" i="1"/>
  <c r="DW344" i="1"/>
  <c r="DV344" i="1"/>
  <c r="DU344" i="1" s="1"/>
  <c r="DB344" i="1"/>
  <c r="DA344" i="1"/>
  <c r="CV344" i="1"/>
  <c r="CU344" i="1"/>
  <c r="CT344" i="1"/>
  <c r="CS344" i="1"/>
  <c r="CR344" i="1"/>
  <c r="CQ344" i="1"/>
  <c r="CM344" i="1"/>
  <c r="CL344" i="1"/>
  <c r="CJ344" i="1"/>
  <c r="CI344" i="1"/>
  <c r="CH344" i="1"/>
  <c r="CD344" i="1"/>
  <c r="CC344" i="1"/>
  <c r="CB344" i="1"/>
  <c r="CA344" i="1"/>
  <c r="BY344" i="1" s="1"/>
  <c r="BZ344" i="1"/>
  <c r="BX344" i="1"/>
  <c r="BW344" i="1"/>
  <c r="BJ344" i="1"/>
  <c r="BI344" i="1"/>
  <c r="BH344" i="1"/>
  <c r="BG344" i="1"/>
  <c r="BF344" i="1"/>
  <c r="BE344" i="1" s="1"/>
  <c r="BD344" i="1"/>
  <c r="BB344" i="1" s="1"/>
  <c r="BC344" i="1"/>
  <c r="BA344" i="1"/>
  <c r="AZ344" i="1"/>
  <c r="AY344" i="1" s="1"/>
  <c r="AX344" i="1"/>
  <c r="AW344" i="1"/>
  <c r="AU344" i="1"/>
  <c r="AT344" i="1"/>
  <c r="AS344" i="1" s="1"/>
  <c r="AH344" i="1"/>
  <c r="AG344" i="1"/>
  <c r="AE344" i="1"/>
  <c r="AD344" i="1"/>
  <c r="AC344" i="1"/>
  <c r="AB344" i="1"/>
  <c r="AA344" i="1"/>
  <c r="Z344" i="1"/>
  <c r="AK344" i="1" s="1"/>
  <c r="AL344" i="1" s="1"/>
  <c r="Y344" i="1"/>
  <c r="X344" i="1"/>
  <c r="V344" i="1"/>
  <c r="U344" i="1"/>
  <c r="T344" i="1"/>
  <c r="S344" i="1"/>
  <c r="R344" i="1"/>
  <c r="Q344" i="1"/>
  <c r="P344" i="1"/>
  <c r="N344" i="1" s="1"/>
  <c r="O344" i="1"/>
  <c r="M344" i="1"/>
  <c r="L344" i="1"/>
  <c r="K344" i="1" s="1"/>
  <c r="J344" i="1"/>
  <c r="I344" i="1"/>
  <c r="H344" i="1"/>
  <c r="G344" i="1"/>
  <c r="F344" i="1"/>
  <c r="E344" i="1" s="1"/>
  <c r="ID343" i="1"/>
  <c r="IA343" i="1" s="1"/>
  <c r="IB343" i="1"/>
  <c r="HZ343" i="1"/>
  <c r="HX343" i="1"/>
  <c r="HW343" i="1" s="1"/>
  <c r="HV343" i="1"/>
  <c r="HT343" i="1"/>
  <c r="HP343" i="1"/>
  <c r="HO343" i="1"/>
  <c r="HN343" i="1"/>
  <c r="HL343" i="1"/>
  <c r="HK343" i="1"/>
  <c r="HJ343" i="1"/>
  <c r="HH343" i="1"/>
  <c r="GX343" i="1"/>
  <c r="GV343" i="1"/>
  <c r="GU343" i="1"/>
  <c r="FP343" i="1"/>
  <c r="FN343" i="1"/>
  <c r="FK343" i="1"/>
  <c r="FD343" i="1"/>
  <c r="EY343" i="1"/>
  <c r="EX343" i="1"/>
  <c r="EW343" i="1" s="1"/>
  <c r="EV343" i="1"/>
  <c r="ES343" i="1"/>
  <c r="ER343" i="1"/>
  <c r="EO343" i="1" s="1"/>
  <c r="EN343" i="1"/>
  <c r="EK343" i="1"/>
  <c r="EJ343" i="1"/>
  <c r="EG343" i="1" s="1"/>
  <c r="DY343" i="1"/>
  <c r="DW343" i="1"/>
  <c r="DV343" i="1"/>
  <c r="DU343" i="1"/>
  <c r="DB343" i="1"/>
  <c r="DA343" i="1"/>
  <c r="CV343" i="1"/>
  <c r="CU343" i="1"/>
  <c r="CT343" i="1"/>
  <c r="CR343" i="1"/>
  <c r="CM343" i="1"/>
  <c r="CK343" i="1" s="1"/>
  <c r="CL343" i="1"/>
  <c r="CJ343" i="1"/>
  <c r="CI343" i="1"/>
  <c r="CH343" i="1" s="1"/>
  <c r="CD343" i="1"/>
  <c r="CB343" i="1" s="1"/>
  <c r="CC343" i="1"/>
  <c r="BZ343" i="1"/>
  <c r="BX343" i="1"/>
  <c r="BW343" i="1"/>
  <c r="BV343" i="1"/>
  <c r="BJ343" i="1"/>
  <c r="BI343" i="1"/>
  <c r="BG343" i="1"/>
  <c r="BF343" i="1"/>
  <c r="BE343" i="1"/>
  <c r="BC343" i="1"/>
  <c r="BA343" i="1"/>
  <c r="AY343" i="1" s="1"/>
  <c r="AZ343" i="1"/>
  <c r="AX343" i="1"/>
  <c r="AW343" i="1"/>
  <c r="AV343" i="1" s="1"/>
  <c r="AU343" i="1"/>
  <c r="AT343" i="1"/>
  <c r="AS343" i="1" s="1"/>
  <c r="AK343" i="1"/>
  <c r="AH343" i="1"/>
  <c r="AG343" i="1"/>
  <c r="AD343" i="1"/>
  <c r="AB343" i="1"/>
  <c r="AA343" i="1"/>
  <c r="Z343" i="1"/>
  <c r="Y343" i="1"/>
  <c r="W343" i="1" s="1"/>
  <c r="X343" i="1"/>
  <c r="V343" i="1"/>
  <c r="U343" i="1"/>
  <c r="T343" i="1" s="1"/>
  <c r="S343" i="1"/>
  <c r="R343" i="1"/>
  <c r="Q343" i="1"/>
  <c r="P343" i="1"/>
  <c r="O343" i="1"/>
  <c r="N343" i="1" s="1"/>
  <c r="M343" i="1"/>
  <c r="K343" i="1" s="1"/>
  <c r="L343" i="1"/>
  <c r="I343" i="1"/>
  <c r="G343" i="1"/>
  <c r="F343" i="1"/>
  <c r="ID342" i="1"/>
  <c r="IB342" i="1"/>
  <c r="IA342" i="1" s="1"/>
  <c r="HZ342" i="1"/>
  <c r="HX342" i="1"/>
  <c r="HW342" i="1"/>
  <c r="HV342" i="1"/>
  <c r="HT342" i="1"/>
  <c r="HS342" i="1"/>
  <c r="HP342" i="1"/>
  <c r="HN342" i="1"/>
  <c r="HL342" i="1"/>
  <c r="HH342" i="1"/>
  <c r="GX342" i="1"/>
  <c r="GV342" i="1"/>
  <c r="GU342" i="1"/>
  <c r="GJ342" i="1"/>
  <c r="FR342" i="1"/>
  <c r="FP342" i="1"/>
  <c r="FO342" i="1"/>
  <c r="FK342" i="1"/>
  <c r="FF342" i="1"/>
  <c r="FD342" i="1"/>
  <c r="FC342" i="1"/>
  <c r="EY342" i="1"/>
  <c r="EX342" i="1"/>
  <c r="ES342" i="1"/>
  <c r="EO342" i="1"/>
  <c r="EN342" i="1"/>
  <c r="EK342" i="1"/>
  <c r="EJ342" i="1"/>
  <c r="EG342" i="1"/>
  <c r="DZ342" i="1"/>
  <c r="DY342" i="1"/>
  <c r="DW342" i="1"/>
  <c r="DV342" i="1"/>
  <c r="DB342" i="1"/>
  <c r="DA342" i="1"/>
  <c r="CZ342" i="1"/>
  <c r="CW342" i="1"/>
  <c r="CU342" i="1"/>
  <c r="CS342" i="1"/>
  <c r="CR342" i="1"/>
  <c r="CQ342" i="1"/>
  <c r="CM342" i="1"/>
  <c r="CL342" i="1"/>
  <c r="CK342" i="1" s="1"/>
  <c r="CJ342" i="1"/>
  <c r="CI342" i="1"/>
  <c r="CD342" i="1"/>
  <c r="CC342" i="1"/>
  <c r="CB342" i="1"/>
  <c r="CA342" i="1"/>
  <c r="BZ342" i="1"/>
  <c r="BY342" i="1"/>
  <c r="BX342" i="1"/>
  <c r="BW342" i="1"/>
  <c r="BJ342" i="1"/>
  <c r="BI342" i="1"/>
  <c r="BH342" i="1" s="1"/>
  <c r="BF342" i="1"/>
  <c r="BE342" i="1" s="1"/>
  <c r="BD342" i="1"/>
  <c r="BC342" i="1"/>
  <c r="BB342" i="1"/>
  <c r="BA342" i="1"/>
  <c r="AZ342" i="1"/>
  <c r="AX342" i="1"/>
  <c r="AW342" i="1"/>
  <c r="AV342" i="1" s="1"/>
  <c r="AU342" i="1"/>
  <c r="AT342" i="1"/>
  <c r="AS342" i="1"/>
  <c r="AH342" i="1"/>
  <c r="AG342" i="1"/>
  <c r="AE342" i="1"/>
  <c r="AD342" i="1"/>
  <c r="AC342" i="1"/>
  <c r="AB342" i="1"/>
  <c r="AA342" i="1"/>
  <c r="Z342" i="1"/>
  <c r="AK342" i="1" s="1"/>
  <c r="AL342" i="1" s="1"/>
  <c r="Y342" i="1"/>
  <c r="X342" i="1"/>
  <c r="V342" i="1"/>
  <c r="U342" i="1"/>
  <c r="T342" i="1" s="1"/>
  <c r="S342" i="1"/>
  <c r="R342" i="1"/>
  <c r="Q342" i="1" s="1"/>
  <c r="O342" i="1"/>
  <c r="M342" i="1"/>
  <c r="L342" i="1"/>
  <c r="I342" i="1"/>
  <c r="G342" i="1"/>
  <c r="F342" i="1"/>
  <c r="E342" i="1"/>
  <c r="IA341" i="1"/>
  <c r="HW341" i="1"/>
  <c r="HS341" i="1"/>
  <c r="HO341" i="1"/>
  <c r="HK341" i="1"/>
  <c r="HG341" i="1"/>
  <c r="GU341" i="1"/>
  <c r="FO341" i="1"/>
  <c r="FN341" i="1"/>
  <c r="FK341" i="1"/>
  <c r="FC341" i="1"/>
  <c r="GJ341" i="1" s="1"/>
  <c r="EW341" i="1"/>
  <c r="EW389" i="1" s="1"/>
  <c r="EV341" i="1"/>
  <c r="ES341" i="1"/>
  <c r="ER341" i="1"/>
  <c r="EO341" i="1" s="1"/>
  <c r="EN341" i="1"/>
  <c r="EK341" i="1"/>
  <c r="EJ341" i="1"/>
  <c r="EG341" i="1" s="1"/>
  <c r="DX341" i="1"/>
  <c r="DX389" i="1" s="1"/>
  <c r="DU341" i="1"/>
  <c r="DU389" i="1" s="1"/>
  <c r="CZ341" i="1"/>
  <c r="CZ389" i="1" s="1"/>
  <c r="CT341" i="1"/>
  <c r="CT389" i="1" s="1"/>
  <c r="CQ341" i="1"/>
  <c r="CQ389" i="1" s="1"/>
  <c r="CM341" i="1"/>
  <c r="CH341" i="1"/>
  <c r="CH389" i="1" s="1"/>
  <c r="CB341" i="1"/>
  <c r="CB389" i="1" s="1"/>
  <c r="CA341" i="1"/>
  <c r="BV341" i="1"/>
  <c r="BV389" i="1" s="1"/>
  <c r="BH341" i="1"/>
  <c r="BH389" i="1" s="1"/>
  <c r="BG341" i="1"/>
  <c r="BB341" i="1"/>
  <c r="BB389" i="1" s="1"/>
  <c r="AY341" i="1"/>
  <c r="AY389" i="1" s="1"/>
  <c r="AX341" i="1"/>
  <c r="AS341" i="1"/>
  <c r="AS389" i="1" s="1"/>
  <c r="AK341" i="1"/>
  <c r="AF341" i="1"/>
  <c r="AF389" i="1" s="1"/>
  <c r="AC341" i="1"/>
  <c r="AC389" i="1" s="1"/>
  <c r="Z341" i="1"/>
  <c r="Z389" i="1" s="1"/>
  <c r="Y341" i="1"/>
  <c r="T341" i="1"/>
  <c r="T389" i="1" s="1"/>
  <c r="S341" i="1"/>
  <c r="S389" i="1" s="1"/>
  <c r="Q341" i="1"/>
  <c r="Q389" i="1" s="1"/>
  <c r="P341" i="1"/>
  <c r="M341" i="1"/>
  <c r="M389" i="1" s="1"/>
  <c r="K341" i="1"/>
  <c r="K389" i="1" s="1"/>
  <c r="J341" i="1"/>
  <c r="E341" i="1"/>
  <c r="E389" i="1" s="1"/>
  <c r="IA340" i="1"/>
  <c r="HW340" i="1"/>
  <c r="HS340" i="1"/>
  <c r="HO340" i="1"/>
  <c r="HK340" i="1"/>
  <c r="HG340" i="1"/>
  <c r="GU340" i="1"/>
  <c r="FO340" i="1"/>
  <c r="FN340" i="1"/>
  <c r="FK340" i="1" s="1"/>
  <c r="FC340" i="1"/>
  <c r="GJ340" i="1" s="1"/>
  <c r="EW340" i="1"/>
  <c r="EV340" i="1"/>
  <c r="ES340" i="1" s="1"/>
  <c r="ER340" i="1"/>
  <c r="EO340" i="1"/>
  <c r="EN340" i="1"/>
  <c r="EK340" i="1" s="1"/>
  <c r="EJ340" i="1"/>
  <c r="EG340" i="1"/>
  <c r="DX340" i="1"/>
  <c r="DW340" i="1"/>
  <c r="DU340" i="1" s="1"/>
  <c r="DT340" i="1"/>
  <c r="DR340" i="1" s="1"/>
  <c r="DQ340" i="1"/>
  <c r="DO340" i="1" s="1"/>
  <c r="DO339" i="1" s="1"/>
  <c r="DN340" i="1"/>
  <c r="DK340" i="1"/>
  <c r="DI340" i="1" s="1"/>
  <c r="DI339" i="1" s="1"/>
  <c r="DH340" i="1"/>
  <c r="DF340" i="1"/>
  <c r="CZ340" i="1"/>
  <c r="CY340" i="1"/>
  <c r="CW340" i="1"/>
  <c r="CV340" i="1"/>
  <c r="CQ340" i="1"/>
  <c r="CM340" i="1"/>
  <c r="CK340" i="1" s="1"/>
  <c r="CH340" i="1"/>
  <c r="CB340" i="1"/>
  <c r="CA340" i="1"/>
  <c r="BY340" i="1" s="1"/>
  <c r="BV340" i="1"/>
  <c r="BH340" i="1"/>
  <c r="BG340" i="1"/>
  <c r="BE340" i="1" s="1"/>
  <c r="BB340" i="1"/>
  <c r="AY340" i="1"/>
  <c r="AX340" i="1"/>
  <c r="AV340" i="1" s="1"/>
  <c r="AS340" i="1"/>
  <c r="AH340" i="1"/>
  <c r="AE340" i="1"/>
  <c r="AC340" i="1"/>
  <c r="AB340" i="1"/>
  <c r="T340" i="1"/>
  <c r="Q340" i="1"/>
  <c r="P340" i="1"/>
  <c r="N340" i="1"/>
  <c r="K340" i="1"/>
  <c r="J340" i="1"/>
  <c r="H340" i="1" s="1"/>
  <c r="E340" i="1"/>
  <c r="ID339" i="1"/>
  <c r="ID337" i="1" s="1"/>
  <c r="HV339" i="1"/>
  <c r="HR339" i="1"/>
  <c r="HO339" i="1"/>
  <c r="HN339" i="1"/>
  <c r="HN337" i="1" s="1"/>
  <c r="HG339" i="1"/>
  <c r="GX339" i="1"/>
  <c r="GO339" i="1"/>
  <c r="GG339" i="1"/>
  <c r="FY339" i="1"/>
  <c r="FY337" i="1" s="1"/>
  <c r="FR339" i="1"/>
  <c r="FO339" i="1" s="1"/>
  <c r="FK339" i="1"/>
  <c r="FJ339" i="1"/>
  <c r="FF339" i="1"/>
  <c r="FC339" i="1" s="1"/>
  <c r="FB339" i="1"/>
  <c r="EZ339" i="1"/>
  <c r="EZ336" i="1" s="1"/>
  <c r="EY339" i="1"/>
  <c r="EW339" i="1" s="1"/>
  <c r="EW336" i="1" s="1"/>
  <c r="EV339" i="1"/>
  <c r="ES339" i="1" s="1"/>
  <c r="EO339" i="1"/>
  <c r="EJ339" i="1"/>
  <c r="EG339" i="1" s="1"/>
  <c r="EF339" i="1"/>
  <c r="ED339" i="1"/>
  <c r="DZ339" i="1"/>
  <c r="DW339" i="1"/>
  <c r="DU339" i="1"/>
  <c r="DT339" i="1"/>
  <c r="DT336" i="1" s="1"/>
  <c r="DR336" i="1" s="1"/>
  <c r="DQ339" i="1"/>
  <c r="DQ336" i="1" s="1"/>
  <c r="DO336" i="1" s="1"/>
  <c r="DK339" i="1"/>
  <c r="DK336" i="1" s="1"/>
  <c r="DK390" i="1" s="1"/>
  <c r="DI390" i="1" s="1"/>
  <c r="DH339" i="1"/>
  <c r="DE339" i="1"/>
  <c r="DC339" i="1" s="1"/>
  <c r="DB339" i="1"/>
  <c r="CY339" i="1"/>
  <c r="CW339" i="1" s="1"/>
  <c r="CW336" i="1" s="1"/>
  <c r="CR339" i="1"/>
  <c r="CR336" i="1" s="1"/>
  <c r="CQ339" i="1"/>
  <c r="CI339" i="1"/>
  <c r="CI336" i="1" s="1"/>
  <c r="CH339" i="1"/>
  <c r="CM339" i="1" s="1"/>
  <c r="CK339" i="1" s="1"/>
  <c r="CK336" i="1" s="1"/>
  <c r="CF339" i="1"/>
  <c r="CD339" i="1"/>
  <c r="CB339" i="1"/>
  <c r="CB336" i="1" s="1"/>
  <c r="BX339" i="1"/>
  <c r="BV339" i="1"/>
  <c r="BV336" i="1" s="1"/>
  <c r="BI339" i="1"/>
  <c r="BD339" i="1"/>
  <c r="AZ339" i="1"/>
  <c r="AZ336" i="1" s="1"/>
  <c r="AT339" i="1"/>
  <c r="AT336" i="1" s="1"/>
  <c r="AS339" i="1"/>
  <c r="AS336" i="1" s="1"/>
  <c r="AJ339" i="1"/>
  <c r="Z339" i="1"/>
  <c r="V339" i="1"/>
  <c r="T339" i="1"/>
  <c r="T336" i="1" s="1"/>
  <c r="S339" i="1"/>
  <c r="M339" i="1"/>
  <c r="G339" i="1"/>
  <c r="ID338" i="1"/>
  <c r="IC338" i="1"/>
  <c r="IB338" i="1"/>
  <c r="HZ338" i="1"/>
  <c r="HY338" i="1"/>
  <c r="HX338" i="1"/>
  <c r="HV338" i="1"/>
  <c r="HU338" i="1"/>
  <c r="HT338" i="1"/>
  <c r="HS338" i="1" s="1"/>
  <c r="HR338" i="1"/>
  <c r="HQ338" i="1"/>
  <c r="HP338" i="1"/>
  <c r="HO338" i="1" s="1"/>
  <c r="HN338" i="1"/>
  <c r="HM338" i="1"/>
  <c r="HL338" i="1"/>
  <c r="HI338" i="1"/>
  <c r="HH338" i="1"/>
  <c r="GX338" i="1"/>
  <c r="GW338" i="1"/>
  <c r="GV338" i="1"/>
  <c r="GU338" i="1" s="1"/>
  <c r="GK338" i="1"/>
  <c r="GI338" i="1"/>
  <c r="GG338" i="1"/>
  <c r="GE338" i="1"/>
  <c r="GC338" i="1"/>
  <c r="GA338" i="1" s="1"/>
  <c r="FY338" i="1"/>
  <c r="FU338" i="1"/>
  <c r="FS338" i="1" s="1"/>
  <c r="FR338" i="1"/>
  <c r="FQ338" i="1"/>
  <c r="FP338" i="1"/>
  <c r="FO338" i="1" s="1"/>
  <c r="FJ338" i="1"/>
  <c r="FI338" i="1"/>
  <c r="FF338" i="1"/>
  <c r="FE338" i="1"/>
  <c r="FD338" i="1"/>
  <c r="EV338" i="1"/>
  <c r="EU338" i="1"/>
  <c r="ET338" i="1"/>
  <c r="EN338" i="1"/>
  <c r="EM338" i="1"/>
  <c r="EL338" i="1"/>
  <c r="EK338" i="1" s="1"/>
  <c r="EJ338" i="1"/>
  <c r="EI338" i="1"/>
  <c r="EH338" i="1"/>
  <c r="EG338" i="1" s="1"/>
  <c r="IC337" i="1"/>
  <c r="IC336" i="1" s="1"/>
  <c r="HY337" i="1"/>
  <c r="HU337" i="1"/>
  <c r="HU336" i="1" s="1"/>
  <c r="HT337" i="1"/>
  <c r="HR337" i="1"/>
  <c r="HQ337" i="1"/>
  <c r="HP337" i="1"/>
  <c r="HM337" i="1"/>
  <c r="HM336" i="1" s="1"/>
  <c r="HI337" i="1"/>
  <c r="HH337" i="1"/>
  <c r="GW337" i="1"/>
  <c r="GW336" i="1" s="1"/>
  <c r="GV337" i="1"/>
  <c r="GG337" i="1"/>
  <c r="GG336" i="1" s="1"/>
  <c r="GE337" i="1"/>
  <c r="GC337" i="1"/>
  <c r="FR337" i="1"/>
  <c r="FR336" i="1" s="1"/>
  <c r="FQ337" i="1"/>
  <c r="FQ336" i="1" s="1"/>
  <c r="FI337" i="1"/>
  <c r="FF337" i="1"/>
  <c r="FE337" i="1"/>
  <c r="FE336" i="1" s="1"/>
  <c r="FD337" i="1"/>
  <c r="EU337" i="1"/>
  <c r="EU336" i="1" s="1"/>
  <c r="EM337" i="1"/>
  <c r="EI337" i="1"/>
  <c r="EI336" i="1" s="1"/>
  <c r="EH337" i="1"/>
  <c r="ID336" i="1"/>
  <c r="HY336" i="1"/>
  <c r="HR336" i="1"/>
  <c r="HQ336" i="1"/>
  <c r="HN336" i="1"/>
  <c r="HI336" i="1"/>
  <c r="GE336" i="1"/>
  <c r="FY336" i="1"/>
  <c r="FN336" i="1"/>
  <c r="FL336" i="1"/>
  <c r="FI336" i="1"/>
  <c r="FF336" i="1"/>
  <c r="FB336" i="1"/>
  <c r="FA336" i="1"/>
  <c r="EX336" i="1"/>
  <c r="ER336" i="1"/>
  <c r="EP336" i="1"/>
  <c r="EO336" i="1"/>
  <c r="EF336" i="1"/>
  <c r="EE336" i="1"/>
  <c r="EC336" i="1"/>
  <c r="EB336" i="1"/>
  <c r="EA336" i="1"/>
  <c r="DY336" i="1"/>
  <c r="DW336" i="1"/>
  <c r="DV336" i="1"/>
  <c r="DU336" i="1"/>
  <c r="DI336" i="1"/>
  <c r="DA336" i="1"/>
  <c r="CY336" i="1"/>
  <c r="CY390" i="1" s="1"/>
  <c r="CX336" i="1"/>
  <c r="CX390" i="1" s="1"/>
  <c r="CU336" i="1"/>
  <c r="CS336" i="1"/>
  <c r="CQ336" i="1"/>
  <c r="CO336" i="1"/>
  <c r="CM336" i="1"/>
  <c r="CL336" i="1"/>
  <c r="CJ336" i="1"/>
  <c r="CH336" i="1"/>
  <c r="CD336" i="1"/>
  <c r="CC336" i="1"/>
  <c r="BZ336" i="1"/>
  <c r="BX336" i="1"/>
  <c r="CF336" i="1" s="1"/>
  <c r="BW336" i="1"/>
  <c r="BT336" i="1"/>
  <c r="BR336" i="1"/>
  <c r="BQ336" i="1"/>
  <c r="BP336" i="1"/>
  <c r="BO336" i="1"/>
  <c r="BN336" i="1"/>
  <c r="BM336" i="1"/>
  <c r="BK336" i="1"/>
  <c r="BI336" i="1"/>
  <c r="BF336" i="1"/>
  <c r="BF391" i="1" s="1"/>
  <c r="BD336" i="1"/>
  <c r="BC336" i="1"/>
  <c r="BC391" i="1" s="1"/>
  <c r="AW336" i="1"/>
  <c r="AU336" i="1"/>
  <c r="AJ336" i="1"/>
  <c r="AE336" i="1"/>
  <c r="AC336" i="1"/>
  <c r="AB336" i="1"/>
  <c r="V336" i="1"/>
  <c r="X334" i="1"/>
  <c r="X391" i="1" s="1"/>
  <c r="U334" i="1"/>
  <c r="U391" i="1" s="1"/>
  <c r="GG329" i="1"/>
  <c r="FY329" i="1"/>
  <c r="ER329" i="1"/>
  <c r="EC329" i="1"/>
  <c r="DE329" i="1"/>
  <c r="IB328" i="1"/>
  <c r="IA328" i="1" s="1"/>
  <c r="HS328" i="1"/>
  <c r="HO328" i="1"/>
  <c r="HL328" i="1"/>
  <c r="HX328" i="1" s="1"/>
  <c r="HW328" i="1" s="1"/>
  <c r="HK328" i="1"/>
  <c r="HH328" i="1"/>
  <c r="HG328" i="1" s="1"/>
  <c r="GU328" i="1"/>
  <c r="GL328" i="1"/>
  <c r="GJ328" i="1"/>
  <c r="GI328" i="1"/>
  <c r="GD328" i="1"/>
  <c r="GB328" i="1"/>
  <c r="GA328" i="1"/>
  <c r="FV328" i="1"/>
  <c r="FT328" i="1"/>
  <c r="FS328" i="1"/>
  <c r="FP328" i="1"/>
  <c r="FO328" i="1" s="1"/>
  <c r="FK328" i="1"/>
  <c r="FH328" i="1"/>
  <c r="FC328" i="1"/>
  <c r="FA328" i="1"/>
  <c r="FA327" i="1" s="1"/>
  <c r="EZ327" i="1" s="1"/>
  <c r="EZ328" i="1"/>
  <c r="EW328" i="1"/>
  <c r="ES328" i="1"/>
  <c r="EP328" i="1"/>
  <c r="EP327" i="1" s="1"/>
  <c r="EO328" i="1"/>
  <c r="EL328" i="1"/>
  <c r="EK328" i="1" s="1"/>
  <c r="EG328" i="1"/>
  <c r="EE328" i="1"/>
  <c r="DU328" i="1"/>
  <c r="DJ328" i="1"/>
  <c r="CW328" i="1"/>
  <c r="IB327" i="1"/>
  <c r="IA327" i="1" s="1"/>
  <c r="HT327" i="1"/>
  <c r="HS327" i="1" s="1"/>
  <c r="HP327" i="1"/>
  <c r="HO327" i="1"/>
  <c r="HL327" i="1"/>
  <c r="GV327" i="1"/>
  <c r="GK327" i="1"/>
  <c r="GC327" i="1"/>
  <c r="FU327" i="1"/>
  <c r="FN327" i="1"/>
  <c r="FK327" i="1" s="1"/>
  <c r="FM327" i="1"/>
  <c r="FL327" i="1"/>
  <c r="FD327" i="1"/>
  <c r="FC327" i="1"/>
  <c r="EX327" i="1"/>
  <c r="EW327" i="1"/>
  <c r="EV327" i="1"/>
  <c r="ES327" i="1" s="1"/>
  <c r="EU327" i="1"/>
  <c r="ET327" i="1"/>
  <c r="ER327" i="1"/>
  <c r="EO327" i="1" s="1"/>
  <c r="EQ327" i="1"/>
  <c r="EN327" i="1"/>
  <c r="EM327" i="1"/>
  <c r="EH327" i="1"/>
  <c r="EG327" i="1" s="1"/>
  <c r="DV327" i="1"/>
  <c r="DU327" i="1" s="1"/>
  <c r="CX327" i="1"/>
  <c r="CW327" i="1"/>
  <c r="GU326" i="1"/>
  <c r="GL326" i="1"/>
  <c r="GI326" i="1"/>
  <c r="GJ326" i="1" s="1"/>
  <c r="GD326" i="1"/>
  <c r="GB326" i="1"/>
  <c r="GA326" i="1"/>
  <c r="FV326" i="1"/>
  <c r="FT326" i="1"/>
  <c r="FS326" i="1"/>
  <c r="FP326" i="1"/>
  <c r="FO326" i="1"/>
  <c r="FH326" i="1"/>
  <c r="FC326" i="1"/>
  <c r="IA325" i="1"/>
  <c r="HS325" i="1"/>
  <c r="HO325" i="1"/>
  <c r="GV325" i="1"/>
  <c r="GU325" i="1"/>
  <c r="GL325" i="1"/>
  <c r="GJ325" i="1"/>
  <c r="GI325" i="1"/>
  <c r="GD325" i="1"/>
  <c r="GB325" i="1"/>
  <c r="GA325" i="1"/>
  <c r="FV325" i="1"/>
  <c r="FS325" i="1"/>
  <c r="FT325" i="1" s="1"/>
  <c r="FO325" i="1"/>
  <c r="FC325" i="1"/>
  <c r="IB324" i="1"/>
  <c r="IA324" i="1"/>
  <c r="HX324" i="1"/>
  <c r="HW324" i="1" s="1"/>
  <c r="HS324" i="1"/>
  <c r="HP324" i="1"/>
  <c r="HH324" i="1" s="1"/>
  <c r="HG324" i="1" s="1"/>
  <c r="HL324" i="1"/>
  <c r="HK324" i="1"/>
  <c r="GV324" i="1"/>
  <c r="GU324" i="1"/>
  <c r="GL324" i="1"/>
  <c r="GK324" i="1"/>
  <c r="GI324" i="1"/>
  <c r="GJ324" i="1" s="1"/>
  <c r="GD324" i="1"/>
  <c r="GC324" i="1"/>
  <c r="GA324" i="1"/>
  <c r="FV324" i="1"/>
  <c r="FU324" i="1"/>
  <c r="FS324" i="1"/>
  <c r="FT324" i="1" s="1"/>
  <c r="FP324" i="1"/>
  <c r="FK324" i="1"/>
  <c r="FD324" i="1"/>
  <c r="FC324" i="1" s="1"/>
  <c r="FA324" i="1"/>
  <c r="EZ324" i="1"/>
  <c r="EW324" i="1"/>
  <c r="ES324" i="1"/>
  <c r="EP324" i="1"/>
  <c r="EP323" i="1" s="1"/>
  <c r="EO324" i="1"/>
  <c r="EL324" i="1"/>
  <c r="EK324" i="1" s="1"/>
  <c r="EG324" i="1"/>
  <c r="EE324" i="1"/>
  <c r="DU324" i="1"/>
  <c r="DJ324" i="1"/>
  <c r="CW324" i="1"/>
  <c r="IB323" i="1"/>
  <c r="IA323" i="1" s="1"/>
  <c r="HT323" i="1"/>
  <c r="HS323" i="1" s="1"/>
  <c r="HL323" i="1"/>
  <c r="GV323" i="1"/>
  <c r="GU323" i="1" s="1"/>
  <c r="GK323" i="1"/>
  <c r="GC323" i="1"/>
  <c r="FU323" i="1"/>
  <c r="FN323" i="1"/>
  <c r="FM323" i="1"/>
  <c r="FL323" i="1"/>
  <c r="FK323" i="1"/>
  <c r="FA323" i="1"/>
  <c r="EZ323" i="1" s="1"/>
  <c r="EX323" i="1"/>
  <c r="EW323" i="1"/>
  <c r="EV323" i="1"/>
  <c r="ES323" i="1" s="1"/>
  <c r="EU323" i="1"/>
  <c r="ET323" i="1"/>
  <c r="ER323" i="1"/>
  <c r="EQ323" i="1"/>
  <c r="EO323" i="1"/>
  <c r="EN323" i="1"/>
  <c r="EM323" i="1"/>
  <c r="EH323" i="1"/>
  <c r="EG323" i="1" s="1"/>
  <c r="DV323" i="1"/>
  <c r="DU323" i="1" s="1"/>
  <c r="CX323" i="1"/>
  <c r="CW323" i="1"/>
  <c r="HW322" i="1"/>
  <c r="HM322" i="1"/>
  <c r="HI322" i="1"/>
  <c r="HG322" i="1" s="1"/>
  <c r="GW322" i="1"/>
  <c r="GU322" i="1"/>
  <c r="GN322" i="1"/>
  <c r="GI322" i="1"/>
  <c r="GJ322" i="1" s="1"/>
  <c r="FX322" i="1"/>
  <c r="FT322" i="1"/>
  <c r="FS322" i="1"/>
  <c r="FQ322" i="1"/>
  <c r="FK322" i="1"/>
  <c r="FC322" i="1"/>
  <c r="ES322" i="1"/>
  <c r="EO322" i="1"/>
  <c r="EM322" i="1"/>
  <c r="EM321" i="1" s="1"/>
  <c r="EK322" i="1"/>
  <c r="ED322" i="1"/>
  <c r="DJ322" i="1"/>
  <c r="CW322" i="1"/>
  <c r="ID321" i="1"/>
  <c r="IB321" i="1"/>
  <c r="HZ321" i="1"/>
  <c r="HY321" i="1"/>
  <c r="HX321" i="1"/>
  <c r="HW321" i="1" s="1"/>
  <c r="HV321" i="1"/>
  <c r="HT321" i="1"/>
  <c r="HR321" i="1"/>
  <c r="HP321" i="1"/>
  <c r="HN321" i="1"/>
  <c r="HL321" i="1"/>
  <c r="HJ321" i="1"/>
  <c r="HH321" i="1"/>
  <c r="GX321" i="1"/>
  <c r="GV321" i="1"/>
  <c r="GM321" i="1"/>
  <c r="GI321" i="1"/>
  <c r="FQ321" i="1"/>
  <c r="FP321" i="1"/>
  <c r="FN321" i="1"/>
  <c r="FM321" i="1"/>
  <c r="FL321" i="1"/>
  <c r="FK321" i="1" s="1"/>
  <c r="FF321" i="1"/>
  <c r="FE321" i="1"/>
  <c r="FD321" i="1"/>
  <c r="EV321" i="1"/>
  <c r="EU321" i="1"/>
  <c r="ET321" i="1"/>
  <c r="ES321" i="1"/>
  <c r="ER321" i="1"/>
  <c r="EQ321" i="1"/>
  <c r="EP321" i="1"/>
  <c r="EO321" i="1"/>
  <c r="EN321" i="1"/>
  <c r="EL321" i="1"/>
  <c r="EK321" i="1"/>
  <c r="EI321" i="1"/>
  <c r="EH321" i="1"/>
  <c r="EE321" i="1"/>
  <c r="EE322" i="1" s="1"/>
  <c r="ED321" i="1"/>
  <c r="DI321" i="1"/>
  <c r="DI322" i="1" s="1"/>
  <c r="DG321" i="1"/>
  <c r="DG322" i="1" s="1"/>
  <c r="DF321" i="1"/>
  <c r="DF322" i="1" s="1"/>
  <c r="CW321" i="1"/>
  <c r="GN320" i="1"/>
  <c r="GI320" i="1"/>
  <c r="GJ320" i="1" s="1"/>
  <c r="GF320" i="1"/>
  <c r="GB320" i="1"/>
  <c r="GA320" i="1"/>
  <c r="FX320" i="1"/>
  <c r="FT320" i="1"/>
  <c r="FS320" i="1"/>
  <c r="FC320" i="1"/>
  <c r="GN319" i="1"/>
  <c r="GJ319" i="1"/>
  <c r="GI319" i="1"/>
  <c r="GF319" i="1"/>
  <c r="GA319" i="1"/>
  <c r="GB319" i="1" s="1"/>
  <c r="FX319" i="1"/>
  <c r="FS319" i="1"/>
  <c r="FT319" i="1" s="1"/>
  <c r="FC319" i="1"/>
  <c r="GN318" i="1"/>
  <c r="GI318" i="1"/>
  <c r="GJ318" i="1" s="1"/>
  <c r="GF318" i="1"/>
  <c r="GB318" i="1"/>
  <c r="GA318" i="1"/>
  <c r="FX318" i="1"/>
  <c r="FT318" i="1"/>
  <c r="FS318" i="1"/>
  <c r="FC318" i="1"/>
  <c r="GN317" i="1"/>
  <c r="GJ317" i="1"/>
  <c r="GI317" i="1"/>
  <c r="GF317" i="1"/>
  <c r="GA317" i="1"/>
  <c r="GB317" i="1" s="1"/>
  <c r="FX317" i="1"/>
  <c r="FS317" i="1"/>
  <c r="FC317" i="1"/>
  <c r="GN316" i="1"/>
  <c r="GI316" i="1"/>
  <c r="GJ316" i="1" s="1"/>
  <c r="GF316" i="1"/>
  <c r="GB316" i="1"/>
  <c r="GA316" i="1"/>
  <c r="FX316" i="1"/>
  <c r="FT316" i="1"/>
  <c r="FS316" i="1"/>
  <c r="FC316" i="1"/>
  <c r="GN315" i="1"/>
  <c r="GJ315" i="1"/>
  <c r="GI315" i="1"/>
  <c r="GF315" i="1"/>
  <c r="GA315" i="1"/>
  <c r="GB315" i="1" s="1"/>
  <c r="FX315" i="1"/>
  <c r="FS315" i="1"/>
  <c r="FT315" i="1" s="1"/>
  <c r="FC315" i="1"/>
  <c r="GN314" i="1"/>
  <c r="GI314" i="1"/>
  <c r="GJ314" i="1" s="1"/>
  <c r="GF314" i="1"/>
  <c r="GB314" i="1"/>
  <c r="GA314" i="1"/>
  <c r="FX314" i="1"/>
  <c r="FT314" i="1"/>
  <c r="FS314" i="1"/>
  <c r="FC314" i="1"/>
  <c r="GN313" i="1"/>
  <c r="GI313" i="1"/>
  <c r="GF313" i="1"/>
  <c r="GA313" i="1"/>
  <c r="FX313" i="1"/>
  <c r="FS313" i="1"/>
  <c r="FC313" i="1"/>
  <c r="GJ313" i="1" s="1"/>
  <c r="GN312" i="1"/>
  <c r="GI312" i="1"/>
  <c r="GJ312" i="1" s="1"/>
  <c r="GF312" i="1"/>
  <c r="GB312" i="1"/>
  <c r="GA312" i="1"/>
  <c r="FX312" i="1"/>
  <c r="FT312" i="1"/>
  <c r="FS312" i="1"/>
  <c r="FC312" i="1"/>
  <c r="GN311" i="1"/>
  <c r="GJ311" i="1"/>
  <c r="GI311" i="1"/>
  <c r="GF311" i="1"/>
  <c r="GA311" i="1"/>
  <c r="GB311" i="1" s="1"/>
  <c r="FX311" i="1"/>
  <c r="FS311" i="1"/>
  <c r="FT311" i="1" s="1"/>
  <c r="FC311" i="1"/>
  <c r="HU310" i="1"/>
  <c r="IC310" i="1" s="1"/>
  <c r="HQ310" i="1"/>
  <c r="HM310" i="1" s="1"/>
  <c r="HK310" i="1" s="1"/>
  <c r="HO310" i="1"/>
  <c r="HG310" i="1"/>
  <c r="GU310" i="1"/>
  <c r="GN310" i="1"/>
  <c r="GM310" i="1"/>
  <c r="GI310" i="1"/>
  <c r="GJ310" i="1" s="1"/>
  <c r="GE310" i="1"/>
  <c r="GA310" i="1"/>
  <c r="FX310" i="1"/>
  <c r="FW310" i="1"/>
  <c r="FS310" i="1"/>
  <c r="FT310" i="1" s="1"/>
  <c r="FQ310" i="1"/>
  <c r="EU310" i="1" s="1"/>
  <c r="EM310" i="1" s="1"/>
  <c r="EK310" i="1" s="1"/>
  <c r="FK310" i="1"/>
  <c r="FI310" i="1"/>
  <c r="FG310" i="1" s="1"/>
  <c r="FE310" i="1"/>
  <c r="FC310" i="1"/>
  <c r="FA310" i="1"/>
  <c r="EZ310" i="1" s="1"/>
  <c r="EO310" i="1"/>
  <c r="EG310" i="1"/>
  <c r="ES310" i="1" s="1"/>
  <c r="EE310" i="1"/>
  <c r="ED310" i="1" s="1"/>
  <c r="DJ310" i="1"/>
  <c r="DI310" i="1"/>
  <c r="DG310" i="1"/>
  <c r="DF310" i="1" s="1"/>
  <c r="HO309" i="1"/>
  <c r="GL309" i="1"/>
  <c r="FV309" i="1"/>
  <c r="FP309" i="1"/>
  <c r="FH309" i="1" s="1"/>
  <c r="FG309" i="1" s="1"/>
  <c r="FO309" i="1"/>
  <c r="FC309" i="1"/>
  <c r="FT309" i="1" s="1"/>
  <c r="ES309" i="1"/>
  <c r="EG309" i="1"/>
  <c r="DJ309" i="1"/>
  <c r="DI309" i="1"/>
  <c r="CW309" i="1"/>
  <c r="IA308" i="1"/>
  <c r="HW308" i="1"/>
  <c r="HS308" i="1"/>
  <c r="HO308" i="1"/>
  <c r="HK308" i="1"/>
  <c r="HG308" i="1"/>
  <c r="GU308" i="1"/>
  <c r="GL308" i="1"/>
  <c r="FV308" i="1"/>
  <c r="FT308" i="1"/>
  <c r="FP308" i="1"/>
  <c r="FK308" i="1"/>
  <c r="FC308" i="1"/>
  <c r="GJ308" i="1" s="1"/>
  <c r="FA308" i="1"/>
  <c r="EZ308" i="1"/>
  <c r="EW308" i="1"/>
  <c r="ES308" i="1"/>
  <c r="EO308" i="1"/>
  <c r="EK308" i="1"/>
  <c r="EG308" i="1"/>
  <c r="EE308" i="1"/>
  <c r="ED308" i="1" s="1"/>
  <c r="DX308" i="1"/>
  <c r="DU308" i="1"/>
  <c r="DO308" i="1"/>
  <c r="DO305" i="1" s="1"/>
  <c r="DL308" i="1"/>
  <c r="DJ308" i="1"/>
  <c r="DS308" i="1" s="1"/>
  <c r="DR308" i="1" s="1"/>
  <c r="DG308" i="1"/>
  <c r="DG305" i="1" s="1"/>
  <c r="DF305" i="1" s="1"/>
  <c r="DF308" i="1"/>
  <c r="CZ308" i="1"/>
  <c r="CW308" i="1"/>
  <c r="CU308" i="1"/>
  <c r="CT308" i="1"/>
  <c r="CQ308" i="1"/>
  <c r="CN308" i="1"/>
  <c r="CK308" i="1"/>
  <c r="CH308" i="1"/>
  <c r="CB308" i="1"/>
  <c r="BY308" i="1"/>
  <c r="BV308" i="1"/>
  <c r="CF308" i="1" s="1"/>
  <c r="BT308" i="1"/>
  <c r="BS308" i="1" s="1"/>
  <c r="BL308" i="1"/>
  <c r="BH308" i="1"/>
  <c r="BG308" i="1"/>
  <c r="BF308" i="1"/>
  <c r="BE308" i="1"/>
  <c r="BE305" i="1" s="1"/>
  <c r="BB308" i="1"/>
  <c r="BB305" i="1" s="1"/>
  <c r="AZ308" i="1"/>
  <c r="AY308" i="1" s="1"/>
  <c r="AV308" i="1"/>
  <c r="AS308" i="1"/>
  <c r="AK308" i="1"/>
  <c r="AF308" i="1"/>
  <c r="AC308" i="1"/>
  <c r="Z308" i="1"/>
  <c r="Y308" i="1"/>
  <c r="X308" i="1"/>
  <c r="T308" i="1"/>
  <c r="Q308" i="1"/>
  <c r="Q305" i="1" s="1"/>
  <c r="P308" i="1"/>
  <c r="P305" i="1" s="1"/>
  <c r="O308" i="1"/>
  <c r="K308" i="1"/>
  <c r="J308" i="1"/>
  <c r="J305" i="1" s="1"/>
  <c r="I308" i="1"/>
  <c r="H308" i="1" s="1"/>
  <c r="E308" i="1"/>
  <c r="IB307" i="1"/>
  <c r="HW307" i="1"/>
  <c r="HT307" i="1"/>
  <c r="HS307" i="1" s="1"/>
  <c r="HO307" i="1"/>
  <c r="HK307" i="1"/>
  <c r="HG307" i="1"/>
  <c r="GV307" i="1"/>
  <c r="GU307" i="1" s="1"/>
  <c r="GL307" i="1"/>
  <c r="GJ307" i="1"/>
  <c r="FV307" i="1"/>
  <c r="FO307" i="1"/>
  <c r="FH307" i="1"/>
  <c r="FG307" i="1"/>
  <c r="FC307" i="1"/>
  <c r="FT307" i="1" s="1"/>
  <c r="FA307" i="1"/>
  <c r="EZ307" i="1"/>
  <c r="EW307" i="1"/>
  <c r="ES307" i="1"/>
  <c r="EL307" i="1"/>
  <c r="EK307" i="1"/>
  <c r="EG307" i="1"/>
  <c r="EE307" i="1"/>
  <c r="ED307" i="1" s="1"/>
  <c r="DU307" i="1"/>
  <c r="DS307" i="1"/>
  <c r="DR307" i="1" s="1"/>
  <c r="DO307" i="1"/>
  <c r="DL307" i="1"/>
  <c r="DI307" i="1"/>
  <c r="DG307" i="1"/>
  <c r="DF307" i="1" s="1"/>
  <c r="CW307" i="1"/>
  <c r="IA306" i="1"/>
  <c r="HS306" i="1"/>
  <c r="HO306" i="1"/>
  <c r="HL306" i="1"/>
  <c r="HX306" i="1" s="1"/>
  <c r="HH306" i="1"/>
  <c r="GU306" i="1"/>
  <c r="GL306" i="1"/>
  <c r="GJ306" i="1"/>
  <c r="GI306" i="1"/>
  <c r="FV306" i="1"/>
  <c r="FS306" i="1"/>
  <c r="FT306" i="1" s="1"/>
  <c r="FO306" i="1"/>
  <c r="FH306" i="1"/>
  <c r="FG306" i="1" s="1"/>
  <c r="FC306" i="1"/>
  <c r="FA306" i="1"/>
  <c r="EW306" i="1"/>
  <c r="ES306" i="1"/>
  <c r="EG306" i="1"/>
  <c r="EE306" i="1"/>
  <c r="ED306" i="1" s="1"/>
  <c r="DU306" i="1"/>
  <c r="DS306" i="1"/>
  <c r="DO306" i="1"/>
  <c r="DL306" i="1"/>
  <c r="DL305" i="1" s="1"/>
  <c r="DI306" i="1"/>
  <c r="DG306" i="1"/>
  <c r="DF306" i="1" s="1"/>
  <c r="CW306" i="1"/>
  <c r="CF306" i="1"/>
  <c r="BL306" i="1"/>
  <c r="AR306" i="1"/>
  <c r="Q306" i="1"/>
  <c r="K306" i="1"/>
  <c r="J306" i="1"/>
  <c r="I306" i="1"/>
  <c r="H306" i="1"/>
  <c r="E306" i="1"/>
  <c r="ID305" i="1"/>
  <c r="HZ305" i="1"/>
  <c r="HV305" i="1"/>
  <c r="HT305" i="1"/>
  <c r="HS305" i="1" s="1"/>
  <c r="HP305" i="1"/>
  <c r="HO305" i="1"/>
  <c r="HN305" i="1"/>
  <c r="HL305" i="1"/>
  <c r="HK305" i="1" s="1"/>
  <c r="HJ305" i="1"/>
  <c r="GX305" i="1"/>
  <c r="GV305" i="1"/>
  <c r="GU305" i="1" s="1"/>
  <c r="GK305" i="1"/>
  <c r="GI305" i="1"/>
  <c r="FU305" i="1"/>
  <c r="FS305" i="1"/>
  <c r="FR305" i="1"/>
  <c r="FL305" i="1"/>
  <c r="FK305" i="1" s="1"/>
  <c r="FF305" i="1"/>
  <c r="FF294" i="1" s="1"/>
  <c r="FD305" i="1"/>
  <c r="GL305" i="1" s="1"/>
  <c r="EY305" i="1"/>
  <c r="EX305" i="1"/>
  <c r="EW305" i="1"/>
  <c r="ET305" i="1"/>
  <c r="ES305" i="1" s="1"/>
  <c r="EP305" i="1"/>
  <c r="EO305" i="1"/>
  <c r="EL305" i="1"/>
  <c r="EK305" i="1" s="1"/>
  <c r="EJ305" i="1"/>
  <c r="EH305" i="1"/>
  <c r="EG305" i="1" s="1"/>
  <c r="EE305" i="1"/>
  <c r="ED305" i="1" s="1"/>
  <c r="DZ305" i="1"/>
  <c r="DY305" i="1"/>
  <c r="DW305" i="1"/>
  <c r="DV305" i="1"/>
  <c r="DU305" i="1"/>
  <c r="DP305" i="1"/>
  <c r="DM305" i="1"/>
  <c r="DJ305" i="1"/>
  <c r="DI305" i="1" s="1"/>
  <c r="DB305" i="1"/>
  <c r="DA305" i="1"/>
  <c r="CZ305" i="1" s="1"/>
  <c r="CX305" i="1"/>
  <c r="CW305" i="1"/>
  <c r="CU305" i="1"/>
  <c r="CT305" i="1" s="1"/>
  <c r="CS305" i="1"/>
  <c r="CR305" i="1"/>
  <c r="CQ305" i="1" s="1"/>
  <c r="CP305" i="1"/>
  <c r="CO305" i="1"/>
  <c r="CN305" i="1"/>
  <c r="CM305" i="1"/>
  <c r="CL305" i="1"/>
  <c r="CJ305" i="1"/>
  <c r="CI305" i="1"/>
  <c r="CH305" i="1" s="1"/>
  <c r="CC305" i="1"/>
  <c r="CB305" i="1" s="1"/>
  <c r="CA305" i="1"/>
  <c r="BZ305" i="1"/>
  <c r="BY305" i="1"/>
  <c r="BW305" i="1"/>
  <c r="BV305" i="1" s="1"/>
  <c r="CF305" i="1" s="1"/>
  <c r="BU305" i="1"/>
  <c r="BT305" i="1"/>
  <c r="BS305" i="1"/>
  <c r="BS294" i="1" s="1"/>
  <c r="BR305" i="1"/>
  <c r="BQ305" i="1"/>
  <c r="BP305" i="1"/>
  <c r="BO305" i="1"/>
  <c r="BN305" i="1"/>
  <c r="BM305" i="1"/>
  <c r="BL305" i="1"/>
  <c r="BK305" i="1"/>
  <c r="BK294" i="1" s="1"/>
  <c r="BJ305" i="1"/>
  <c r="BI305" i="1"/>
  <c r="BH305" i="1"/>
  <c r="BG305" i="1"/>
  <c r="BG294" i="1" s="1"/>
  <c r="BF305" i="1"/>
  <c r="BD305" i="1"/>
  <c r="BC305" i="1"/>
  <c r="BA305" i="1"/>
  <c r="AZ305" i="1"/>
  <c r="AY305" i="1"/>
  <c r="AX305" i="1"/>
  <c r="AW305" i="1"/>
  <c r="AV305" i="1"/>
  <c r="AU305" i="1"/>
  <c r="AT305" i="1"/>
  <c r="AS305" i="1" s="1"/>
  <c r="AQ305" i="1"/>
  <c r="AP305" i="1"/>
  <c r="AK305" i="1"/>
  <c r="AJ305" i="1"/>
  <c r="AI305" i="1"/>
  <c r="AH305" i="1"/>
  <c r="AG305" i="1"/>
  <c r="AF305" i="1"/>
  <c r="AE305" i="1"/>
  <c r="AD305" i="1"/>
  <c r="AC305" i="1"/>
  <c r="AB305" i="1"/>
  <c r="AA305" i="1"/>
  <c r="Z305" i="1"/>
  <c r="Y305" i="1"/>
  <c r="X305" i="1"/>
  <c r="W305" i="1" s="1"/>
  <c r="V305" i="1"/>
  <c r="U305" i="1"/>
  <c r="T305" i="1"/>
  <c r="S305" i="1"/>
  <c r="R305" i="1"/>
  <c r="O305" i="1"/>
  <c r="M305" i="1"/>
  <c r="L305" i="1"/>
  <c r="I305" i="1"/>
  <c r="H305" i="1"/>
  <c r="G305" i="1"/>
  <c r="F305" i="1"/>
  <c r="E305" i="1"/>
  <c r="IB304" i="1"/>
  <c r="IA304" i="1" s="1"/>
  <c r="HW304" i="1"/>
  <c r="HS304" i="1"/>
  <c r="HO304" i="1"/>
  <c r="HK304" i="1"/>
  <c r="HG304" i="1"/>
  <c r="GU304" i="1"/>
  <c r="GL304" i="1"/>
  <c r="FV304" i="1"/>
  <c r="FP304" i="1"/>
  <c r="FC304" i="1"/>
  <c r="FA304" i="1"/>
  <c r="EZ304" i="1" s="1"/>
  <c r="EW304" i="1"/>
  <c r="ES304" i="1"/>
  <c r="EG304" i="1"/>
  <c r="EE304" i="1"/>
  <c r="ED304" i="1"/>
  <c r="DU304" i="1"/>
  <c r="DJ304" i="1"/>
  <c r="DI304" i="1" s="1"/>
  <c r="DG304" i="1"/>
  <c r="DF304" i="1"/>
  <c r="CW304" i="1"/>
  <c r="IA303" i="1"/>
  <c r="HW303" i="1"/>
  <c r="HS303" i="1"/>
  <c r="HO303" i="1"/>
  <c r="HK303" i="1"/>
  <c r="HG303" i="1"/>
  <c r="GU303" i="1"/>
  <c r="GL303" i="1"/>
  <c r="FV303" i="1"/>
  <c r="FT303" i="1"/>
  <c r="FP303" i="1"/>
  <c r="FO303" i="1" s="1"/>
  <c r="FH303" i="1"/>
  <c r="FG303" i="1" s="1"/>
  <c r="FC303" i="1"/>
  <c r="GJ303" i="1" s="1"/>
  <c r="FA303" i="1"/>
  <c r="EZ303" i="1"/>
  <c r="EW303" i="1"/>
  <c r="ES303" i="1"/>
  <c r="EG303" i="1"/>
  <c r="EE303" i="1"/>
  <c r="DU303" i="1"/>
  <c r="DR303" i="1"/>
  <c r="DO303" i="1"/>
  <c r="DL303" i="1"/>
  <c r="DJ303" i="1"/>
  <c r="DS303" i="1" s="1"/>
  <c r="DI303" i="1"/>
  <c r="DG303" i="1"/>
  <c r="DF303" i="1" s="1"/>
  <c r="CW303" i="1"/>
  <c r="IA302" i="1"/>
  <c r="HW302" i="1"/>
  <c r="HS302" i="1"/>
  <c r="HO302" i="1"/>
  <c r="HK302" i="1"/>
  <c r="HG302" i="1"/>
  <c r="GU302" i="1"/>
  <c r="GL302" i="1"/>
  <c r="GJ302" i="1"/>
  <c r="FV302" i="1"/>
  <c r="FT302" i="1"/>
  <c r="FP302" i="1"/>
  <c r="FO302" i="1"/>
  <c r="FH302" i="1"/>
  <c r="FG302" i="1" s="1"/>
  <c r="FC302" i="1"/>
  <c r="FA302" i="1"/>
  <c r="EZ302" i="1" s="1"/>
  <c r="EW302" i="1"/>
  <c r="ES302" i="1"/>
  <c r="EG302" i="1"/>
  <c r="EE302" i="1"/>
  <c r="ED302" i="1" s="1"/>
  <c r="DU302" i="1"/>
  <c r="DO302" i="1"/>
  <c r="DL302" i="1"/>
  <c r="DJ302" i="1"/>
  <c r="DG302" i="1" s="1"/>
  <c r="DF302" i="1" s="1"/>
  <c r="CW302" i="1"/>
  <c r="IA301" i="1"/>
  <c r="HW301" i="1"/>
  <c r="HS301" i="1"/>
  <c r="HO301" i="1"/>
  <c r="HK301" i="1"/>
  <c r="HG301" i="1"/>
  <c r="GU301" i="1"/>
  <c r="GL301" i="1"/>
  <c r="FV301" i="1"/>
  <c r="FP301" i="1"/>
  <c r="FC301" i="1"/>
  <c r="FT301" i="1" s="1"/>
  <c r="FA301" i="1"/>
  <c r="EZ301" i="1" s="1"/>
  <c r="EW301" i="1"/>
  <c r="ES301" i="1"/>
  <c r="EG301" i="1"/>
  <c r="EE301" i="1"/>
  <c r="ED301" i="1" s="1"/>
  <c r="DU301" i="1"/>
  <c r="DO301" i="1"/>
  <c r="DL301" i="1"/>
  <c r="DJ301" i="1"/>
  <c r="CX301" i="1"/>
  <c r="IA300" i="1"/>
  <c r="HW300" i="1"/>
  <c r="HS300" i="1"/>
  <c r="HO300" i="1"/>
  <c r="HK300" i="1"/>
  <c r="HG300" i="1"/>
  <c r="GU300" i="1"/>
  <c r="GL300" i="1"/>
  <c r="FV300" i="1"/>
  <c r="FT300" i="1"/>
  <c r="FP300" i="1"/>
  <c r="FO300" i="1" s="1"/>
  <c r="FK300" i="1"/>
  <c r="FH300" i="1"/>
  <c r="FG300" i="1" s="1"/>
  <c r="FC300" i="1"/>
  <c r="GJ300" i="1" s="1"/>
  <c r="FA300" i="1"/>
  <c r="EZ300" i="1"/>
  <c r="EW300" i="1"/>
  <c r="ES300" i="1"/>
  <c r="EO300" i="1"/>
  <c r="EK300" i="1"/>
  <c r="EG300" i="1"/>
  <c r="EE300" i="1"/>
  <c r="ED300" i="1"/>
  <c r="DX300" i="1"/>
  <c r="DU300" i="1"/>
  <c r="DO300" i="1"/>
  <c r="DJ300" i="1"/>
  <c r="DI300" i="1"/>
  <c r="CZ300" i="1"/>
  <c r="CW300" i="1"/>
  <c r="CF300" i="1"/>
  <c r="BL300" i="1"/>
  <c r="IA299" i="1"/>
  <c r="HW299" i="1"/>
  <c r="HS299" i="1"/>
  <c r="HO299" i="1"/>
  <c r="HK299" i="1"/>
  <c r="HG299" i="1"/>
  <c r="GU299" i="1"/>
  <c r="FV299" i="1"/>
  <c r="FK299" i="1"/>
  <c r="FD299" i="1"/>
  <c r="FC299" i="1"/>
  <c r="FT299" i="1" s="1"/>
  <c r="EW299" i="1"/>
  <c r="ES299" i="1"/>
  <c r="EO299" i="1"/>
  <c r="EL299" i="1"/>
  <c r="EK299" i="1"/>
  <c r="EG299" i="1"/>
  <c r="EE299" i="1"/>
  <c r="ED299" i="1" s="1"/>
  <c r="DX299" i="1"/>
  <c r="DU299" i="1"/>
  <c r="DO299" i="1"/>
  <c r="DM299" i="1"/>
  <c r="DJ299" i="1"/>
  <c r="DI299" i="1"/>
  <c r="DG299" i="1"/>
  <c r="DF299" i="1" s="1"/>
  <c r="CZ299" i="1"/>
  <c r="CW299" i="1"/>
  <c r="CT299" i="1"/>
  <c r="CQ299" i="1"/>
  <c r="CO299" i="1"/>
  <c r="CN299" i="1"/>
  <c r="CM299" i="1"/>
  <c r="CP299" i="1" s="1"/>
  <c r="CL299" i="1"/>
  <c r="CK299" i="1"/>
  <c r="CH299" i="1"/>
  <c r="CF299" i="1"/>
  <c r="CB299" i="1"/>
  <c r="CA299" i="1"/>
  <c r="BZ299" i="1"/>
  <c r="BY299" i="1" s="1"/>
  <c r="BV299" i="1"/>
  <c r="BL299" i="1"/>
  <c r="BH299" i="1"/>
  <c r="BG299" i="1"/>
  <c r="BF299" i="1"/>
  <c r="BE299" i="1"/>
  <c r="BB299" i="1"/>
  <c r="AY299" i="1"/>
  <c r="AX299" i="1"/>
  <c r="AW299" i="1"/>
  <c r="AV299" i="1"/>
  <c r="AS299" i="1"/>
  <c r="AQ299" i="1"/>
  <c r="AG299" i="1"/>
  <c r="AF299" i="1"/>
  <c r="AC299" i="1"/>
  <c r="Z299" i="1"/>
  <c r="AK299" i="1" s="1"/>
  <c r="AL299" i="1" s="1"/>
  <c r="Y299" i="1"/>
  <c r="X299" i="1"/>
  <c r="W299" i="1" s="1"/>
  <c r="T299" i="1"/>
  <c r="Q299" i="1"/>
  <c r="P299" i="1"/>
  <c r="O299" i="1"/>
  <c r="K299" i="1"/>
  <c r="J299" i="1"/>
  <c r="J295" i="1" s="1"/>
  <c r="J294" i="1" s="1"/>
  <c r="I299" i="1"/>
  <c r="F299" i="1"/>
  <c r="E299" i="1"/>
  <c r="IA298" i="1"/>
  <c r="HW298" i="1"/>
  <c r="HS298" i="1"/>
  <c r="HO298" i="1"/>
  <c r="HK298" i="1"/>
  <c r="HG298" i="1"/>
  <c r="GU298" i="1"/>
  <c r="GL298" i="1"/>
  <c r="GJ298" i="1"/>
  <c r="FV298" i="1"/>
  <c r="FP298" i="1"/>
  <c r="FH298" i="1" s="1"/>
  <c r="FO298" i="1"/>
  <c r="FK298" i="1"/>
  <c r="FG298" i="1"/>
  <c r="FC298" i="1"/>
  <c r="FT298" i="1" s="1"/>
  <c r="EZ298" i="1"/>
  <c r="EW298" i="1"/>
  <c r="ES298" i="1"/>
  <c r="EO298" i="1"/>
  <c r="EL298" i="1"/>
  <c r="EK298" i="1" s="1"/>
  <c r="EG298" i="1"/>
  <c r="ED298" i="1"/>
  <c r="DX298" i="1"/>
  <c r="DU298" i="1"/>
  <c r="DS298" i="1"/>
  <c r="DR298" i="1" s="1"/>
  <c r="DO298" i="1"/>
  <c r="DL298" i="1"/>
  <c r="DI298" i="1"/>
  <c r="DG298" i="1"/>
  <c r="DF298" i="1" s="1"/>
  <c r="CZ298" i="1"/>
  <c r="CW298" i="1"/>
  <c r="CT298" i="1"/>
  <c r="CQ298" i="1"/>
  <c r="CO298" i="1"/>
  <c r="CM298" i="1"/>
  <c r="CP298" i="1" s="1"/>
  <c r="CN298" i="1" s="1"/>
  <c r="CL298" i="1"/>
  <c r="CK298" i="1"/>
  <c r="CH298" i="1"/>
  <c r="CF298" i="1"/>
  <c r="CB298" i="1"/>
  <c r="CA298" i="1"/>
  <c r="BZ298" i="1"/>
  <c r="BY298" i="1" s="1"/>
  <c r="BV298" i="1"/>
  <c r="BL298" i="1"/>
  <c r="BH298" i="1"/>
  <c r="BG298" i="1"/>
  <c r="BF298" i="1"/>
  <c r="BE298" i="1"/>
  <c r="BB298" i="1"/>
  <c r="AY298" i="1"/>
  <c r="AX298" i="1"/>
  <c r="AW298" i="1"/>
  <c r="AV298" i="1" s="1"/>
  <c r="AS298" i="1"/>
  <c r="AK298" i="1"/>
  <c r="AL298" i="1" s="1"/>
  <c r="AF298" i="1"/>
  <c r="AC298" i="1"/>
  <c r="Z298" i="1"/>
  <c r="AR298" i="1" s="1"/>
  <c r="Y298" i="1"/>
  <c r="Y295" i="1" s="1"/>
  <c r="X298" i="1"/>
  <c r="T298" i="1"/>
  <c r="Q298" i="1"/>
  <c r="P298" i="1"/>
  <c r="O298" i="1"/>
  <c r="N298" i="1"/>
  <c r="K298" i="1"/>
  <c r="J298" i="1"/>
  <c r="I298" i="1"/>
  <c r="H298" i="1"/>
  <c r="E298" i="1"/>
  <c r="IB297" i="1"/>
  <c r="IA297" i="1" s="1"/>
  <c r="HT297" i="1"/>
  <c r="HS297" i="1" s="1"/>
  <c r="HO297" i="1"/>
  <c r="HO295" i="1" s="1"/>
  <c r="HL297" i="1"/>
  <c r="GV297" i="1"/>
  <c r="GL297" i="1"/>
  <c r="FV297" i="1"/>
  <c r="FP297" i="1"/>
  <c r="FO297" i="1"/>
  <c r="FK297" i="1"/>
  <c r="FH297" i="1"/>
  <c r="FG297" i="1" s="1"/>
  <c r="FC297" i="1"/>
  <c r="FA297" i="1"/>
  <c r="EW297" i="1"/>
  <c r="ES297" i="1"/>
  <c r="EO297" i="1"/>
  <c r="EO295" i="1" s="1"/>
  <c r="EK297" i="1"/>
  <c r="EG297" i="1"/>
  <c r="EE297" i="1"/>
  <c r="ED297" i="1"/>
  <c r="DX297" i="1"/>
  <c r="DU297" i="1"/>
  <c r="DO297" i="1"/>
  <c r="DL297" i="1"/>
  <c r="DJ297" i="1"/>
  <c r="DI297" i="1"/>
  <c r="CZ297" i="1"/>
  <c r="CZ295" i="1" s="1"/>
  <c r="CW297" i="1"/>
  <c r="CT297" i="1"/>
  <c r="CQ297" i="1"/>
  <c r="CP297" i="1"/>
  <c r="CM297" i="1"/>
  <c r="CL297" i="1"/>
  <c r="CH297" i="1"/>
  <c r="CB297" i="1"/>
  <c r="CA297" i="1"/>
  <c r="BZ297" i="1"/>
  <c r="BV297" i="1"/>
  <c r="CF297" i="1" s="1"/>
  <c r="BL297" i="1"/>
  <c r="BH297" i="1"/>
  <c r="BG297" i="1"/>
  <c r="BF297" i="1"/>
  <c r="BE297" i="1"/>
  <c r="BB297" i="1"/>
  <c r="AY297" i="1"/>
  <c r="AX297" i="1"/>
  <c r="AW297" i="1"/>
  <c r="AS297" i="1"/>
  <c r="AR297" i="1"/>
  <c r="AL297" i="1"/>
  <c r="AK297" i="1"/>
  <c r="AF297" i="1"/>
  <c r="AC297" i="1"/>
  <c r="Y297" i="1"/>
  <c r="X297" i="1"/>
  <c r="W297" i="1" s="1"/>
  <c r="T297" i="1"/>
  <c r="Q297" i="1"/>
  <c r="P297" i="1"/>
  <c r="O297" i="1"/>
  <c r="N297" i="1"/>
  <c r="K297" i="1"/>
  <c r="J297" i="1"/>
  <c r="F297" i="1"/>
  <c r="IA296" i="1"/>
  <c r="HW296" i="1"/>
  <c r="HS296" i="1"/>
  <c r="HO296" i="1"/>
  <c r="HK296" i="1"/>
  <c r="HG296" i="1"/>
  <c r="GU296" i="1"/>
  <c r="GL296" i="1"/>
  <c r="FV296" i="1"/>
  <c r="FT296" i="1"/>
  <c r="FP296" i="1"/>
  <c r="FO296" i="1" s="1"/>
  <c r="FH296" i="1"/>
  <c r="FG296" i="1" s="1"/>
  <c r="FC296" i="1"/>
  <c r="GJ296" i="1" s="1"/>
  <c r="FA296" i="1"/>
  <c r="EZ296" i="1"/>
  <c r="EW296" i="1"/>
  <c r="ES296" i="1"/>
  <c r="EL296" i="1"/>
  <c r="EK296" i="1"/>
  <c r="EK295" i="1" s="1"/>
  <c r="EG296" i="1"/>
  <c r="EG295" i="1" s="1"/>
  <c r="DU296" i="1"/>
  <c r="DR296" i="1"/>
  <c r="DO296" i="1"/>
  <c r="DO295" i="1" s="1"/>
  <c r="DL296" i="1"/>
  <c r="DJ296" i="1"/>
  <c r="DS296" i="1" s="1"/>
  <c r="DI296" i="1"/>
  <c r="DG296" i="1"/>
  <c r="CW296" i="1"/>
  <c r="CT296" i="1"/>
  <c r="CQ296" i="1"/>
  <c r="CQ295" i="1" s="1"/>
  <c r="CN296" i="1"/>
  <c r="CK296" i="1"/>
  <c r="CH296" i="1"/>
  <c r="CB296" i="1"/>
  <c r="CB295" i="1" s="1"/>
  <c r="BZ296" i="1"/>
  <c r="BY296" i="1"/>
  <c r="BV296" i="1"/>
  <c r="CF296" i="1" s="1"/>
  <c r="BT296" i="1"/>
  <c r="BS296" i="1" s="1"/>
  <c r="BS295" i="1" s="1"/>
  <c r="BP296" i="1"/>
  <c r="BP295" i="1" s="1"/>
  <c r="BP294" i="1" s="1"/>
  <c r="BH296" i="1"/>
  <c r="BG296" i="1"/>
  <c r="BF296" i="1"/>
  <c r="BE296" i="1" s="1"/>
  <c r="BB296" i="1"/>
  <c r="AY296" i="1"/>
  <c r="BL296" i="1" s="1"/>
  <c r="AV296" i="1"/>
  <c r="AT296" i="1"/>
  <c r="AZ296" i="1" s="1"/>
  <c r="AZ295" i="1" s="1"/>
  <c r="AR296" i="1"/>
  <c r="AL296" i="1"/>
  <c r="AG296" i="1"/>
  <c r="AF296" i="1"/>
  <c r="AC296" i="1"/>
  <c r="Z296" i="1"/>
  <c r="AK296" i="1" s="1"/>
  <c r="AK295" i="1" s="1"/>
  <c r="AK294" i="1" s="1"/>
  <c r="Y296" i="1"/>
  <c r="X296" i="1"/>
  <c r="W296" i="1"/>
  <c r="T296" i="1"/>
  <c r="R296" i="1"/>
  <c r="Q296" i="1"/>
  <c r="P296" i="1"/>
  <c r="L296" i="1"/>
  <c r="J296" i="1"/>
  <c r="E296" i="1"/>
  <c r="ID295" i="1"/>
  <c r="HZ295" i="1"/>
  <c r="HV295" i="1"/>
  <c r="HT295" i="1"/>
  <c r="HP295" i="1"/>
  <c r="HN295" i="1"/>
  <c r="HJ295" i="1"/>
  <c r="HJ294" i="1" s="1"/>
  <c r="GX295" i="1"/>
  <c r="GV295" i="1"/>
  <c r="GV294" i="1" s="1"/>
  <c r="GU294" i="1" s="1"/>
  <c r="GK295" i="1"/>
  <c r="GI295" i="1"/>
  <c r="FU295" i="1"/>
  <c r="FS295" i="1"/>
  <c r="FR295" i="1"/>
  <c r="FR294" i="1" s="1"/>
  <c r="FN295" i="1"/>
  <c r="FN294" i="1" s="1"/>
  <c r="FL295" i="1"/>
  <c r="FL294" i="1" s="1"/>
  <c r="FJ295" i="1"/>
  <c r="FF295" i="1"/>
  <c r="FB295" i="1"/>
  <c r="EY295" i="1"/>
  <c r="EX295" i="1"/>
  <c r="EW295" i="1" s="1"/>
  <c r="EV295" i="1"/>
  <c r="ET295" i="1"/>
  <c r="ER295" i="1"/>
  <c r="EP295" i="1"/>
  <c r="EP294" i="1" s="1"/>
  <c r="EO294" i="1" s="1"/>
  <c r="EN295" i="1"/>
  <c r="EJ295" i="1"/>
  <c r="EJ294" i="1" s="1"/>
  <c r="EH295" i="1"/>
  <c r="EF295" i="1"/>
  <c r="EC295" i="1"/>
  <c r="EB295" i="1"/>
  <c r="EA295" i="1"/>
  <c r="DZ295" i="1"/>
  <c r="DY295" i="1"/>
  <c r="DX295" i="1"/>
  <c r="DW295" i="1"/>
  <c r="DV295" i="1"/>
  <c r="DV294" i="1" s="1"/>
  <c r="DT295" i="1"/>
  <c r="DQ295" i="1"/>
  <c r="DP295" i="1"/>
  <c r="DN295" i="1"/>
  <c r="DN294" i="1" s="1"/>
  <c r="DK295" i="1"/>
  <c r="DH295" i="1"/>
  <c r="DB295" i="1"/>
  <c r="DA295" i="1"/>
  <c r="DA294" i="1" s="1"/>
  <c r="CZ294" i="1" s="1"/>
  <c r="CY295" i="1"/>
  <c r="CY294" i="1" s="1"/>
  <c r="CV295" i="1"/>
  <c r="CV294" i="1" s="1"/>
  <c r="CU295" i="1"/>
  <c r="CU294" i="1" s="1"/>
  <c r="CS295" i="1"/>
  <c r="CR295" i="1"/>
  <c r="CM295" i="1"/>
  <c r="CJ295" i="1"/>
  <c r="CI295" i="1"/>
  <c r="CD295" i="1"/>
  <c r="CC295" i="1"/>
  <c r="CA295" i="1"/>
  <c r="CA294" i="1" s="1"/>
  <c r="BX295" i="1"/>
  <c r="BW295" i="1"/>
  <c r="BV295" i="1"/>
  <c r="CF295" i="1" s="1"/>
  <c r="CF294" i="1" s="1"/>
  <c r="BU295" i="1"/>
  <c r="BU294" i="1" s="1"/>
  <c r="BR295" i="1"/>
  <c r="BQ295" i="1"/>
  <c r="BQ294" i="1" s="1"/>
  <c r="BO295" i="1"/>
  <c r="BN295" i="1"/>
  <c r="BM295" i="1"/>
  <c r="BM294" i="1" s="1"/>
  <c r="BK295" i="1"/>
  <c r="BJ295" i="1"/>
  <c r="BI295" i="1"/>
  <c r="BI294" i="1" s="1"/>
  <c r="BG295" i="1"/>
  <c r="BF295" i="1"/>
  <c r="BD295" i="1"/>
  <c r="BC295" i="1"/>
  <c r="BB295" i="1"/>
  <c r="BA295" i="1"/>
  <c r="BA294" i="1" s="1"/>
  <c r="AY295" i="1"/>
  <c r="AX295" i="1"/>
  <c r="AU295" i="1"/>
  <c r="AT295" i="1"/>
  <c r="AQ295" i="1"/>
  <c r="AQ294" i="1" s="1"/>
  <c r="AP295" i="1"/>
  <c r="AN295" i="1"/>
  <c r="AN294" i="1" s="1"/>
  <c r="AM295" i="1"/>
  <c r="AL295" i="1"/>
  <c r="AJ295" i="1"/>
  <c r="AI295" i="1"/>
  <c r="AH295" i="1"/>
  <c r="AG295" i="1"/>
  <c r="AE295" i="1"/>
  <c r="AD295" i="1"/>
  <c r="AC295" i="1"/>
  <c r="AB295" i="1"/>
  <c r="AA295" i="1"/>
  <c r="Z295" i="1"/>
  <c r="V295" i="1"/>
  <c r="U295" i="1"/>
  <c r="S295" i="1"/>
  <c r="R295" i="1"/>
  <c r="Q295" i="1" s="1"/>
  <c r="M295" i="1"/>
  <c r="G295" i="1"/>
  <c r="F295" i="1"/>
  <c r="ID294" i="1"/>
  <c r="HZ294" i="1"/>
  <c r="HZ275" i="1" s="1"/>
  <c r="HV294" i="1"/>
  <c r="HP294" i="1"/>
  <c r="HO294" i="1"/>
  <c r="HN294" i="1"/>
  <c r="HN275" i="1" s="1"/>
  <c r="GX294" i="1"/>
  <c r="GK294" i="1"/>
  <c r="GI294" i="1"/>
  <c r="GC294" i="1"/>
  <c r="FU294" i="1"/>
  <c r="FK294" i="1"/>
  <c r="FJ294" i="1"/>
  <c r="EY294" i="1"/>
  <c r="EX294" i="1"/>
  <c r="EV294" i="1"/>
  <c r="ET294" i="1"/>
  <c r="ES294" i="1"/>
  <c r="ER294" i="1"/>
  <c r="EN294" i="1"/>
  <c r="EH294" i="1"/>
  <c r="EG294" i="1" s="1"/>
  <c r="EF294" i="1"/>
  <c r="DY294" i="1"/>
  <c r="DW294" i="1"/>
  <c r="DU294" i="1"/>
  <c r="DT294" i="1"/>
  <c r="DQ294" i="1"/>
  <c r="DP294" i="1"/>
  <c r="DO294" i="1"/>
  <c r="DK294" i="1"/>
  <c r="DH294" i="1"/>
  <c r="DB294" i="1"/>
  <c r="CS294" i="1"/>
  <c r="CR294" i="1"/>
  <c r="CJ294" i="1"/>
  <c r="CD294" i="1"/>
  <c r="BX294" i="1"/>
  <c r="BW294" i="1"/>
  <c r="BV294" i="1"/>
  <c r="BR294" i="1"/>
  <c r="BN294" i="1"/>
  <c r="BJ294" i="1"/>
  <c r="BH294" i="1" s="1"/>
  <c r="BF294" i="1"/>
  <c r="BD294" i="1"/>
  <c r="BC294" i="1"/>
  <c r="BB294" i="1"/>
  <c r="AZ294" i="1"/>
  <c r="AY294" i="1"/>
  <c r="AX294" i="1"/>
  <c r="AU294" i="1"/>
  <c r="AT294" i="1"/>
  <c r="AP294" i="1"/>
  <c r="AP274" i="1" s="1"/>
  <c r="AM294" i="1"/>
  <c r="AI294" i="1"/>
  <c r="AH294" i="1"/>
  <c r="AG294" i="1"/>
  <c r="AE294" i="1"/>
  <c r="AD294" i="1"/>
  <c r="AC294" i="1"/>
  <c r="AA294" i="1"/>
  <c r="Z294" i="1"/>
  <c r="Y294" i="1"/>
  <c r="V294" i="1"/>
  <c r="S294" i="1"/>
  <c r="R294" i="1"/>
  <c r="M294" i="1"/>
  <c r="M274" i="1" s="1"/>
  <c r="G294" i="1"/>
  <c r="GL293" i="1"/>
  <c r="GJ293" i="1"/>
  <c r="GI293" i="1"/>
  <c r="FV293" i="1"/>
  <c r="FS293" i="1"/>
  <c r="FP293" i="1"/>
  <c r="FC293" i="1"/>
  <c r="GL292" i="1"/>
  <c r="GI292" i="1"/>
  <c r="FU292" i="1"/>
  <c r="FD292" i="1"/>
  <c r="FC292" i="1" s="1"/>
  <c r="IB291" i="1"/>
  <c r="IA291" i="1"/>
  <c r="HW291" i="1"/>
  <c r="HS291" i="1"/>
  <c r="HO291" i="1"/>
  <c r="HK291" i="1"/>
  <c r="GU291" i="1"/>
  <c r="GL291" i="1"/>
  <c r="GJ291" i="1"/>
  <c r="GB291" i="1"/>
  <c r="FV291" i="1"/>
  <c r="FT291" i="1"/>
  <c r="FO291" i="1"/>
  <c r="EH291" i="1"/>
  <c r="EG291" i="1" s="1"/>
  <c r="IA290" i="1"/>
  <c r="HX290" i="1"/>
  <c r="HW290" i="1"/>
  <c r="HS290" i="1"/>
  <c r="HO290" i="1"/>
  <c r="HL290" i="1"/>
  <c r="HK290" i="1"/>
  <c r="HH290" i="1"/>
  <c r="HG290" i="1" s="1"/>
  <c r="GU290" i="1"/>
  <c r="GL290" i="1"/>
  <c r="GJ290" i="1"/>
  <c r="GI290" i="1"/>
  <c r="GD290" i="1"/>
  <c r="GB290" i="1"/>
  <c r="GA290" i="1"/>
  <c r="FV290" i="1"/>
  <c r="FS290" i="1"/>
  <c r="FT290" i="1" s="1"/>
  <c r="FP290" i="1"/>
  <c r="FL290" i="1"/>
  <c r="FK290" i="1"/>
  <c r="FC290" i="1"/>
  <c r="EZ290" i="1"/>
  <c r="EW290" i="1"/>
  <c r="ES290" i="1"/>
  <c r="EP290" i="1"/>
  <c r="EO290" i="1"/>
  <c r="EL290" i="1"/>
  <c r="EG290" i="1"/>
  <c r="ED290" i="1"/>
  <c r="DX290" i="1"/>
  <c r="DU290" i="1"/>
  <c r="DS290" i="1"/>
  <c r="DR290" i="1"/>
  <c r="DO290" i="1"/>
  <c r="DL290" i="1"/>
  <c r="DI290" i="1"/>
  <c r="DG290" i="1"/>
  <c r="DF290" i="1"/>
  <c r="CZ290" i="1"/>
  <c r="CW290" i="1"/>
  <c r="CT290" i="1"/>
  <c r="CQ290" i="1"/>
  <c r="CP290" i="1"/>
  <c r="CM290" i="1"/>
  <c r="CL290" i="1"/>
  <c r="CH290" i="1"/>
  <c r="CB290" i="1"/>
  <c r="CA290" i="1"/>
  <c r="BZ290" i="1"/>
  <c r="BY290" i="1" s="1"/>
  <c r="BV290" i="1"/>
  <c r="CF290" i="1" s="1"/>
  <c r="BS290" i="1"/>
  <c r="BL290" i="1"/>
  <c r="BH290" i="1"/>
  <c r="BG290" i="1"/>
  <c r="BF290" i="1"/>
  <c r="BE290" i="1"/>
  <c r="BB290" i="1"/>
  <c r="AY290" i="1"/>
  <c r="AX290" i="1"/>
  <c r="AW290" i="1"/>
  <c r="AV290" i="1" s="1"/>
  <c r="AS290" i="1"/>
  <c r="AG290" i="1"/>
  <c r="AF290" i="1" s="1"/>
  <c r="AR290" i="1" s="1"/>
  <c r="AC290" i="1"/>
  <c r="Z290" i="1"/>
  <c r="AK290" i="1" s="1"/>
  <c r="AL290" i="1" s="1"/>
  <c r="Y290" i="1"/>
  <c r="W290" i="1" s="1"/>
  <c r="X290" i="1"/>
  <c r="T290" i="1"/>
  <c r="Q290" i="1"/>
  <c r="P290" i="1"/>
  <c r="O290" i="1"/>
  <c r="N290" i="1"/>
  <c r="K290" i="1"/>
  <c r="J290" i="1"/>
  <c r="I290" i="1"/>
  <c r="H290" i="1"/>
  <c r="E290" i="1"/>
  <c r="IA289" i="1"/>
  <c r="HX289" i="1"/>
  <c r="HW289" i="1"/>
  <c r="HS289" i="1"/>
  <c r="HO289" i="1"/>
  <c r="HL289" i="1"/>
  <c r="HK289" i="1"/>
  <c r="HH289" i="1"/>
  <c r="GU289" i="1"/>
  <c r="GL289" i="1"/>
  <c r="GJ289" i="1"/>
  <c r="GI289" i="1"/>
  <c r="GD289" i="1"/>
  <c r="GA289" i="1"/>
  <c r="GB289" i="1" s="1"/>
  <c r="FV289" i="1"/>
  <c r="FS289" i="1"/>
  <c r="FT289" i="1" s="1"/>
  <c r="FP289" i="1"/>
  <c r="FK289" i="1"/>
  <c r="FC289" i="1"/>
  <c r="FA289" i="1"/>
  <c r="EZ289" i="1" s="1"/>
  <c r="EW289" i="1"/>
  <c r="ES289" i="1"/>
  <c r="EO289" i="1"/>
  <c r="EL289" i="1"/>
  <c r="EK289" i="1"/>
  <c r="EG289" i="1"/>
  <c r="ED289" i="1"/>
  <c r="DX289" i="1"/>
  <c r="DU289" i="1"/>
  <c r="DS289" i="1"/>
  <c r="DR289" i="1"/>
  <c r="DO289" i="1"/>
  <c r="DL289" i="1"/>
  <c r="DI289" i="1"/>
  <c r="DG289" i="1"/>
  <c r="DF289" i="1" s="1"/>
  <c r="CZ289" i="1"/>
  <c r="CW289" i="1"/>
  <c r="CT289" i="1"/>
  <c r="CQ289" i="1"/>
  <c r="CM289" i="1"/>
  <c r="CP289" i="1" s="1"/>
  <c r="CL289" i="1"/>
  <c r="CH289" i="1"/>
  <c r="CF289" i="1"/>
  <c r="CB289" i="1"/>
  <c r="CA289" i="1"/>
  <c r="BZ289" i="1"/>
  <c r="BZ288" i="1" s="1"/>
  <c r="BY289" i="1"/>
  <c r="BV289" i="1"/>
  <c r="BT289" i="1"/>
  <c r="BS289" i="1"/>
  <c r="BL289" i="1"/>
  <c r="BH289" i="1"/>
  <c r="BG289" i="1"/>
  <c r="BF289" i="1"/>
  <c r="BE289" i="1"/>
  <c r="BB289" i="1"/>
  <c r="AY289" i="1"/>
  <c r="AX289" i="1"/>
  <c r="AW289" i="1"/>
  <c r="AS289" i="1"/>
  <c r="AG289" i="1"/>
  <c r="AF289" i="1"/>
  <c r="AR289" i="1" s="1"/>
  <c r="AC289" i="1"/>
  <c r="Z289" i="1"/>
  <c r="AK289" i="1" s="1"/>
  <c r="AL289" i="1" s="1"/>
  <c r="Y289" i="1"/>
  <c r="X289" i="1"/>
  <c r="W289" i="1"/>
  <c r="T289" i="1"/>
  <c r="Q289" i="1"/>
  <c r="P289" i="1"/>
  <c r="O289" i="1"/>
  <c r="N289" i="1"/>
  <c r="K289" i="1"/>
  <c r="J289" i="1"/>
  <c r="I289" i="1"/>
  <c r="H289" i="1"/>
  <c r="E289" i="1"/>
  <c r="IB288" i="1"/>
  <c r="IA288" i="1"/>
  <c r="HX288" i="1"/>
  <c r="HW288" i="1" s="1"/>
  <c r="HT288" i="1"/>
  <c r="HS288" i="1"/>
  <c r="HP288" i="1"/>
  <c r="HO288" i="1" s="1"/>
  <c r="HL288" i="1"/>
  <c r="HK288" i="1" s="1"/>
  <c r="GV288" i="1"/>
  <c r="GU288" i="1" s="1"/>
  <c r="GK288" i="1"/>
  <c r="GJ288" i="1"/>
  <c r="GI288" i="1"/>
  <c r="GC288" i="1"/>
  <c r="GA288" i="1"/>
  <c r="GB288" i="1" s="1"/>
  <c r="FU288" i="1"/>
  <c r="FT288" i="1"/>
  <c r="FS288" i="1"/>
  <c r="FL288" i="1"/>
  <c r="FK288" i="1"/>
  <c r="FD288" i="1"/>
  <c r="GL288" i="1" s="1"/>
  <c r="FC288" i="1"/>
  <c r="EZ288" i="1"/>
  <c r="EX288" i="1"/>
  <c r="EW288" i="1"/>
  <c r="ET288" i="1"/>
  <c r="ES288" i="1"/>
  <c r="EP288" i="1"/>
  <c r="EO288" i="1"/>
  <c r="EH288" i="1"/>
  <c r="EG288" i="1"/>
  <c r="ED288" i="1"/>
  <c r="DY288" i="1"/>
  <c r="DX288" i="1" s="1"/>
  <c r="DU288" i="1"/>
  <c r="DG288" i="1"/>
  <c r="DF288" i="1" s="1"/>
  <c r="DA288" i="1"/>
  <c r="CZ288" i="1"/>
  <c r="CX288" i="1"/>
  <c r="CU288" i="1"/>
  <c r="CT288" i="1"/>
  <c r="CQ288" i="1"/>
  <c r="CI288" i="1"/>
  <c r="CH288" i="1" s="1"/>
  <c r="CC288" i="1"/>
  <c r="CB288" i="1"/>
  <c r="BY288" i="1"/>
  <c r="BW288" i="1"/>
  <c r="BV288" i="1" s="1"/>
  <c r="CF288" i="1" s="1"/>
  <c r="BT288" i="1"/>
  <c r="BS288" i="1"/>
  <c r="BL288" i="1"/>
  <c r="BI288" i="1"/>
  <c r="BH288" i="1" s="1"/>
  <c r="BF288" i="1"/>
  <c r="BE288" i="1"/>
  <c r="BC288" i="1"/>
  <c r="BB288" i="1" s="1"/>
  <c r="AZ288" i="1"/>
  <c r="AY288" i="1"/>
  <c r="AT288" i="1"/>
  <c r="AS288" i="1" s="1"/>
  <c r="AG288" i="1"/>
  <c r="AF288" i="1" s="1"/>
  <c r="AR288" i="1" s="1"/>
  <c r="AD288" i="1"/>
  <c r="AC288" i="1"/>
  <c r="AA288" i="1"/>
  <c r="X288" i="1"/>
  <c r="W288" i="1"/>
  <c r="U288" i="1"/>
  <c r="T288" i="1" s="1"/>
  <c r="R288" i="1"/>
  <c r="Q288" i="1"/>
  <c r="O288" i="1"/>
  <c r="N288" i="1" s="1"/>
  <c r="L288" i="1"/>
  <c r="K288" i="1"/>
  <c r="I288" i="1"/>
  <c r="H288" i="1" s="1"/>
  <c r="F288" i="1"/>
  <c r="E288" i="1"/>
  <c r="IA287" i="1"/>
  <c r="HS287" i="1"/>
  <c r="HP287" i="1"/>
  <c r="HO287" i="1" s="1"/>
  <c r="HL287" i="1"/>
  <c r="HX287" i="1" s="1"/>
  <c r="HW287" i="1" s="1"/>
  <c r="HK287" i="1"/>
  <c r="HH287" i="1"/>
  <c r="GU287" i="1"/>
  <c r="GL287" i="1"/>
  <c r="GJ287" i="1"/>
  <c r="GI287" i="1"/>
  <c r="GD287" i="1"/>
  <c r="GB287" i="1"/>
  <c r="GA287" i="1"/>
  <c r="FV287" i="1"/>
  <c r="FS287" i="1"/>
  <c r="FT287" i="1" s="1"/>
  <c r="FP287" i="1"/>
  <c r="FK287" i="1"/>
  <c r="FH287" i="1"/>
  <c r="FC287" i="1"/>
  <c r="FA287" i="1"/>
  <c r="EZ287" i="1"/>
  <c r="EW287" i="1"/>
  <c r="ES287" i="1"/>
  <c r="EO287" i="1"/>
  <c r="EL287" i="1"/>
  <c r="EG287" i="1"/>
  <c r="EE287" i="1"/>
  <c r="ED287" i="1"/>
  <c r="DX287" i="1"/>
  <c r="DU287" i="1"/>
  <c r="DO287" i="1"/>
  <c r="DO278" i="1" s="1"/>
  <c r="DM287" i="1"/>
  <c r="DL287" i="1"/>
  <c r="DJ287" i="1"/>
  <c r="DI287" i="1"/>
  <c r="DD287" i="1"/>
  <c r="CZ287" i="1"/>
  <c r="CW287" i="1"/>
  <c r="CT287" i="1"/>
  <c r="CQ287" i="1"/>
  <c r="CO287" i="1"/>
  <c r="CM287" i="1"/>
  <c r="CL287" i="1"/>
  <c r="CH287" i="1"/>
  <c r="CF287" i="1"/>
  <c r="CB287" i="1"/>
  <c r="CA287" i="1"/>
  <c r="BZ287" i="1"/>
  <c r="BY287" i="1"/>
  <c r="BV287" i="1"/>
  <c r="BS287" i="1"/>
  <c r="BL287" i="1"/>
  <c r="BH287" i="1"/>
  <c r="BG287" i="1"/>
  <c r="BF287" i="1"/>
  <c r="BE287" i="1"/>
  <c r="BB287" i="1"/>
  <c r="BB278" i="1" s="1"/>
  <c r="AY287" i="1"/>
  <c r="AX287" i="1"/>
  <c r="AW287" i="1"/>
  <c r="AV287" i="1"/>
  <c r="AS287" i="1"/>
  <c r="AL287" i="1"/>
  <c r="AK287" i="1"/>
  <c r="AJ287" i="1"/>
  <c r="AG287" i="1"/>
  <c r="AF287" i="1"/>
  <c r="AC287" i="1"/>
  <c r="Z287" i="1"/>
  <c r="Y287" i="1"/>
  <c r="X287" i="1"/>
  <c r="X285" i="1" s="1"/>
  <c r="T287" i="1"/>
  <c r="Q287" i="1"/>
  <c r="P287" i="1"/>
  <c r="P285" i="1" s="1"/>
  <c r="O287" i="1"/>
  <c r="K287" i="1"/>
  <c r="J287" i="1"/>
  <c r="J278" i="1" s="1"/>
  <c r="I287" i="1"/>
  <c r="E287" i="1"/>
  <c r="IA286" i="1"/>
  <c r="HX286" i="1"/>
  <c r="HS286" i="1"/>
  <c r="HP286" i="1"/>
  <c r="HO286" i="1"/>
  <c r="HL286" i="1"/>
  <c r="HK286" i="1"/>
  <c r="HH286" i="1"/>
  <c r="HH277" i="1" s="1"/>
  <c r="HG286" i="1"/>
  <c r="GU286" i="1"/>
  <c r="GL286" i="1"/>
  <c r="GI286" i="1"/>
  <c r="GJ286" i="1" s="1"/>
  <c r="GD286" i="1"/>
  <c r="GA286" i="1"/>
  <c r="FV286" i="1"/>
  <c r="FS286" i="1"/>
  <c r="FT286" i="1" s="1"/>
  <c r="FO286" i="1"/>
  <c r="FK286" i="1"/>
  <c r="FH286" i="1"/>
  <c r="FG286" i="1"/>
  <c r="FC286" i="1"/>
  <c r="FA286" i="1"/>
  <c r="EW286" i="1"/>
  <c r="ES286" i="1"/>
  <c r="EO286" i="1"/>
  <c r="EK286" i="1"/>
  <c r="EG286" i="1"/>
  <c r="EE286" i="1"/>
  <c r="EB286" i="1"/>
  <c r="EA286" i="1"/>
  <c r="DX286" i="1"/>
  <c r="DU286" i="1"/>
  <c r="DS286" i="1"/>
  <c r="DR286" i="1"/>
  <c r="DO286" i="1"/>
  <c r="DM286" i="1"/>
  <c r="DL286" i="1" s="1"/>
  <c r="DJ286" i="1"/>
  <c r="DI286" i="1"/>
  <c r="DF286" i="1"/>
  <c r="DD286" i="1"/>
  <c r="DC286" i="1"/>
  <c r="CZ286" i="1"/>
  <c r="CZ277" i="1" s="1"/>
  <c r="CW286" i="1"/>
  <c r="CW277" i="1" s="1"/>
  <c r="CW276" i="1" s="1"/>
  <c r="CU286" i="1"/>
  <c r="CT286" i="1"/>
  <c r="CQ286" i="1"/>
  <c r="CP286" i="1"/>
  <c r="CM286" i="1"/>
  <c r="CM285" i="1" s="1"/>
  <c r="CL286" i="1"/>
  <c r="CH286" i="1"/>
  <c r="CF286" i="1"/>
  <c r="CB286" i="1"/>
  <c r="CA286" i="1"/>
  <c r="BZ286" i="1"/>
  <c r="BZ285" i="1" s="1"/>
  <c r="BY286" i="1"/>
  <c r="BV286" i="1"/>
  <c r="BS286" i="1"/>
  <c r="BH286" i="1"/>
  <c r="BG286" i="1"/>
  <c r="BF286" i="1"/>
  <c r="BB286" i="1"/>
  <c r="AY286" i="1"/>
  <c r="BL286" i="1" s="1"/>
  <c r="AX286" i="1"/>
  <c r="AW286" i="1"/>
  <c r="AW285" i="1" s="1"/>
  <c r="AV286" i="1"/>
  <c r="AS286" i="1"/>
  <c r="AJ286" i="1"/>
  <c r="AF286" i="1"/>
  <c r="AR286" i="1" s="1"/>
  <c r="AC286" i="1"/>
  <c r="Z286" i="1"/>
  <c r="AK286" i="1" s="1"/>
  <c r="Y286" i="1"/>
  <c r="X286" i="1"/>
  <c r="T286" i="1"/>
  <c r="Q286" i="1"/>
  <c r="P286" i="1"/>
  <c r="O286" i="1"/>
  <c r="N286" i="1"/>
  <c r="K286" i="1"/>
  <c r="J286" i="1"/>
  <c r="I286" i="1"/>
  <c r="H286" i="1"/>
  <c r="E286" i="1"/>
  <c r="ID285" i="1"/>
  <c r="IB285" i="1"/>
  <c r="IA285" i="1"/>
  <c r="HZ285" i="1"/>
  <c r="HV285" i="1"/>
  <c r="HT285" i="1"/>
  <c r="HS285" i="1" s="1"/>
  <c r="HN285" i="1"/>
  <c r="HJ285" i="1"/>
  <c r="GX285" i="1"/>
  <c r="GV285" i="1"/>
  <c r="GU285" i="1" s="1"/>
  <c r="GK285" i="1"/>
  <c r="GI285" i="1"/>
  <c r="GC285" i="1"/>
  <c r="GD285" i="1" s="1"/>
  <c r="GA285" i="1"/>
  <c r="FU285" i="1"/>
  <c r="FV285" i="1" s="1"/>
  <c r="FS285" i="1"/>
  <c r="FR285" i="1"/>
  <c r="FN285" i="1"/>
  <c r="FK285" i="1" s="1"/>
  <c r="FL285" i="1"/>
  <c r="FJ285" i="1"/>
  <c r="FF285" i="1"/>
  <c r="FD285" i="1"/>
  <c r="FC285" i="1" s="1"/>
  <c r="EY285" i="1"/>
  <c r="EX285" i="1"/>
  <c r="ET285" i="1"/>
  <c r="ES285" i="1"/>
  <c r="ER285" i="1"/>
  <c r="EO285" i="1" s="1"/>
  <c r="EP285" i="1"/>
  <c r="EN285" i="1"/>
  <c r="EJ285" i="1"/>
  <c r="EH285" i="1"/>
  <c r="EG285" i="1" s="1"/>
  <c r="EB285" i="1"/>
  <c r="EA285" i="1"/>
  <c r="DZ285" i="1"/>
  <c r="DY285" i="1"/>
  <c r="DX285" i="1"/>
  <c r="DV285" i="1"/>
  <c r="DU285" i="1" s="1"/>
  <c r="DT285" i="1"/>
  <c r="DQ285" i="1"/>
  <c r="DP285" i="1"/>
  <c r="DO285" i="1"/>
  <c r="DN285" i="1"/>
  <c r="DK285" i="1"/>
  <c r="DH285" i="1"/>
  <c r="DB285" i="1"/>
  <c r="DA285" i="1"/>
  <c r="CY285" i="1"/>
  <c r="CX285" i="1"/>
  <c r="CV285" i="1"/>
  <c r="CU285" i="1"/>
  <c r="CT285" i="1"/>
  <c r="CS285" i="1"/>
  <c r="CQ285" i="1" s="1"/>
  <c r="CR285" i="1"/>
  <c r="CL285" i="1"/>
  <c r="CK285" i="1" s="1"/>
  <c r="CJ285" i="1"/>
  <c r="CI285" i="1"/>
  <c r="CH285" i="1"/>
  <c r="CD285" i="1"/>
  <c r="CC285" i="1"/>
  <c r="CB285" i="1"/>
  <c r="CA285" i="1"/>
  <c r="BX285" i="1"/>
  <c r="BW285" i="1"/>
  <c r="BV285" i="1" s="1"/>
  <c r="CF285" i="1" s="1"/>
  <c r="BS285" i="1"/>
  <c r="BJ285" i="1"/>
  <c r="BH285" i="1" s="1"/>
  <c r="BI285" i="1"/>
  <c r="BF285" i="1"/>
  <c r="BD285" i="1"/>
  <c r="BC285" i="1"/>
  <c r="BB285" i="1" s="1"/>
  <c r="BA285" i="1"/>
  <c r="AZ285" i="1"/>
  <c r="AY285" i="1"/>
  <c r="BL285" i="1" s="1"/>
  <c r="AX285" i="1"/>
  <c r="AU285" i="1"/>
  <c r="AT285" i="1"/>
  <c r="AQ285" i="1"/>
  <c r="AP285" i="1"/>
  <c r="AN285" i="1"/>
  <c r="AM285" i="1"/>
  <c r="AI285" i="1"/>
  <c r="AH285" i="1"/>
  <c r="AG285" i="1"/>
  <c r="AE285" i="1"/>
  <c r="AD285" i="1"/>
  <c r="AC285" i="1"/>
  <c r="AB285" i="1"/>
  <c r="AA285" i="1"/>
  <c r="Z285" i="1"/>
  <c r="V285" i="1"/>
  <c r="U285" i="1"/>
  <c r="S285" i="1"/>
  <c r="R285" i="1"/>
  <c r="Q285" i="1"/>
  <c r="M285" i="1"/>
  <c r="K285" i="1" s="1"/>
  <c r="L285" i="1"/>
  <c r="J285" i="1"/>
  <c r="I285" i="1"/>
  <c r="G285" i="1"/>
  <c r="F285" i="1"/>
  <c r="E285" i="1"/>
  <c r="IA284" i="1"/>
  <c r="HX284" i="1"/>
  <c r="HW284" i="1"/>
  <c r="HS284" i="1"/>
  <c r="HP284" i="1"/>
  <c r="HO284" i="1"/>
  <c r="HL284" i="1"/>
  <c r="HK284" i="1"/>
  <c r="HH284" i="1"/>
  <c r="HG284" i="1"/>
  <c r="GU284" i="1"/>
  <c r="GL284" i="1"/>
  <c r="GI284" i="1"/>
  <c r="GJ284" i="1" s="1"/>
  <c r="GD284" i="1"/>
  <c r="GB284" i="1"/>
  <c r="GA284" i="1"/>
  <c r="FV284" i="1"/>
  <c r="FT284" i="1"/>
  <c r="FS284" i="1"/>
  <c r="FP284" i="1"/>
  <c r="FO284" i="1"/>
  <c r="FK284" i="1"/>
  <c r="FH284" i="1"/>
  <c r="FG284" i="1" s="1"/>
  <c r="FC284" i="1"/>
  <c r="FA284" i="1"/>
  <c r="EZ284" i="1" s="1"/>
  <c r="EW284" i="1"/>
  <c r="ES284" i="1"/>
  <c r="EO284" i="1"/>
  <c r="EL284" i="1"/>
  <c r="EK284" i="1" s="1"/>
  <c r="EG284" i="1"/>
  <c r="EE284" i="1"/>
  <c r="ED284" i="1" s="1"/>
  <c r="DX284" i="1"/>
  <c r="DU284" i="1"/>
  <c r="DS284" i="1"/>
  <c r="DR284" i="1" s="1"/>
  <c r="DO284" i="1"/>
  <c r="DM284" i="1"/>
  <c r="DL284" i="1"/>
  <c r="DJ284" i="1"/>
  <c r="DA284" i="1"/>
  <c r="CW284" i="1"/>
  <c r="CT284" i="1"/>
  <c r="CQ284" i="1"/>
  <c r="CO284" i="1"/>
  <c r="CM284" i="1"/>
  <c r="CL284" i="1"/>
  <c r="CH284" i="1"/>
  <c r="CF284" i="1"/>
  <c r="CB284" i="1"/>
  <c r="CA284" i="1"/>
  <c r="BZ284" i="1"/>
  <c r="BY284" i="1"/>
  <c r="BV284" i="1"/>
  <c r="BT284" i="1"/>
  <c r="BS284" i="1"/>
  <c r="BS282" i="1" s="1"/>
  <c r="BP284" i="1"/>
  <c r="BP278" i="1" s="1"/>
  <c r="BH284" i="1"/>
  <c r="BG284" i="1"/>
  <c r="BF284" i="1"/>
  <c r="BB284" i="1"/>
  <c r="AY284" i="1"/>
  <c r="BL284" i="1" s="1"/>
  <c r="AX284" i="1"/>
  <c r="AV284" i="1" s="1"/>
  <c r="AW284" i="1"/>
  <c r="AS284" i="1"/>
  <c r="AJ284" i="1"/>
  <c r="AJ282" i="1" s="1"/>
  <c r="AG284" i="1"/>
  <c r="AC284" i="1"/>
  <c r="Z284" i="1"/>
  <c r="AK284" i="1" s="1"/>
  <c r="Y284" i="1"/>
  <c r="Y282" i="1" s="1"/>
  <c r="X284" i="1"/>
  <c r="T284" i="1"/>
  <c r="Q284" i="1"/>
  <c r="P284" i="1"/>
  <c r="O284" i="1"/>
  <c r="N284" i="1"/>
  <c r="K284" i="1"/>
  <c r="J284" i="1"/>
  <c r="I284" i="1"/>
  <c r="H284" i="1"/>
  <c r="E284" i="1"/>
  <c r="IA283" i="1"/>
  <c r="HS283" i="1"/>
  <c r="HP283" i="1"/>
  <c r="HO283" i="1"/>
  <c r="HL283" i="1"/>
  <c r="HX283" i="1" s="1"/>
  <c r="HW283" i="1" s="1"/>
  <c r="HK283" i="1"/>
  <c r="HH283" i="1"/>
  <c r="HG283" i="1"/>
  <c r="GU283" i="1"/>
  <c r="GL283" i="1"/>
  <c r="GI283" i="1"/>
  <c r="GJ283" i="1" s="1"/>
  <c r="GD283" i="1"/>
  <c r="GB283" i="1"/>
  <c r="GA283" i="1"/>
  <c r="FV283" i="1"/>
  <c r="FT283" i="1"/>
  <c r="FS283" i="1"/>
  <c r="FP283" i="1"/>
  <c r="FO283" i="1"/>
  <c r="FK283" i="1"/>
  <c r="FH283" i="1"/>
  <c r="FC283" i="1"/>
  <c r="FA283" i="1"/>
  <c r="EZ283" i="1" s="1"/>
  <c r="EW283" i="1"/>
  <c r="ES283" i="1"/>
  <c r="EO283" i="1"/>
  <c r="EL283" i="1"/>
  <c r="EH283" i="1"/>
  <c r="EH282" i="1" s="1"/>
  <c r="EG282" i="1" s="1"/>
  <c r="EG283" i="1"/>
  <c r="EE283" i="1"/>
  <c r="ED283" i="1" s="1"/>
  <c r="DX283" i="1"/>
  <c r="DU283" i="1"/>
  <c r="DS283" i="1"/>
  <c r="DO283" i="1"/>
  <c r="DM283" i="1"/>
  <c r="DM282" i="1" s="1"/>
  <c r="DL282" i="1" s="1"/>
  <c r="DJ283" i="1"/>
  <c r="DI283" i="1"/>
  <c r="DG283" i="1"/>
  <c r="DF283" i="1" s="1"/>
  <c r="CZ283" i="1"/>
  <c r="CW283" i="1"/>
  <c r="CT283" i="1"/>
  <c r="CQ283" i="1"/>
  <c r="CQ277" i="1" s="1"/>
  <c r="CO283" i="1"/>
  <c r="CN283" i="1"/>
  <c r="CM283" i="1"/>
  <c r="CL283" i="1"/>
  <c r="CK283" i="1"/>
  <c r="CF283" i="1"/>
  <c r="CB283" i="1"/>
  <c r="CA283" i="1"/>
  <c r="BZ283" i="1"/>
  <c r="BY283" i="1"/>
  <c r="BV283" i="1"/>
  <c r="BT283" i="1"/>
  <c r="BS283" i="1"/>
  <c r="BL283" i="1"/>
  <c r="BH283" i="1"/>
  <c r="BG283" i="1"/>
  <c r="BF283" i="1"/>
  <c r="BE283" i="1"/>
  <c r="BB283" i="1"/>
  <c r="AZ283" i="1"/>
  <c r="AY283" i="1"/>
  <c r="AX283" i="1"/>
  <c r="AX277" i="1" s="1"/>
  <c r="AW283" i="1"/>
  <c r="AK283" i="1"/>
  <c r="AJ283" i="1"/>
  <c r="AG283" i="1"/>
  <c r="AF283" i="1"/>
  <c r="AC283" i="1"/>
  <c r="AC282" i="1" s="1"/>
  <c r="Z283" i="1"/>
  <c r="Y283" i="1"/>
  <c r="X283" i="1"/>
  <c r="X282" i="1" s="1"/>
  <c r="W283" i="1"/>
  <c r="T283" i="1"/>
  <c r="Q283" i="1"/>
  <c r="P283" i="1"/>
  <c r="P282" i="1" s="1"/>
  <c r="O283" i="1"/>
  <c r="K283" i="1"/>
  <c r="J283" i="1"/>
  <c r="I283" i="1"/>
  <c r="H283" i="1" s="1"/>
  <c r="E283" i="1"/>
  <c r="ID282" i="1"/>
  <c r="IB282" i="1"/>
  <c r="IA282" i="1" s="1"/>
  <c r="HZ282" i="1"/>
  <c r="HX282" i="1"/>
  <c r="HW282" i="1" s="1"/>
  <c r="HV282" i="1"/>
  <c r="HT282" i="1"/>
  <c r="HS282" i="1"/>
  <c r="HP282" i="1"/>
  <c r="HO282" i="1" s="1"/>
  <c r="HN282" i="1"/>
  <c r="HL282" i="1"/>
  <c r="HK282" i="1"/>
  <c r="HJ282" i="1"/>
  <c r="HH282" i="1"/>
  <c r="HG282" i="1"/>
  <c r="GX282" i="1"/>
  <c r="GV282" i="1"/>
  <c r="GU282" i="1"/>
  <c r="GK282" i="1"/>
  <c r="GD282" i="1"/>
  <c r="GC282" i="1"/>
  <c r="GA282" i="1" s="1"/>
  <c r="GB282" i="1" s="1"/>
  <c r="FU282" i="1"/>
  <c r="FR282" i="1"/>
  <c r="FP282" i="1"/>
  <c r="FO282" i="1" s="1"/>
  <c r="FN282" i="1"/>
  <c r="FL282" i="1"/>
  <c r="FK282" i="1" s="1"/>
  <c r="FJ282" i="1"/>
  <c r="FF282" i="1"/>
  <c r="FD282" i="1"/>
  <c r="FC282" i="1"/>
  <c r="EY282" i="1"/>
  <c r="EX282" i="1"/>
  <c r="EW282" i="1"/>
  <c r="ET282" i="1"/>
  <c r="ES282" i="1" s="1"/>
  <c r="ER282" i="1"/>
  <c r="EP282" i="1"/>
  <c r="EO282" i="1" s="1"/>
  <c r="EN282" i="1"/>
  <c r="EJ282" i="1"/>
  <c r="DZ282" i="1"/>
  <c r="DY282" i="1"/>
  <c r="DX282" i="1"/>
  <c r="DV282" i="1"/>
  <c r="DU282" i="1" s="1"/>
  <c r="DT282" i="1"/>
  <c r="DQ282" i="1"/>
  <c r="DP282" i="1"/>
  <c r="DO282" i="1"/>
  <c r="DN282" i="1"/>
  <c r="DK282" i="1"/>
  <c r="DJ282" i="1"/>
  <c r="DI282" i="1" s="1"/>
  <c r="DH282" i="1"/>
  <c r="DB282" i="1"/>
  <c r="CY282" i="1"/>
  <c r="CW282" i="1" s="1"/>
  <c r="CX282" i="1"/>
  <c r="CV282" i="1"/>
  <c r="CU282" i="1"/>
  <c r="CS282" i="1"/>
  <c r="CR282" i="1"/>
  <c r="CQ282" i="1" s="1"/>
  <c r="CO282" i="1"/>
  <c r="CM282" i="1"/>
  <c r="CK282" i="1" s="1"/>
  <c r="CL282" i="1"/>
  <c r="CJ282" i="1"/>
  <c r="CI282" i="1"/>
  <c r="CD282" i="1"/>
  <c r="CC282" i="1"/>
  <c r="CA282" i="1"/>
  <c r="BZ282" i="1"/>
  <c r="BY282" i="1"/>
  <c r="BX282" i="1"/>
  <c r="BW282" i="1"/>
  <c r="BV282" i="1"/>
  <c r="CF282" i="1" s="1"/>
  <c r="BU282" i="1"/>
  <c r="BT282" i="1"/>
  <c r="BJ282" i="1"/>
  <c r="BH282" i="1" s="1"/>
  <c r="BI282" i="1"/>
  <c r="BG282" i="1"/>
  <c r="BF282" i="1"/>
  <c r="BD282" i="1"/>
  <c r="BC282" i="1"/>
  <c r="BB282" i="1" s="1"/>
  <c r="BA282" i="1"/>
  <c r="AZ282" i="1"/>
  <c r="AY282" i="1"/>
  <c r="BL282" i="1" s="1"/>
  <c r="AX282" i="1"/>
  <c r="AU282" i="1"/>
  <c r="AT282" i="1"/>
  <c r="AQ282" i="1"/>
  <c r="AP282" i="1"/>
  <c r="AN282" i="1"/>
  <c r="AM282" i="1"/>
  <c r="AI282" i="1"/>
  <c r="AH282" i="1"/>
  <c r="AG282" i="1"/>
  <c r="AE282" i="1"/>
  <c r="AD282" i="1"/>
  <c r="AB282" i="1"/>
  <c r="AA282" i="1"/>
  <c r="Z282" i="1"/>
  <c r="V282" i="1"/>
  <c r="U282" i="1"/>
  <c r="S282" i="1"/>
  <c r="R282" i="1"/>
  <c r="Q282" i="1"/>
  <c r="M282" i="1"/>
  <c r="K282" i="1" s="1"/>
  <c r="L282" i="1"/>
  <c r="J282" i="1"/>
  <c r="I282" i="1"/>
  <c r="G282" i="1"/>
  <c r="F282" i="1"/>
  <c r="E282" i="1"/>
  <c r="IA281" i="1"/>
  <c r="HW281" i="1"/>
  <c r="HS281" i="1"/>
  <c r="HO281" i="1"/>
  <c r="HK281" i="1"/>
  <c r="HG281" i="1"/>
  <c r="GU281" i="1"/>
  <c r="GL281" i="1"/>
  <c r="GI281" i="1"/>
  <c r="GJ281" i="1" s="1"/>
  <c r="GD281" i="1"/>
  <c r="GB281" i="1"/>
  <c r="GA281" i="1"/>
  <c r="FV281" i="1"/>
  <c r="FT281" i="1"/>
  <c r="FS281" i="1"/>
  <c r="FP281" i="1"/>
  <c r="FO281" i="1"/>
  <c r="FK281" i="1"/>
  <c r="FH281" i="1"/>
  <c r="FC281" i="1"/>
  <c r="FA281" i="1"/>
  <c r="EZ281" i="1" s="1"/>
  <c r="EW281" i="1"/>
  <c r="ES281" i="1"/>
  <c r="EO281" i="1"/>
  <c r="EO278" i="1" s="1"/>
  <c r="EL281" i="1"/>
  <c r="EG281" i="1"/>
  <c r="EE281" i="1"/>
  <c r="ED281" i="1" s="1"/>
  <c r="DX281" i="1"/>
  <c r="DU281" i="1"/>
  <c r="DS281" i="1"/>
  <c r="DO281" i="1"/>
  <c r="DM281" i="1"/>
  <c r="DL281" i="1"/>
  <c r="DL278" i="1" s="1"/>
  <c r="DJ281" i="1"/>
  <c r="CZ281" i="1"/>
  <c r="CW281" i="1"/>
  <c r="CT281" i="1"/>
  <c r="CQ281" i="1"/>
  <c r="CP281" i="1"/>
  <c r="CN281" i="1" s="1"/>
  <c r="CM281" i="1"/>
  <c r="CK281" i="1"/>
  <c r="CH281" i="1"/>
  <c r="CB281" i="1"/>
  <c r="CA281" i="1"/>
  <c r="CA278" i="1" s="1"/>
  <c r="BZ281" i="1"/>
  <c r="BV281" i="1"/>
  <c r="CF281" i="1" s="1"/>
  <c r="BT281" i="1"/>
  <c r="BS281" i="1"/>
  <c r="BP281" i="1"/>
  <c r="BH281" i="1"/>
  <c r="BG281" i="1"/>
  <c r="BF281" i="1"/>
  <c r="BB281" i="1"/>
  <c r="AY281" i="1"/>
  <c r="BL281" i="1" s="1"/>
  <c r="AX281" i="1"/>
  <c r="AV281" i="1"/>
  <c r="AS281" i="1"/>
  <c r="AS278" i="1" s="1"/>
  <c r="AR281" i="1"/>
  <c r="AG281" i="1"/>
  <c r="AF281" i="1"/>
  <c r="AC281" i="1"/>
  <c r="AC278" i="1" s="1"/>
  <c r="Z281" i="1"/>
  <c r="Y281" i="1"/>
  <c r="X281" i="1"/>
  <c r="W281" i="1"/>
  <c r="T281" i="1"/>
  <c r="Q281" i="1"/>
  <c r="P281" i="1"/>
  <c r="O281" i="1"/>
  <c r="N281" i="1" s="1"/>
  <c r="K281" i="1"/>
  <c r="J281" i="1"/>
  <c r="I281" i="1"/>
  <c r="I278" i="1" s="1"/>
  <c r="E281" i="1"/>
  <c r="IA280" i="1"/>
  <c r="HW280" i="1"/>
  <c r="HS280" i="1"/>
  <c r="HP280" i="1"/>
  <c r="HO280" i="1"/>
  <c r="HK280" i="1"/>
  <c r="HG280" i="1"/>
  <c r="GU280" i="1"/>
  <c r="GL280" i="1"/>
  <c r="GI280" i="1"/>
  <c r="GD280" i="1"/>
  <c r="GA280" i="1"/>
  <c r="GB280" i="1" s="1"/>
  <c r="FV280" i="1"/>
  <c r="FP280" i="1"/>
  <c r="FH280" i="1" s="1"/>
  <c r="FH279" i="1" s="1"/>
  <c r="FG279" i="1" s="1"/>
  <c r="FO280" i="1"/>
  <c r="FK280" i="1"/>
  <c r="FK277" i="1" s="1"/>
  <c r="FK276" i="1" s="1"/>
  <c r="FC280" i="1"/>
  <c r="FT280" i="1" s="1"/>
  <c r="FA280" i="1"/>
  <c r="EW280" i="1"/>
  <c r="ES280" i="1"/>
  <c r="EO280" i="1"/>
  <c r="EH280" i="1"/>
  <c r="EG280" i="1" s="1"/>
  <c r="DX280" i="1"/>
  <c r="DU280" i="1"/>
  <c r="DU277" i="1" s="1"/>
  <c r="DO280" i="1"/>
  <c r="DM280" i="1"/>
  <c r="DJ280" i="1"/>
  <c r="DS280" i="1" s="1"/>
  <c r="DI280" i="1"/>
  <c r="DG280" i="1"/>
  <c r="CZ280" i="1"/>
  <c r="CW280" i="1"/>
  <c r="CT280" i="1"/>
  <c r="CT277" i="1" s="1"/>
  <c r="CQ280" i="1"/>
  <c r="CP280" i="1"/>
  <c r="CO280" i="1"/>
  <c r="CM280" i="1"/>
  <c r="CL280" i="1"/>
  <c r="CK280" i="1"/>
  <c r="CH280" i="1"/>
  <c r="CB280" i="1"/>
  <c r="CA280" i="1"/>
  <c r="BZ280" i="1"/>
  <c r="BV280" i="1"/>
  <c r="CF280" i="1" s="1"/>
  <c r="BT280" i="1"/>
  <c r="BS280" i="1" s="1"/>
  <c r="BP280" i="1"/>
  <c r="BH280" i="1"/>
  <c r="BG280" i="1"/>
  <c r="BF280" i="1"/>
  <c r="BB280" i="1"/>
  <c r="AY280" i="1"/>
  <c r="BL280" i="1" s="1"/>
  <c r="AX280" i="1"/>
  <c r="AW280" i="1"/>
  <c r="AV280" i="1"/>
  <c r="AS280" i="1"/>
  <c r="AS277" i="1" s="1"/>
  <c r="AG280" i="1"/>
  <c r="AF280" i="1"/>
  <c r="AC280" i="1"/>
  <c r="Z280" i="1"/>
  <c r="Y280" i="1"/>
  <c r="X280" i="1"/>
  <c r="X277" i="1" s="1"/>
  <c r="W280" i="1"/>
  <c r="T280" i="1"/>
  <c r="Q280" i="1"/>
  <c r="P280" i="1"/>
  <c r="P277" i="1" s="1"/>
  <c r="O280" i="1"/>
  <c r="K280" i="1"/>
  <c r="J280" i="1"/>
  <c r="J279" i="1" s="1"/>
  <c r="I280" i="1"/>
  <c r="E280" i="1"/>
  <c r="ID279" i="1"/>
  <c r="IB279" i="1"/>
  <c r="IA279" i="1" s="1"/>
  <c r="HZ279" i="1"/>
  <c r="HX279" i="1"/>
  <c r="HW279" i="1" s="1"/>
  <c r="HV279" i="1"/>
  <c r="HT279" i="1"/>
  <c r="HS279" i="1"/>
  <c r="HP279" i="1"/>
  <c r="HO279" i="1" s="1"/>
  <c r="HN279" i="1"/>
  <c r="HL279" i="1"/>
  <c r="HK279" i="1"/>
  <c r="HJ279" i="1"/>
  <c r="HH279" i="1"/>
  <c r="HG279" i="1"/>
  <c r="GX279" i="1"/>
  <c r="GV279" i="1"/>
  <c r="GU279" i="1"/>
  <c r="GK279" i="1"/>
  <c r="GC279" i="1"/>
  <c r="GA279" i="1" s="1"/>
  <c r="FR279" i="1"/>
  <c r="FP279" i="1"/>
  <c r="FO279" i="1"/>
  <c r="FN279" i="1"/>
  <c r="FK279" i="1" s="1"/>
  <c r="FL279" i="1"/>
  <c r="FJ279" i="1"/>
  <c r="FF279" i="1"/>
  <c r="FD279" i="1"/>
  <c r="FC279" i="1" s="1"/>
  <c r="FT279" i="1" s="1"/>
  <c r="EY279" i="1"/>
  <c r="EX279" i="1"/>
  <c r="EW279" i="1" s="1"/>
  <c r="ET279" i="1"/>
  <c r="ES279" i="1"/>
  <c r="ER279" i="1"/>
  <c r="EO279" i="1" s="1"/>
  <c r="EP279" i="1"/>
  <c r="EN279" i="1"/>
  <c r="EJ279" i="1"/>
  <c r="EH279" i="1"/>
  <c r="EG279" i="1" s="1"/>
  <c r="DZ279" i="1"/>
  <c r="DY279" i="1"/>
  <c r="DW279" i="1"/>
  <c r="DV279" i="1"/>
  <c r="DU279" i="1" s="1"/>
  <c r="DT279" i="1"/>
  <c r="DQ279" i="1"/>
  <c r="DO279" i="1" s="1"/>
  <c r="DP279" i="1"/>
  <c r="DN279" i="1"/>
  <c r="DM279" i="1"/>
  <c r="DL279" i="1" s="1"/>
  <c r="DK279" i="1"/>
  <c r="DH279" i="1"/>
  <c r="DB279" i="1"/>
  <c r="CZ279" i="1" s="1"/>
  <c r="DA279" i="1"/>
  <c r="CY279" i="1"/>
  <c r="CX279" i="1"/>
  <c r="CV279" i="1"/>
  <c r="CU279" i="1"/>
  <c r="CT279" i="1"/>
  <c r="CS279" i="1"/>
  <c r="CR279" i="1"/>
  <c r="CQ279" i="1"/>
  <c r="CP279" i="1"/>
  <c r="CM279" i="1"/>
  <c r="CL279" i="1"/>
  <c r="CJ279" i="1"/>
  <c r="CI279" i="1"/>
  <c r="CH279" i="1" s="1"/>
  <c r="CD279" i="1"/>
  <c r="CC279" i="1"/>
  <c r="CB279" i="1"/>
  <c r="BX279" i="1"/>
  <c r="BV279" i="1" s="1"/>
  <c r="CF279" i="1" s="1"/>
  <c r="BW279" i="1"/>
  <c r="BU279" i="1"/>
  <c r="BT279" i="1"/>
  <c r="BR279" i="1"/>
  <c r="BQ279" i="1"/>
  <c r="BP279" i="1"/>
  <c r="BO279" i="1"/>
  <c r="BN279" i="1"/>
  <c r="BM279" i="1"/>
  <c r="BL279" i="1"/>
  <c r="BK279" i="1"/>
  <c r="BJ279" i="1"/>
  <c r="BI279" i="1"/>
  <c r="BH279" i="1"/>
  <c r="BF279" i="1"/>
  <c r="BD279" i="1"/>
  <c r="BC279" i="1"/>
  <c r="BA279" i="1"/>
  <c r="AZ279" i="1"/>
  <c r="AX279" i="1"/>
  <c r="AW279" i="1"/>
  <c r="AV279" i="1" s="1"/>
  <c r="AU279" i="1"/>
  <c r="AT279" i="1"/>
  <c r="AS279" i="1"/>
  <c r="AQ279" i="1"/>
  <c r="AP279" i="1"/>
  <c r="AN279" i="1"/>
  <c r="AM279" i="1"/>
  <c r="AL279" i="1"/>
  <c r="AK279" i="1"/>
  <c r="AJ279" i="1"/>
  <c r="AI279" i="1"/>
  <c r="AH279" i="1"/>
  <c r="AG279" i="1"/>
  <c r="AF279" i="1"/>
  <c r="AE279" i="1"/>
  <c r="AC279" i="1" s="1"/>
  <c r="AD279" i="1"/>
  <c r="AB279" i="1"/>
  <c r="AA279" i="1"/>
  <c r="Z279" i="1" s="1"/>
  <c r="Y279" i="1"/>
  <c r="X279" i="1"/>
  <c r="W279" i="1" s="1"/>
  <c r="V279" i="1"/>
  <c r="U279" i="1"/>
  <c r="T279" i="1"/>
  <c r="S279" i="1"/>
  <c r="Q279" i="1" s="1"/>
  <c r="R279" i="1"/>
  <c r="P279" i="1"/>
  <c r="M279" i="1"/>
  <c r="L279" i="1"/>
  <c r="K279" i="1" s="1"/>
  <c r="G279" i="1"/>
  <c r="E279" i="1" s="1"/>
  <c r="F279" i="1"/>
  <c r="ID278" i="1"/>
  <c r="IB278" i="1"/>
  <c r="IA278" i="1" s="1"/>
  <c r="HZ278" i="1"/>
  <c r="HX278" i="1"/>
  <c r="HW278" i="1" s="1"/>
  <c r="HV278" i="1"/>
  <c r="HT278" i="1"/>
  <c r="HS278" i="1"/>
  <c r="HP278" i="1"/>
  <c r="HO278" i="1" s="1"/>
  <c r="HN278" i="1"/>
  <c r="HL278" i="1"/>
  <c r="HK278" i="1"/>
  <c r="HJ278" i="1"/>
  <c r="GX278" i="1"/>
  <c r="GV278" i="1"/>
  <c r="GU278" i="1"/>
  <c r="GL278" i="1"/>
  <c r="GK278" i="1"/>
  <c r="GI278" i="1" s="1"/>
  <c r="GJ278" i="1" s="1"/>
  <c r="GD278" i="1"/>
  <c r="GC278" i="1"/>
  <c r="GA278" i="1" s="1"/>
  <c r="GB278" i="1" s="1"/>
  <c r="FV278" i="1"/>
  <c r="FU278" i="1"/>
  <c r="FS278" i="1" s="1"/>
  <c r="FT278" i="1" s="1"/>
  <c r="FR278" i="1"/>
  <c r="FN278" i="1"/>
  <c r="FL278" i="1"/>
  <c r="FK278" i="1"/>
  <c r="FJ278" i="1"/>
  <c r="FF278" i="1"/>
  <c r="FD278" i="1"/>
  <c r="FC278" i="1"/>
  <c r="EY278" i="1"/>
  <c r="EX278" i="1"/>
  <c r="EW278" i="1"/>
  <c r="ET278" i="1"/>
  <c r="ES278" i="1" s="1"/>
  <c r="ER278" i="1"/>
  <c r="EP278" i="1"/>
  <c r="EN278" i="1"/>
  <c r="EJ278" i="1"/>
  <c r="EH278" i="1"/>
  <c r="EG278" i="1"/>
  <c r="EE278" i="1"/>
  <c r="ED278" i="1" s="1"/>
  <c r="EC278" i="1"/>
  <c r="EB278" i="1"/>
  <c r="EA278" i="1"/>
  <c r="EA276" i="1" s="1"/>
  <c r="DZ278" i="1"/>
  <c r="DX278" i="1" s="1"/>
  <c r="DY278" i="1"/>
  <c r="DW278" i="1"/>
  <c r="DV278" i="1"/>
  <c r="DU278" i="1" s="1"/>
  <c r="DT278" i="1"/>
  <c r="DQ278" i="1"/>
  <c r="DP278" i="1"/>
  <c r="DN278" i="1"/>
  <c r="DM278" i="1"/>
  <c r="DK278" i="1"/>
  <c r="DH278" i="1"/>
  <c r="DB278" i="1"/>
  <c r="DA278" i="1"/>
  <c r="CY278" i="1"/>
  <c r="CX278" i="1"/>
  <c r="CX276" i="1" s="1"/>
  <c r="CW278" i="1"/>
  <c r="CV278" i="1"/>
  <c r="CU278" i="1"/>
  <c r="CT278" i="1"/>
  <c r="CS278" i="1"/>
  <c r="CQ278" i="1" s="1"/>
  <c r="CQ276" i="1" s="1"/>
  <c r="CR278" i="1"/>
  <c r="CJ278" i="1"/>
  <c r="CJ276" i="1" s="1"/>
  <c r="CJ274" i="1" s="1"/>
  <c r="CI278" i="1"/>
  <c r="CD278" i="1"/>
  <c r="CD276" i="1" s="1"/>
  <c r="CD274" i="1" s="1"/>
  <c r="CC278" i="1"/>
  <c r="CB278" i="1"/>
  <c r="BX278" i="1"/>
  <c r="BW278" i="1"/>
  <c r="BV278" i="1"/>
  <c r="CF278" i="1" s="1"/>
  <c r="BU278" i="1"/>
  <c r="BR278" i="1"/>
  <c r="BR276" i="1" s="1"/>
  <c r="BR274" i="1" s="1"/>
  <c r="BQ278" i="1"/>
  <c r="BQ276" i="1" s="1"/>
  <c r="BO278" i="1"/>
  <c r="BN278" i="1"/>
  <c r="BN276" i="1" s="1"/>
  <c r="BN274" i="1" s="1"/>
  <c r="BM278" i="1"/>
  <c r="BK278" i="1"/>
  <c r="BJ278" i="1"/>
  <c r="BJ276" i="1" s="1"/>
  <c r="BI278" i="1"/>
  <c r="BF278" i="1"/>
  <c r="BF276" i="1" s="1"/>
  <c r="BF274" i="1" s="1"/>
  <c r="BD278" i="1"/>
  <c r="BC278" i="1"/>
  <c r="BA278" i="1"/>
  <c r="BA276" i="1" s="1"/>
  <c r="BA274" i="1" s="1"/>
  <c r="AU278" i="1"/>
  <c r="AT278" i="1"/>
  <c r="AZ278" i="1" s="1"/>
  <c r="AZ276" i="1" s="1"/>
  <c r="AZ274" i="1" s="1"/>
  <c r="AQ278" i="1"/>
  <c r="AP278" i="1"/>
  <c r="AN278" i="1"/>
  <c r="AN276" i="1" s="1"/>
  <c r="AM278" i="1"/>
  <c r="AJ278" i="1"/>
  <c r="AI278" i="1"/>
  <c r="AH278" i="1"/>
  <c r="AE278" i="1"/>
  <c r="AD278" i="1"/>
  <c r="AB278" i="1"/>
  <c r="AB276" i="1" s="1"/>
  <c r="AA278" i="1"/>
  <c r="AA276" i="1" s="1"/>
  <c r="AA274" i="1" s="1"/>
  <c r="X278" i="1"/>
  <c r="V278" i="1"/>
  <c r="U278" i="1"/>
  <c r="T278" i="1"/>
  <c r="S278" i="1"/>
  <c r="Q278" i="1" s="1"/>
  <c r="R278" i="1"/>
  <c r="P278" i="1"/>
  <c r="O278" i="1"/>
  <c r="M278" i="1"/>
  <c r="L278" i="1"/>
  <c r="L276" i="1" s="1"/>
  <c r="K278" i="1"/>
  <c r="H278" i="1"/>
  <c r="G278" i="1"/>
  <c r="E278" i="1" s="1"/>
  <c r="F278" i="1"/>
  <c r="ID277" i="1"/>
  <c r="ID276" i="1" s="1"/>
  <c r="ID275" i="1" s="1"/>
  <c r="ID274" i="1" s="1"/>
  <c r="ID329" i="1" s="1"/>
  <c r="IB277" i="1"/>
  <c r="IA277" i="1" s="1"/>
  <c r="HZ277" i="1"/>
  <c r="HX277" i="1"/>
  <c r="HW277" i="1"/>
  <c r="HV277" i="1"/>
  <c r="HT277" i="1"/>
  <c r="HS277" i="1"/>
  <c r="HP277" i="1"/>
  <c r="HN277" i="1"/>
  <c r="HL277" i="1"/>
  <c r="HK277" i="1" s="1"/>
  <c r="HJ277" i="1"/>
  <c r="HG277" i="1"/>
  <c r="GX277" i="1"/>
  <c r="GX276" i="1" s="1"/>
  <c r="GX275" i="1" s="1"/>
  <c r="GV277" i="1"/>
  <c r="GU277" i="1"/>
  <c r="GL277" i="1"/>
  <c r="GK277" i="1"/>
  <c r="GC277" i="1"/>
  <c r="FV277" i="1"/>
  <c r="FU277" i="1"/>
  <c r="FR277" i="1"/>
  <c r="FP277" i="1"/>
  <c r="FN277" i="1"/>
  <c r="FL277" i="1"/>
  <c r="FL276" i="1" s="1"/>
  <c r="FJ277" i="1"/>
  <c r="FF277" i="1"/>
  <c r="FF276" i="1" s="1"/>
  <c r="FD277" i="1"/>
  <c r="FC277" i="1"/>
  <c r="FA277" i="1"/>
  <c r="EY277" i="1"/>
  <c r="EX277" i="1"/>
  <c r="EW277" i="1"/>
  <c r="EW276" i="1" s="1"/>
  <c r="ET277" i="1"/>
  <c r="ES277" i="1" s="1"/>
  <c r="ER277" i="1"/>
  <c r="EP277" i="1"/>
  <c r="EP276" i="1" s="1"/>
  <c r="EP275" i="1" s="1"/>
  <c r="EO277" i="1"/>
  <c r="EO276" i="1" s="1"/>
  <c r="EN277" i="1"/>
  <c r="EJ277" i="1"/>
  <c r="EJ276" i="1" s="1"/>
  <c r="EC277" i="1"/>
  <c r="EB277" i="1"/>
  <c r="EA277" i="1"/>
  <c r="DZ277" i="1"/>
  <c r="DY277" i="1"/>
  <c r="DW277" i="1"/>
  <c r="DV277" i="1"/>
  <c r="DT277" i="1"/>
  <c r="DQ277" i="1"/>
  <c r="DP277" i="1"/>
  <c r="DN277" i="1"/>
  <c r="DN276" i="1" s="1"/>
  <c r="DN274" i="1" s="1"/>
  <c r="DN329" i="1" s="1"/>
  <c r="DK277" i="1"/>
  <c r="DK276" i="1" s="1"/>
  <c r="DK274" i="1" s="1"/>
  <c r="DK329" i="1" s="1"/>
  <c r="DJ277" i="1"/>
  <c r="DI277" i="1" s="1"/>
  <c r="DH277" i="1"/>
  <c r="DG277" i="1"/>
  <c r="DD277" i="1"/>
  <c r="DC277" i="1"/>
  <c r="DB277" i="1"/>
  <c r="DA277" i="1"/>
  <c r="DA276" i="1" s="1"/>
  <c r="DA275" i="1" s="1"/>
  <c r="CY277" i="1"/>
  <c r="CX277" i="1"/>
  <c r="CV277" i="1"/>
  <c r="CU277" i="1"/>
  <c r="CS277" i="1"/>
  <c r="CS276" i="1" s="1"/>
  <c r="CS274" i="1" s="1"/>
  <c r="CR277" i="1"/>
  <c r="CL277" i="1"/>
  <c r="CL276" i="1" s="1"/>
  <c r="CJ277" i="1"/>
  <c r="CI277" i="1"/>
  <c r="CH277" i="1"/>
  <c r="CD277" i="1"/>
  <c r="CC277" i="1"/>
  <c r="CB277" i="1"/>
  <c r="CB276" i="1" s="1"/>
  <c r="CA277" i="1"/>
  <c r="CA276" i="1" s="1"/>
  <c r="CA274" i="1" s="1"/>
  <c r="BX277" i="1"/>
  <c r="BW277" i="1"/>
  <c r="BW276" i="1" s="1"/>
  <c r="BU277" i="1"/>
  <c r="BT277" i="1"/>
  <c r="BR277" i="1"/>
  <c r="BQ277" i="1"/>
  <c r="BP277" i="1"/>
  <c r="BP276" i="1" s="1"/>
  <c r="BO277" i="1"/>
  <c r="BO276" i="1" s="1"/>
  <c r="BN277" i="1"/>
  <c r="BM277" i="1"/>
  <c r="BL277" i="1"/>
  <c r="BK277" i="1"/>
  <c r="BJ277" i="1"/>
  <c r="BI277" i="1"/>
  <c r="BH277" i="1"/>
  <c r="BF277" i="1"/>
  <c r="BD277" i="1"/>
  <c r="BC277" i="1"/>
  <c r="BC276" i="1" s="1"/>
  <c r="BA277" i="1"/>
  <c r="AZ277" i="1"/>
  <c r="AY277" i="1"/>
  <c r="AU277" i="1"/>
  <c r="AT277" i="1"/>
  <c r="AQ277" i="1"/>
  <c r="AQ276" i="1" s="1"/>
  <c r="AQ274" i="1" s="1"/>
  <c r="AP277" i="1"/>
  <c r="AN277" i="1"/>
  <c r="AM277" i="1"/>
  <c r="AI277" i="1"/>
  <c r="AH277" i="1"/>
  <c r="AG277" i="1"/>
  <c r="AE277" i="1"/>
  <c r="AE276" i="1" s="1"/>
  <c r="AE274" i="1" s="1"/>
  <c r="AD277" i="1"/>
  <c r="AB277" i="1"/>
  <c r="AA277" i="1"/>
  <c r="Z277" i="1"/>
  <c r="V277" i="1"/>
  <c r="T277" i="1" s="1"/>
  <c r="U277" i="1"/>
  <c r="S277" i="1"/>
  <c r="S276" i="1" s="1"/>
  <c r="R277" i="1"/>
  <c r="R276" i="1" s="1"/>
  <c r="Q276" i="1" s="1"/>
  <c r="M277" i="1"/>
  <c r="L277" i="1"/>
  <c r="K277" i="1"/>
  <c r="J277" i="1"/>
  <c r="J276" i="1" s="1"/>
  <c r="J274" i="1" s="1"/>
  <c r="G277" i="1"/>
  <c r="F277" i="1"/>
  <c r="HZ276" i="1"/>
  <c r="HW276" i="1"/>
  <c r="HV276" i="1"/>
  <c r="HT276" i="1"/>
  <c r="HR276" i="1"/>
  <c r="HN276" i="1"/>
  <c r="HK276" i="1"/>
  <c r="HJ276" i="1"/>
  <c r="HJ275" i="1" s="1"/>
  <c r="GV276" i="1"/>
  <c r="GU276" i="1" s="1"/>
  <c r="FN276" i="1"/>
  <c r="FJ276" i="1"/>
  <c r="FD276" i="1"/>
  <c r="FC276" i="1" s="1"/>
  <c r="EY276" i="1"/>
  <c r="EX276" i="1"/>
  <c r="EV276" i="1"/>
  <c r="ET276" i="1"/>
  <c r="ET275" i="1" s="1"/>
  <c r="ET274" i="1" s="1"/>
  <c r="ES276" i="1"/>
  <c r="ER276" i="1"/>
  <c r="EN276" i="1"/>
  <c r="EF276" i="1"/>
  <c r="EC276" i="1"/>
  <c r="EB276" i="1"/>
  <c r="DY276" i="1"/>
  <c r="DW276" i="1"/>
  <c r="DW274" i="1" s="1"/>
  <c r="DW329" i="1" s="1"/>
  <c r="DV276" i="1"/>
  <c r="DV275" i="1" s="1"/>
  <c r="DT276" i="1"/>
  <c r="DQ276" i="1"/>
  <c r="DP276" i="1"/>
  <c r="DH276" i="1"/>
  <c r="DE276" i="1"/>
  <c r="DB276" i="1"/>
  <c r="DB274" i="1" s="1"/>
  <c r="DB329" i="1" s="1"/>
  <c r="CY276" i="1"/>
  <c r="CY274" i="1" s="1"/>
  <c r="CY329" i="1" s="1"/>
  <c r="CV276" i="1"/>
  <c r="CU276" i="1"/>
  <c r="CT276" i="1"/>
  <c r="CR276" i="1"/>
  <c r="CI276" i="1"/>
  <c r="CC276" i="1"/>
  <c r="BX276" i="1"/>
  <c r="BU276" i="1"/>
  <c r="BU274" i="1" s="1"/>
  <c r="BM276" i="1"/>
  <c r="BD276" i="1"/>
  <c r="BD274" i="1" s="1"/>
  <c r="AU276" i="1"/>
  <c r="AT276" i="1"/>
  <c r="AP276" i="1"/>
  <c r="AI276" i="1"/>
  <c r="AI274" i="1" s="1"/>
  <c r="AH276" i="1"/>
  <c r="AD276" i="1"/>
  <c r="V276" i="1"/>
  <c r="U276" i="1"/>
  <c r="M276" i="1"/>
  <c r="K276" i="1"/>
  <c r="G276" i="1"/>
  <c r="G274" i="1" s="1"/>
  <c r="F276" i="1"/>
  <c r="IC275" i="1"/>
  <c r="HY275" i="1"/>
  <c r="HU275" i="1"/>
  <c r="HR275" i="1"/>
  <c r="HQ275" i="1"/>
  <c r="HM275" i="1"/>
  <c r="HM274" i="1" s="1"/>
  <c r="HI275" i="1"/>
  <c r="GW275" i="1"/>
  <c r="GW274" i="1" s="1"/>
  <c r="FQ275" i="1"/>
  <c r="FQ274" i="1" s="1"/>
  <c r="FQ329" i="1" s="1"/>
  <c r="FK275" i="1"/>
  <c r="FI275" i="1"/>
  <c r="FE275" i="1"/>
  <c r="EX275" i="1"/>
  <c r="EX274" i="1" s="1"/>
  <c r="EV275" i="1"/>
  <c r="ES275" i="1"/>
  <c r="EI275" i="1"/>
  <c r="EU275" i="1" s="1"/>
  <c r="EB275" i="1"/>
  <c r="EA275" i="1"/>
  <c r="DP275" i="1"/>
  <c r="DO275" i="1" s="1"/>
  <c r="CU275" i="1"/>
  <c r="IC274" i="1"/>
  <c r="HZ274" i="1"/>
  <c r="HZ329" i="1" s="1"/>
  <c r="HU274" i="1"/>
  <c r="HR274" i="1"/>
  <c r="HR329" i="1" s="1"/>
  <c r="HQ274" i="1"/>
  <c r="HN274" i="1"/>
  <c r="HN329" i="1" s="1"/>
  <c r="HJ274" i="1"/>
  <c r="HJ329" i="1" s="1"/>
  <c r="HI274" i="1"/>
  <c r="GX274" i="1"/>
  <c r="GX329" i="1" s="1"/>
  <c r="GM274" i="1"/>
  <c r="GF274" i="1"/>
  <c r="GE274" i="1"/>
  <c r="GE329" i="1" s="1"/>
  <c r="FW274" i="1"/>
  <c r="FN274" i="1"/>
  <c r="FN329" i="1" s="1"/>
  <c r="FM274" i="1"/>
  <c r="FM329" i="1" s="1"/>
  <c r="FL274" i="1"/>
  <c r="FL329" i="1" s="1"/>
  <c r="FK274" i="1"/>
  <c r="FK329" i="1" s="1"/>
  <c r="FJ274" i="1"/>
  <c r="FJ329" i="1" s="1"/>
  <c r="FI274" i="1"/>
  <c r="FI329" i="1" s="1"/>
  <c r="FF274" i="1"/>
  <c r="FF329" i="1" s="1"/>
  <c r="FE274" i="1"/>
  <c r="FE329" i="1" s="1"/>
  <c r="FB274" i="1"/>
  <c r="FB329" i="1" s="1"/>
  <c r="EY274" i="1"/>
  <c r="EY329" i="1" s="1"/>
  <c r="EV274" i="1"/>
  <c r="EV329" i="1" s="1"/>
  <c r="EU274" i="1"/>
  <c r="EU329" i="1" s="1"/>
  <c r="ER274" i="1"/>
  <c r="EQ274" i="1"/>
  <c r="EQ329" i="1" s="1"/>
  <c r="EN274" i="1"/>
  <c r="EN329" i="1" s="1"/>
  <c r="EM274" i="1"/>
  <c r="EM329" i="1" s="1"/>
  <c r="EI274" i="1"/>
  <c r="EI329" i="1" s="1"/>
  <c r="EF274" i="1"/>
  <c r="EF329" i="1" s="1"/>
  <c r="EC274" i="1"/>
  <c r="EB274" i="1"/>
  <c r="EB329" i="1" s="1"/>
  <c r="EA274" i="1"/>
  <c r="EA329" i="1" s="1"/>
  <c r="DT274" i="1"/>
  <c r="DT329" i="1" s="1"/>
  <c r="DQ274" i="1"/>
  <c r="DQ329" i="1" s="1"/>
  <c r="DP274" i="1"/>
  <c r="DP329" i="1" s="1"/>
  <c r="DH274" i="1"/>
  <c r="DH329" i="1" s="1"/>
  <c r="CV274" i="1"/>
  <c r="CU274" i="1"/>
  <c r="BX274" i="1"/>
  <c r="BW274" i="1"/>
  <c r="BQ274" i="1"/>
  <c r="BP274" i="1"/>
  <c r="BM274" i="1"/>
  <c r="BJ274" i="1"/>
  <c r="BC274" i="1"/>
  <c r="AU274" i="1"/>
  <c r="AT274" i="1"/>
  <c r="AN274" i="1"/>
  <c r="AH274" i="1"/>
  <c r="AD274" i="1"/>
  <c r="S274" i="1"/>
  <c r="R274" i="1"/>
  <c r="IC272" i="1"/>
  <c r="IB272" i="1"/>
  <c r="HY272" i="1"/>
  <c r="HX272" i="1"/>
  <c r="HU272" i="1"/>
  <c r="HT272" i="1"/>
  <c r="HQ272" i="1"/>
  <c r="HP272" i="1"/>
  <c r="HM272" i="1"/>
  <c r="HL272" i="1"/>
  <c r="HI272" i="1"/>
  <c r="HH272" i="1"/>
  <c r="GW272" i="1"/>
  <c r="GV272" i="1"/>
  <c r="GO272" i="1"/>
  <c r="GG272" i="1"/>
  <c r="FY272" i="1"/>
  <c r="FW272" i="1"/>
  <c r="FU272" i="1"/>
  <c r="FS272" i="1"/>
  <c r="FQ272" i="1"/>
  <c r="FP272" i="1"/>
  <c r="FL272" i="1"/>
  <c r="FI272" i="1"/>
  <c r="FH272" i="1"/>
  <c r="FE272" i="1"/>
  <c r="FD272" i="1"/>
  <c r="FB272" i="1"/>
  <c r="FA272" i="1"/>
  <c r="EZ272" i="1"/>
  <c r="EX272" i="1"/>
  <c r="EU272" i="1"/>
  <c r="ET272" i="1"/>
  <c r="EP272" i="1"/>
  <c r="EL272" i="1"/>
  <c r="EK272" i="1"/>
  <c r="EI272" i="1"/>
  <c r="EH272" i="1"/>
  <c r="EF272" i="1"/>
  <c r="EE272" i="1"/>
  <c r="ED272" i="1"/>
  <c r="EC272" i="1"/>
  <c r="EB272" i="1"/>
  <c r="DY272" i="1"/>
  <c r="DX272" i="1"/>
  <c r="DV272" i="1"/>
  <c r="DS272" i="1"/>
  <c r="DP272" i="1"/>
  <c r="DM272" i="1"/>
  <c r="DL272" i="1"/>
  <c r="DJ272" i="1"/>
  <c r="DG272" i="1"/>
  <c r="DE272" i="1"/>
  <c r="DD272" i="1"/>
  <c r="DA272" i="1"/>
  <c r="CZ272" i="1"/>
  <c r="CX272" i="1"/>
  <c r="CU272" i="1"/>
  <c r="CR272" i="1"/>
  <c r="CO272" i="1"/>
  <c r="CL272" i="1"/>
  <c r="CI272" i="1"/>
  <c r="CC272" i="1"/>
  <c r="BZ272" i="1"/>
  <c r="BW272" i="1"/>
  <c r="BT272" i="1"/>
  <c r="BQ272" i="1"/>
  <c r="BO272" i="1"/>
  <c r="BN272" i="1"/>
  <c r="BI272" i="1"/>
  <c r="BG272" i="1"/>
  <c r="BD272" i="1"/>
  <c r="AZ272" i="1"/>
  <c r="AW272" i="1"/>
  <c r="AT272" i="1"/>
  <c r="AQ272" i="1"/>
  <c r="AP272" i="1"/>
  <c r="AN272" i="1"/>
  <c r="AM272" i="1"/>
  <c r="AJ272" i="1"/>
  <c r="AI272" i="1"/>
  <c r="AG272" i="1"/>
  <c r="AD272" i="1"/>
  <c r="AA272" i="1"/>
  <c r="Y272" i="1"/>
  <c r="V272" i="1"/>
  <c r="U272" i="1"/>
  <c r="S272" i="1"/>
  <c r="P272" i="1"/>
  <c r="M272" i="1"/>
  <c r="J272" i="1"/>
  <c r="G272" i="1"/>
  <c r="ID271" i="1"/>
  <c r="IC271" i="1"/>
  <c r="IB271" i="1"/>
  <c r="IA271" i="1" s="1"/>
  <c r="HZ271" i="1"/>
  <c r="HY271" i="1"/>
  <c r="HX271" i="1"/>
  <c r="HW271" i="1" s="1"/>
  <c r="HV271" i="1"/>
  <c r="HU271" i="1"/>
  <c r="HT271" i="1"/>
  <c r="HS271" i="1" s="1"/>
  <c r="HR271" i="1"/>
  <c r="HQ271" i="1"/>
  <c r="HP271" i="1"/>
  <c r="HO271" i="1" s="1"/>
  <c r="HN271" i="1"/>
  <c r="HM271" i="1"/>
  <c r="HL271" i="1"/>
  <c r="HK271" i="1" s="1"/>
  <c r="HJ271" i="1"/>
  <c r="HI271" i="1"/>
  <c r="HH271" i="1"/>
  <c r="HG271" i="1" s="1"/>
  <c r="GX271" i="1"/>
  <c r="GW271" i="1"/>
  <c r="GV271" i="1"/>
  <c r="GU271" i="1" s="1"/>
  <c r="GP271" i="1"/>
  <c r="GO271" i="1"/>
  <c r="GM271" i="1"/>
  <c r="GK271" i="1"/>
  <c r="GI271" i="1"/>
  <c r="GH271" i="1"/>
  <c r="GG271" i="1"/>
  <c r="GE271" i="1"/>
  <c r="GD271" i="1"/>
  <c r="GC271" i="1"/>
  <c r="GA271" i="1" s="1"/>
  <c r="FZ271" i="1"/>
  <c r="FY271" i="1"/>
  <c r="FW271" i="1"/>
  <c r="FU271" i="1"/>
  <c r="FR271" i="1"/>
  <c r="FQ271" i="1"/>
  <c r="FP271" i="1"/>
  <c r="FI271" i="1"/>
  <c r="FF271" i="1"/>
  <c r="FE271" i="1"/>
  <c r="FD271" i="1"/>
  <c r="EV271" i="1"/>
  <c r="EU271" i="1"/>
  <c r="ET271" i="1"/>
  <c r="ES271" i="1" s="1"/>
  <c r="EN271" i="1"/>
  <c r="EM271" i="1"/>
  <c r="EL271" i="1"/>
  <c r="EK271" i="1" s="1"/>
  <c r="EJ271" i="1"/>
  <c r="EI271" i="1"/>
  <c r="HY270" i="1"/>
  <c r="HU270" i="1"/>
  <c r="HM270" i="1"/>
  <c r="GW270" i="1"/>
  <c r="GO270" i="1"/>
  <c r="FI270" i="1"/>
  <c r="EU270" i="1"/>
  <c r="EI270" i="1"/>
  <c r="HY269" i="1"/>
  <c r="HM269" i="1"/>
  <c r="HI269" i="1"/>
  <c r="GO269" i="1"/>
  <c r="FQ269" i="1"/>
  <c r="EC269" i="1"/>
  <c r="EB269" i="1"/>
  <c r="DE269" i="1"/>
  <c r="DD269" i="1"/>
  <c r="HO268" i="1"/>
  <c r="GU268" i="1"/>
  <c r="FV268" i="1"/>
  <c r="FO268" i="1"/>
  <c r="FC268" i="1"/>
  <c r="HO267" i="1"/>
  <c r="GU267" i="1"/>
  <c r="FV267" i="1"/>
  <c r="FO267" i="1"/>
  <c r="FC267" i="1"/>
  <c r="IB266" i="1"/>
  <c r="IA266" i="1"/>
  <c r="HX266" i="1"/>
  <c r="HW266" i="1" s="1"/>
  <c r="HS266" i="1"/>
  <c r="HP266" i="1"/>
  <c r="HK266" i="1"/>
  <c r="GV266" i="1"/>
  <c r="FP266" i="1"/>
  <c r="FO266" i="1" s="1"/>
  <c r="FD266" i="1"/>
  <c r="FV266" i="1" s="1"/>
  <c r="EG266" i="1"/>
  <c r="IA265" i="1"/>
  <c r="HW265" i="1"/>
  <c r="HS265" i="1"/>
  <c r="HO265" i="1"/>
  <c r="HK265" i="1"/>
  <c r="HG265" i="1"/>
  <c r="GU265" i="1"/>
  <c r="FV265" i="1"/>
  <c r="FO265" i="1"/>
  <c r="FK265" i="1"/>
  <c r="FH265" i="1"/>
  <c r="FG265" i="1" s="1"/>
  <c r="FC265" i="1"/>
  <c r="ET265" i="1"/>
  <c r="EO265" i="1"/>
  <c r="EG265" i="1"/>
  <c r="IA264" i="1"/>
  <c r="HW264" i="1"/>
  <c r="HS264" i="1"/>
  <c r="HO264" i="1"/>
  <c r="HK264" i="1"/>
  <c r="HG264" i="1"/>
  <c r="GU264" i="1"/>
  <c r="FV264" i="1"/>
  <c r="FO264" i="1"/>
  <c r="FL264" i="1"/>
  <c r="FK264" i="1"/>
  <c r="FG264" i="1"/>
  <c r="FC264" i="1"/>
  <c r="ET264" i="1"/>
  <c r="ES264" i="1"/>
  <c r="EP264" i="1"/>
  <c r="EL264" i="1"/>
  <c r="EK264" i="1"/>
  <c r="EG264" i="1"/>
  <c r="ID263" i="1"/>
  <c r="IC263" i="1"/>
  <c r="IB263" i="1"/>
  <c r="IA263" i="1"/>
  <c r="HZ263" i="1"/>
  <c r="HY263" i="1"/>
  <c r="HX263" i="1"/>
  <c r="HW263" i="1"/>
  <c r="HV263" i="1"/>
  <c r="HU263" i="1"/>
  <c r="HT263" i="1"/>
  <c r="HS263" i="1"/>
  <c r="HR263" i="1"/>
  <c r="HQ263" i="1"/>
  <c r="HN263" i="1"/>
  <c r="HM263" i="1"/>
  <c r="HL263" i="1"/>
  <c r="HK263" i="1"/>
  <c r="HJ263" i="1"/>
  <c r="HI263" i="1"/>
  <c r="GX263" i="1"/>
  <c r="GW263" i="1"/>
  <c r="FR263" i="1"/>
  <c r="FQ263" i="1"/>
  <c r="FN263" i="1"/>
  <c r="FM263" i="1"/>
  <c r="FL263" i="1"/>
  <c r="FK263" i="1" s="1"/>
  <c r="FJ263" i="1"/>
  <c r="FI263" i="1"/>
  <c r="FI269" i="1" s="1"/>
  <c r="FF263" i="1"/>
  <c r="FE263" i="1"/>
  <c r="EV263" i="1"/>
  <c r="EU263" i="1"/>
  <c r="ER263" i="1"/>
  <c r="EQ263" i="1"/>
  <c r="EN263" i="1"/>
  <c r="EM263" i="1"/>
  <c r="EJ263" i="1"/>
  <c r="EI263" i="1"/>
  <c r="EH263" i="1"/>
  <c r="EG263" i="1" s="1"/>
  <c r="GN262" i="1"/>
  <c r="GJ262" i="1"/>
  <c r="FV262" i="1"/>
  <c r="FT262" i="1"/>
  <c r="DI262" i="1"/>
  <c r="DG262" i="1"/>
  <c r="DF262" i="1" s="1"/>
  <c r="CW262" i="1"/>
  <c r="ID261" i="1"/>
  <c r="IB261" i="1"/>
  <c r="IA261" i="1" s="1"/>
  <c r="HZ261" i="1"/>
  <c r="HX261" i="1"/>
  <c r="HW261" i="1"/>
  <c r="HV261" i="1"/>
  <c r="HT261" i="1"/>
  <c r="HS261" i="1" s="1"/>
  <c r="HR261" i="1"/>
  <c r="HP261" i="1"/>
  <c r="HO261" i="1" s="1"/>
  <c r="HN261" i="1"/>
  <c r="HL261" i="1"/>
  <c r="HK261" i="1"/>
  <c r="HJ261" i="1"/>
  <c r="HH261" i="1"/>
  <c r="HG261" i="1"/>
  <c r="GX261" i="1"/>
  <c r="GV261" i="1"/>
  <c r="GU261" i="1" s="1"/>
  <c r="GN261" i="1"/>
  <c r="FO261" i="1"/>
  <c r="FJ261" i="1" s="1"/>
  <c r="FN261" i="1"/>
  <c r="FL261" i="1"/>
  <c r="FK261" i="1" s="1"/>
  <c r="FH261" i="1"/>
  <c r="FG261" i="1" s="1"/>
  <c r="FF261" i="1"/>
  <c r="FD261" i="1"/>
  <c r="FV261" i="1" s="1"/>
  <c r="FC261" i="1"/>
  <c r="EV261" i="1"/>
  <c r="ET261" i="1"/>
  <c r="ES261" i="1" s="1"/>
  <c r="ER261" i="1"/>
  <c r="EP261" i="1"/>
  <c r="EO261" i="1" s="1"/>
  <c r="EN261" i="1"/>
  <c r="EL261" i="1"/>
  <c r="EK261" i="1"/>
  <c r="EG261" i="1"/>
  <c r="EF261" i="1" s="1"/>
  <c r="EE261" i="1" s="1"/>
  <c r="ED261" i="1"/>
  <c r="EC261" i="1" s="1"/>
  <c r="EB261" i="1" s="1"/>
  <c r="EA261" i="1" s="1"/>
  <c r="DZ261" i="1" s="1"/>
  <c r="DY261" i="1" s="1"/>
  <c r="DX261" i="1" s="1"/>
  <c r="DW261" i="1" s="1"/>
  <c r="DV261" i="1" s="1"/>
  <c r="DU261" i="1" s="1"/>
  <c r="DU23" i="1" s="1"/>
  <c r="DJ261" i="1"/>
  <c r="DI261" i="1" s="1"/>
  <c r="DG261" i="1"/>
  <c r="DF261" i="1"/>
  <c r="CW261" i="1"/>
  <c r="IA260" i="1"/>
  <c r="HS260" i="1"/>
  <c r="HO260" i="1"/>
  <c r="HL260" i="1"/>
  <c r="HX260" i="1" s="1"/>
  <c r="HW260" i="1" s="1"/>
  <c r="HK260" i="1"/>
  <c r="HH260" i="1"/>
  <c r="HG260" i="1" s="1"/>
  <c r="GU260" i="1"/>
  <c r="GL260" i="1"/>
  <c r="GJ260" i="1"/>
  <c r="GI260" i="1"/>
  <c r="GD260" i="1"/>
  <c r="GB260" i="1"/>
  <c r="GA260" i="1"/>
  <c r="FV260" i="1"/>
  <c r="FT260" i="1"/>
  <c r="FS260" i="1"/>
  <c r="FP260" i="1"/>
  <c r="FO260" i="1" s="1"/>
  <c r="FK260" i="1"/>
  <c r="FH260" i="1"/>
  <c r="FG260" i="1" s="1"/>
  <c r="FC260" i="1"/>
  <c r="EW260" i="1"/>
  <c r="ES260" i="1"/>
  <c r="EL260" i="1"/>
  <c r="EP260" i="1" s="1"/>
  <c r="EO260" i="1" s="1"/>
  <c r="EG260" i="1"/>
  <c r="EE260" i="1"/>
  <c r="ED260" i="1"/>
  <c r="DX260" i="1"/>
  <c r="DU260" i="1"/>
  <c r="DO260" i="1"/>
  <c r="DM260" i="1"/>
  <c r="DL260" i="1" s="1"/>
  <c r="DL253" i="1" s="1"/>
  <c r="DJ260" i="1"/>
  <c r="CZ260" i="1"/>
  <c r="CZ253" i="1" s="1"/>
  <c r="CW260" i="1"/>
  <c r="CU260" i="1"/>
  <c r="CT260" i="1" s="1"/>
  <c r="CQ260" i="1"/>
  <c r="CQ253" i="1" s="1"/>
  <c r="CK260" i="1"/>
  <c r="CH260" i="1"/>
  <c r="CC260" i="1"/>
  <c r="CC253" i="1" s="1"/>
  <c r="BY260" i="1"/>
  <c r="BV260" i="1"/>
  <c r="CF260" i="1" s="1"/>
  <c r="BP260" i="1"/>
  <c r="BI260" i="1"/>
  <c r="BH260" i="1"/>
  <c r="BG260" i="1"/>
  <c r="BF260" i="1"/>
  <c r="BE260" i="1"/>
  <c r="BB260" i="1"/>
  <c r="AV260" i="1"/>
  <c r="AT260" i="1"/>
  <c r="AK260" i="1"/>
  <c r="AG260" i="1"/>
  <c r="AF260" i="1" s="1"/>
  <c r="AC260" i="1"/>
  <c r="Z260" i="1"/>
  <c r="Y260" i="1"/>
  <c r="X260" i="1"/>
  <c r="W260" i="1"/>
  <c r="T260" i="1"/>
  <c r="Q260" i="1"/>
  <c r="P260" i="1"/>
  <c r="O260" i="1"/>
  <c r="N260" i="1" s="1"/>
  <c r="K260" i="1"/>
  <c r="J260" i="1"/>
  <c r="I260" i="1"/>
  <c r="H260" i="1" s="1"/>
  <c r="E260" i="1"/>
  <c r="GP259" i="1"/>
  <c r="GN259" i="1"/>
  <c r="GL259" i="1"/>
  <c r="GI259" i="1"/>
  <c r="GD259" i="1"/>
  <c r="GA259" i="1"/>
  <c r="FV259" i="1"/>
  <c r="FS259" i="1"/>
  <c r="FO259" i="1"/>
  <c r="FG259" i="1"/>
  <c r="FC259" i="1"/>
  <c r="ES259" i="1"/>
  <c r="EK259" i="1"/>
  <c r="EG259" i="1"/>
  <c r="ID258" i="1"/>
  <c r="HW258" i="1"/>
  <c r="HS258" i="1"/>
  <c r="HO258" i="1"/>
  <c r="HN258" i="1"/>
  <c r="HJ258" i="1"/>
  <c r="HG258" i="1"/>
  <c r="GU258" i="1"/>
  <c r="GO258" i="1"/>
  <c r="GI258" i="1"/>
  <c r="GA258" i="1"/>
  <c r="GB258" i="1" s="1"/>
  <c r="FS258" i="1"/>
  <c r="FR258" i="1"/>
  <c r="FO258" i="1" s="1"/>
  <c r="FF258" i="1"/>
  <c r="FC258" i="1" s="1"/>
  <c r="FT258" i="1" s="1"/>
  <c r="EW258" i="1"/>
  <c r="EV258" i="1"/>
  <c r="EG258" i="1"/>
  <c r="EF258" i="1"/>
  <c r="EF253" i="1" s="1"/>
  <c r="EE258" i="1"/>
  <c r="ED258" i="1"/>
  <c r="DU258" i="1"/>
  <c r="DL258" i="1"/>
  <c r="DK258" i="1"/>
  <c r="CW258" i="1"/>
  <c r="GL257" i="1"/>
  <c r="GI257" i="1"/>
  <c r="GJ257" i="1" s="1"/>
  <c r="GD257" i="1"/>
  <c r="GB257" i="1"/>
  <c r="GA257" i="1"/>
  <c r="FV257" i="1"/>
  <c r="FT257" i="1"/>
  <c r="FS257" i="1"/>
  <c r="FP257" i="1"/>
  <c r="FO257" i="1"/>
  <c r="FH257" i="1"/>
  <c r="FG257" i="1" s="1"/>
  <c r="FC257" i="1"/>
  <c r="ES257" i="1"/>
  <c r="EK257" i="1"/>
  <c r="EG257" i="1"/>
  <c r="IA256" i="1"/>
  <c r="HS256" i="1"/>
  <c r="HO256" i="1"/>
  <c r="HL256" i="1"/>
  <c r="HX256" i="1" s="1"/>
  <c r="HK256" i="1"/>
  <c r="HH256" i="1"/>
  <c r="HG256" i="1" s="1"/>
  <c r="GU256" i="1"/>
  <c r="GP256" i="1"/>
  <c r="GN256" i="1"/>
  <c r="GL256" i="1"/>
  <c r="GI256" i="1"/>
  <c r="GJ256" i="1" s="1"/>
  <c r="GD256" i="1"/>
  <c r="GA256" i="1"/>
  <c r="GB256" i="1" s="1"/>
  <c r="FV256" i="1"/>
  <c r="FT256" i="1"/>
  <c r="FS256" i="1"/>
  <c r="FO256" i="1"/>
  <c r="FK256" i="1"/>
  <c r="FG256" i="1"/>
  <c r="FC256" i="1"/>
  <c r="FA256" i="1"/>
  <c r="EZ256" i="1" s="1"/>
  <c r="EW256" i="1"/>
  <c r="ES256" i="1"/>
  <c r="EO256" i="1"/>
  <c r="EL256" i="1"/>
  <c r="EK256" i="1" s="1"/>
  <c r="EG256" i="1"/>
  <c r="EE256" i="1"/>
  <c r="ED256" i="1"/>
  <c r="DX256" i="1"/>
  <c r="DU256" i="1"/>
  <c r="DS256" i="1"/>
  <c r="DR256" i="1" s="1"/>
  <c r="DO256" i="1"/>
  <c r="DL256" i="1"/>
  <c r="DI256" i="1"/>
  <c r="DG256" i="1"/>
  <c r="DF256" i="1" s="1"/>
  <c r="CZ256" i="1"/>
  <c r="CW256" i="1"/>
  <c r="CT256" i="1"/>
  <c r="CQ256" i="1"/>
  <c r="CM256" i="1"/>
  <c r="CL256" i="1"/>
  <c r="CK256" i="1" s="1"/>
  <c r="CH256" i="1"/>
  <c r="CB256" i="1"/>
  <c r="CA256" i="1"/>
  <c r="CA253" i="1" s="1"/>
  <c r="BV256" i="1"/>
  <c r="CF256" i="1" s="1"/>
  <c r="BT256" i="1"/>
  <c r="BS256" i="1" s="1"/>
  <c r="BG256" i="1"/>
  <c r="BF256" i="1"/>
  <c r="BE256" i="1"/>
  <c r="BB256" i="1"/>
  <c r="AX256" i="1"/>
  <c r="AT256" i="1"/>
  <c r="AZ256" i="1" s="1"/>
  <c r="AY256" i="1" s="1"/>
  <c r="BL256" i="1" s="1"/>
  <c r="AR256" i="1"/>
  <c r="AL256" i="1"/>
  <c r="AG256" i="1"/>
  <c r="AF256" i="1"/>
  <c r="AC256" i="1"/>
  <c r="Z256" i="1"/>
  <c r="AK256" i="1" s="1"/>
  <c r="Y256" i="1"/>
  <c r="X256" i="1"/>
  <c r="X253" i="1" s="1"/>
  <c r="W256" i="1"/>
  <c r="T256" i="1"/>
  <c r="Q256" i="1"/>
  <c r="P256" i="1"/>
  <c r="P253" i="1" s="1"/>
  <c r="O256" i="1"/>
  <c r="N256" i="1" s="1"/>
  <c r="K256" i="1"/>
  <c r="J256" i="1"/>
  <c r="I256" i="1"/>
  <c r="E256" i="1"/>
  <c r="IA255" i="1"/>
  <c r="HS255" i="1"/>
  <c r="GU255" i="1"/>
  <c r="GP255" i="1"/>
  <c r="GN255" i="1"/>
  <c r="GL255" i="1"/>
  <c r="GI255" i="1"/>
  <c r="GD255" i="1"/>
  <c r="GA255" i="1"/>
  <c r="FV255" i="1"/>
  <c r="FT255" i="1"/>
  <c r="FS255" i="1"/>
  <c r="FO255" i="1"/>
  <c r="FH255" i="1"/>
  <c r="FG255" i="1"/>
  <c r="FC255" i="1"/>
  <c r="GJ255" i="1" s="1"/>
  <c r="ES255" i="1"/>
  <c r="EL255" i="1"/>
  <c r="EK255" i="1"/>
  <c r="EG255" i="1"/>
  <c r="IC254" i="1"/>
  <c r="IB254" i="1"/>
  <c r="IA254" i="1"/>
  <c r="HX254" i="1"/>
  <c r="HW254" i="1" s="1"/>
  <c r="HU254" i="1"/>
  <c r="HS254" i="1"/>
  <c r="HP254" i="1"/>
  <c r="HL254" i="1"/>
  <c r="HK254" i="1" s="1"/>
  <c r="HH254" i="1"/>
  <c r="HG254" i="1" s="1"/>
  <c r="GW254" i="1"/>
  <c r="GU254" i="1" s="1"/>
  <c r="GN254" i="1"/>
  <c r="GL254" i="1"/>
  <c r="GJ254" i="1"/>
  <c r="GI254" i="1"/>
  <c r="GF254" i="1"/>
  <c r="GD254" i="1"/>
  <c r="GB254" i="1"/>
  <c r="GA254" i="1"/>
  <c r="FV254" i="1"/>
  <c r="FT254" i="1"/>
  <c r="FS254" i="1"/>
  <c r="FQ254" i="1"/>
  <c r="FP254" i="1"/>
  <c r="FO254" i="1"/>
  <c r="FO253" i="1" s="1"/>
  <c r="FK254" i="1"/>
  <c r="FK253" i="1" s="1"/>
  <c r="FH254" i="1"/>
  <c r="FG254" i="1" s="1"/>
  <c r="FC254" i="1"/>
  <c r="EW254" i="1"/>
  <c r="EQ254" i="1"/>
  <c r="EO254" i="1"/>
  <c r="EM254" i="1"/>
  <c r="EH254" i="1"/>
  <c r="DX254" i="1"/>
  <c r="DU254" i="1"/>
  <c r="DR254" i="1"/>
  <c r="DO254" i="1"/>
  <c r="DO253" i="1" s="1"/>
  <c r="DL254" i="1"/>
  <c r="DJ254" i="1"/>
  <c r="DS254" i="1" s="1"/>
  <c r="DI254" i="1"/>
  <c r="DG254" i="1"/>
  <c r="CZ254" i="1"/>
  <c r="CW254" i="1"/>
  <c r="CU254" i="1"/>
  <c r="CT254" i="1" s="1"/>
  <c r="CT253" i="1" s="1"/>
  <c r="CQ254" i="1"/>
  <c r="CM254" i="1"/>
  <c r="CL254" i="1"/>
  <c r="CH254" i="1"/>
  <c r="CB254" i="1"/>
  <c r="CA254" i="1"/>
  <c r="BY254" i="1" s="1"/>
  <c r="BV254" i="1"/>
  <c r="BT254" i="1"/>
  <c r="BS254" i="1" s="1"/>
  <c r="BH254" i="1"/>
  <c r="BG254" i="1"/>
  <c r="BG253" i="1" s="1"/>
  <c r="BB254" i="1"/>
  <c r="AX254" i="1"/>
  <c r="AV254" i="1"/>
  <c r="AT254" i="1"/>
  <c r="AG254" i="1"/>
  <c r="AF254" i="1" s="1"/>
  <c r="AC254" i="1"/>
  <c r="AC253" i="1" s="1"/>
  <c r="Z254" i="1"/>
  <c r="AK254" i="1" s="1"/>
  <c r="Y254" i="1"/>
  <c r="X254" i="1"/>
  <c r="W254" i="1"/>
  <c r="T254" i="1"/>
  <c r="Q254" i="1"/>
  <c r="P254" i="1"/>
  <c r="O254" i="1"/>
  <c r="K254" i="1"/>
  <c r="J254" i="1"/>
  <c r="I254" i="1"/>
  <c r="E254" i="1"/>
  <c r="IC253" i="1"/>
  <c r="IC269" i="1" s="1"/>
  <c r="IB253" i="1"/>
  <c r="HZ253" i="1"/>
  <c r="HY253" i="1"/>
  <c r="HV253" i="1"/>
  <c r="HU253" i="1"/>
  <c r="HU269" i="1" s="1"/>
  <c r="HT253" i="1"/>
  <c r="HR253" i="1"/>
  <c r="HP253" i="1"/>
  <c r="HM253" i="1"/>
  <c r="HL253" i="1"/>
  <c r="HJ253" i="1"/>
  <c r="HI253" i="1"/>
  <c r="HI270" i="1" s="1"/>
  <c r="HH253" i="1"/>
  <c r="HF253" i="1"/>
  <c r="HE253" i="1"/>
  <c r="HD253" i="1"/>
  <c r="HC253" i="1"/>
  <c r="HB253" i="1"/>
  <c r="HA253" i="1"/>
  <c r="GZ253" i="1"/>
  <c r="GY253" i="1"/>
  <c r="GX253" i="1"/>
  <c r="GW253" i="1"/>
  <c r="GW269" i="1" s="1"/>
  <c r="GV253" i="1"/>
  <c r="GO253" i="1"/>
  <c r="GM253" i="1"/>
  <c r="GM270" i="1" s="1"/>
  <c r="GK253" i="1"/>
  <c r="GG253" i="1"/>
  <c r="GE253" i="1"/>
  <c r="GE270" i="1" s="1"/>
  <c r="GC253" i="1"/>
  <c r="FY253" i="1"/>
  <c r="FW253" i="1"/>
  <c r="FW270" i="1" s="1"/>
  <c r="FU253" i="1"/>
  <c r="FQ253" i="1"/>
  <c r="FQ270" i="1" s="1"/>
  <c r="FP253" i="1"/>
  <c r="FN253" i="1"/>
  <c r="FM253" i="1"/>
  <c r="FL253" i="1"/>
  <c r="FI253" i="1"/>
  <c r="FH253" i="1"/>
  <c r="FE253" i="1"/>
  <c r="FD253" i="1"/>
  <c r="EY253" i="1"/>
  <c r="EX253" i="1"/>
  <c r="EV253" i="1"/>
  <c r="EU253" i="1"/>
  <c r="EU269" i="1" s="1"/>
  <c r="EM253" i="1"/>
  <c r="EJ253" i="1"/>
  <c r="EI253" i="1"/>
  <c r="EI269" i="1" s="1"/>
  <c r="DZ253" i="1"/>
  <c r="DY253" i="1"/>
  <c r="DX253" i="1"/>
  <c r="DW253" i="1"/>
  <c r="DV253" i="1"/>
  <c r="DP253" i="1"/>
  <c r="DM253" i="1"/>
  <c r="DB253" i="1"/>
  <c r="DA253" i="1"/>
  <c r="CY253" i="1"/>
  <c r="CX253" i="1"/>
  <c r="CV253" i="1"/>
  <c r="CU253" i="1"/>
  <c r="CS253" i="1"/>
  <c r="CR253" i="1"/>
  <c r="CP253" i="1"/>
  <c r="CO253" i="1"/>
  <c r="CN253" i="1"/>
  <c r="CM253" i="1"/>
  <c r="CJ253" i="1"/>
  <c r="CI253" i="1"/>
  <c r="CH253" i="1"/>
  <c r="CD253" i="1"/>
  <c r="BX253" i="1"/>
  <c r="BW253" i="1"/>
  <c r="BU253" i="1"/>
  <c r="BR253" i="1"/>
  <c r="BQ253" i="1"/>
  <c r="BP253" i="1"/>
  <c r="BO253" i="1"/>
  <c r="BN253" i="1"/>
  <c r="BM253" i="1"/>
  <c r="BJ253" i="1"/>
  <c r="BD253" i="1"/>
  <c r="BC253" i="1"/>
  <c r="BA253" i="1"/>
  <c r="AW253" i="1"/>
  <c r="AU253" i="1"/>
  <c r="AQ253" i="1"/>
  <c r="AP253" i="1"/>
  <c r="AN253" i="1"/>
  <c r="AM253" i="1"/>
  <c r="AJ253" i="1"/>
  <c r="AI253" i="1"/>
  <c r="AH253" i="1"/>
  <c r="AG253" i="1"/>
  <c r="AE253" i="1"/>
  <c r="AD253" i="1"/>
  <c r="AB253" i="1"/>
  <c r="AA253" i="1"/>
  <c r="Z253" i="1"/>
  <c r="Y253" i="1"/>
  <c r="W253" i="1"/>
  <c r="V253" i="1"/>
  <c r="U253" i="1"/>
  <c r="S253" i="1"/>
  <c r="R253" i="1"/>
  <c r="Q253" i="1" s="1"/>
  <c r="M253" i="1"/>
  <c r="L253" i="1"/>
  <c r="K253" i="1"/>
  <c r="J253" i="1"/>
  <c r="G253" i="1"/>
  <c r="F253" i="1"/>
  <c r="E253" i="1" s="1"/>
  <c r="EV252" i="1"/>
  <c r="DX252" i="1"/>
  <c r="DU252" i="1"/>
  <c r="CZ252" i="1"/>
  <c r="CT252" i="1"/>
  <c r="CQ252" i="1"/>
  <c r="CM252" i="1"/>
  <c r="CK252" i="1" s="1"/>
  <c r="CH252" i="1"/>
  <c r="CF252" i="1"/>
  <c r="CB252" i="1"/>
  <c r="CA252" i="1"/>
  <c r="BY252" i="1" s="1"/>
  <c r="BV252" i="1"/>
  <c r="BL252" i="1"/>
  <c r="BH252" i="1"/>
  <c r="BG252" i="1"/>
  <c r="BE252" i="1"/>
  <c r="BB252" i="1"/>
  <c r="AY252" i="1"/>
  <c r="AX252" i="1"/>
  <c r="AV252" i="1"/>
  <c r="AS252" i="1"/>
  <c r="AF252" i="1"/>
  <c r="AC252" i="1"/>
  <c r="Z252" i="1"/>
  <c r="AK252" i="1" s="1"/>
  <c r="AL252" i="1" s="1"/>
  <c r="Y252" i="1"/>
  <c r="W252" i="1"/>
  <c r="T252" i="1"/>
  <c r="Q252" i="1"/>
  <c r="P252" i="1"/>
  <c r="N252" i="1"/>
  <c r="K252" i="1"/>
  <c r="J252" i="1"/>
  <c r="H252" i="1" s="1"/>
  <c r="E252" i="1"/>
  <c r="ID251" i="1"/>
  <c r="HS251" i="1"/>
  <c r="HN251" i="1"/>
  <c r="GX251" i="1"/>
  <c r="HR251" i="1" s="1"/>
  <c r="HO251" i="1" s="1"/>
  <c r="FO251" i="1"/>
  <c r="FK251" i="1"/>
  <c r="FJ251" i="1"/>
  <c r="FG251" i="1" s="1"/>
  <c r="FC251" i="1"/>
  <c r="EY251" i="1"/>
  <c r="ER251" i="1"/>
  <c r="EO251" i="1" s="1"/>
  <c r="EK251" i="1"/>
  <c r="EJ251" i="1"/>
  <c r="EC251" i="1"/>
  <c r="EA251" i="1" s="1"/>
  <c r="DX251" i="1"/>
  <c r="DU251" i="1"/>
  <c r="DU247" i="1" s="1"/>
  <c r="DU272" i="1" s="1"/>
  <c r="DO251" i="1"/>
  <c r="DL251" i="1"/>
  <c r="DK251" i="1"/>
  <c r="DT251" i="1" s="1"/>
  <c r="DR251" i="1" s="1"/>
  <c r="DH251" i="1"/>
  <c r="DH247" i="1" s="1"/>
  <c r="DH272" i="1" s="1"/>
  <c r="DE251" i="1"/>
  <c r="DC251" i="1" s="1"/>
  <c r="CZ251" i="1"/>
  <c r="CW251" i="1"/>
  <c r="CW247" i="1" s="1"/>
  <c r="CW272" i="1" s="1"/>
  <c r="CV251" i="1"/>
  <c r="CT251" i="1" s="1"/>
  <c r="CQ251" i="1"/>
  <c r="CP251" i="1"/>
  <c r="CP250" i="1" s="1"/>
  <c r="CO251" i="1"/>
  <c r="CN251" i="1"/>
  <c r="CJ251" i="1"/>
  <c r="CH251" i="1" s="1"/>
  <c r="CM251" i="1" s="1"/>
  <c r="CK251" i="1" s="1"/>
  <c r="CF251" i="1"/>
  <c r="CD251" i="1"/>
  <c r="BV251" i="1"/>
  <c r="BU251" i="1"/>
  <c r="BS251" i="1" s="1"/>
  <c r="BH251" i="1"/>
  <c r="BB251" i="1"/>
  <c r="BA251" i="1"/>
  <c r="AV251" i="1"/>
  <c r="AU251" i="1"/>
  <c r="AS251" i="1"/>
  <c r="AH251" i="1"/>
  <c r="AF251" i="1" s="1"/>
  <c r="AC251" i="1"/>
  <c r="Z251" i="1"/>
  <c r="AK251" i="1" s="1"/>
  <c r="Y251" i="1"/>
  <c r="T251" i="1"/>
  <c r="S251" i="1"/>
  <c r="P251" i="1" s="1"/>
  <c r="N251" i="1" s="1"/>
  <c r="Q251" i="1"/>
  <c r="K251" i="1"/>
  <c r="J251" i="1"/>
  <c r="H251" i="1" s="1"/>
  <c r="E251" i="1"/>
  <c r="FR250" i="1"/>
  <c r="FN250" i="1"/>
  <c r="EJ250" i="1"/>
  <c r="EV250" i="1" s="1"/>
  <c r="DT250" i="1"/>
  <c r="CT250" i="1"/>
  <c r="CQ250" i="1"/>
  <c r="CO250" i="1"/>
  <c r="CN250" i="1"/>
  <c r="CN249" i="1" s="1"/>
  <c r="CN248" i="1" s="1"/>
  <c r="CN247" i="1" s="1"/>
  <c r="CN272" i="1" s="1"/>
  <c r="CJ250" i="1"/>
  <c r="CH250" i="1"/>
  <c r="CM250" i="1" s="1"/>
  <c r="CK250" i="1" s="1"/>
  <c r="CB250" i="1"/>
  <c r="CA250" i="1"/>
  <c r="BY250" i="1"/>
  <c r="BV250" i="1"/>
  <c r="CF250" i="1" s="1"/>
  <c r="BL250" i="1"/>
  <c r="BJ250" i="1"/>
  <c r="BH250" i="1"/>
  <c r="BB250" i="1"/>
  <c r="AY250" i="1"/>
  <c r="AX250" i="1"/>
  <c r="AV250" i="1" s="1"/>
  <c r="AU250" i="1"/>
  <c r="BA250" i="1" s="1"/>
  <c r="AS250" i="1"/>
  <c r="AR250" i="1"/>
  <c r="AF250" i="1"/>
  <c r="AC250" i="1"/>
  <c r="Z250" i="1"/>
  <c r="AK250" i="1" s="1"/>
  <c r="AL250" i="1" s="1"/>
  <c r="Y250" i="1"/>
  <c r="W250" i="1"/>
  <c r="T250" i="1"/>
  <c r="Q250" i="1"/>
  <c r="P250" i="1"/>
  <c r="N250" i="1"/>
  <c r="K250" i="1"/>
  <c r="J250" i="1"/>
  <c r="H250" i="1" s="1"/>
  <c r="E250" i="1"/>
  <c r="FR249" i="1"/>
  <c r="FN249" i="1"/>
  <c r="ER249" i="1"/>
  <c r="EN249" i="1"/>
  <c r="EJ249" i="1"/>
  <c r="EV249" i="1" s="1"/>
  <c r="ES249" i="1" s="1"/>
  <c r="DT249" i="1"/>
  <c r="CT249" i="1"/>
  <c r="CQ249" i="1"/>
  <c r="CO249" i="1"/>
  <c r="CM249" i="1"/>
  <c r="CK249" i="1" s="1"/>
  <c r="CJ249" i="1"/>
  <c r="CH249" i="1"/>
  <c r="CB249" i="1"/>
  <c r="CA249" i="1"/>
  <c r="BY249" i="1"/>
  <c r="BV249" i="1"/>
  <c r="CF249" i="1" s="1"/>
  <c r="BL249" i="1"/>
  <c r="BJ249" i="1"/>
  <c r="BH249" i="1"/>
  <c r="BB249" i="1"/>
  <c r="AY249" i="1"/>
  <c r="AX249" i="1"/>
  <c r="AV249" i="1" s="1"/>
  <c r="AU249" i="1"/>
  <c r="BA249" i="1" s="1"/>
  <c r="AS249" i="1"/>
  <c r="AR249" i="1"/>
  <c r="AF249" i="1"/>
  <c r="AC249" i="1"/>
  <c r="Z249" i="1"/>
  <c r="AK249" i="1" s="1"/>
  <c r="AL249" i="1" s="1"/>
  <c r="Y249" i="1"/>
  <c r="W249" i="1"/>
  <c r="T249" i="1"/>
  <c r="Q249" i="1"/>
  <c r="P249" i="1"/>
  <c r="N249" i="1"/>
  <c r="K249" i="1"/>
  <c r="J249" i="1"/>
  <c r="E249" i="1"/>
  <c r="IA248" i="1"/>
  <c r="HS248" i="1"/>
  <c r="HS247" i="1" s="1"/>
  <c r="HS272" i="1" s="1"/>
  <c r="HR248" i="1"/>
  <c r="HO248" i="1"/>
  <c r="GU248" i="1"/>
  <c r="FO248" i="1"/>
  <c r="FK248" i="1"/>
  <c r="FG248" i="1"/>
  <c r="FC248" i="1"/>
  <c r="EY248" i="1"/>
  <c r="ES248" i="1"/>
  <c r="ER248" i="1"/>
  <c r="EO248" i="1"/>
  <c r="EO247" i="1" s="1"/>
  <c r="EO272" i="1" s="1"/>
  <c r="EN248" i="1"/>
  <c r="EK248" i="1"/>
  <c r="EG248" i="1"/>
  <c r="DX248" i="1"/>
  <c r="EW248" i="1" s="1"/>
  <c r="DU248" i="1"/>
  <c r="DT248" i="1"/>
  <c r="DR248" i="1"/>
  <c r="DR247" i="1" s="1"/>
  <c r="DR272" i="1" s="1"/>
  <c r="DO248" i="1"/>
  <c r="DO247" i="1" s="1"/>
  <c r="DO272" i="1" s="1"/>
  <c r="DL248" i="1"/>
  <c r="DI248" i="1"/>
  <c r="DF248" i="1"/>
  <c r="CZ248" i="1"/>
  <c r="CZ247" i="1" s="1"/>
  <c r="CW248" i="1"/>
  <c r="CQ248" i="1"/>
  <c r="CO248" i="1"/>
  <c r="CM248" i="1"/>
  <c r="CH248" i="1"/>
  <c r="CD248" i="1"/>
  <c r="CA248" i="1"/>
  <c r="BY248" i="1"/>
  <c r="BX248" i="1"/>
  <c r="BU248" i="1"/>
  <c r="BS248" i="1"/>
  <c r="BH248" i="1"/>
  <c r="BB248" i="1"/>
  <c r="AV248" i="1"/>
  <c r="AU248" i="1"/>
  <c r="AR248" i="1"/>
  <c r="AF248" i="1"/>
  <c r="AC248" i="1"/>
  <c r="Z248" i="1"/>
  <c r="AK248" i="1" s="1"/>
  <c r="AL248" i="1" s="1"/>
  <c r="Y248" i="1"/>
  <c r="W248" i="1" s="1"/>
  <c r="T248" i="1"/>
  <c r="S248" i="1"/>
  <c r="P248" i="1"/>
  <c r="N248" i="1"/>
  <c r="M248" i="1"/>
  <c r="K248" i="1" s="1"/>
  <c r="G248" i="1"/>
  <c r="E248" i="1"/>
  <c r="HV247" i="1"/>
  <c r="HV272" i="1" s="1"/>
  <c r="HR247" i="1"/>
  <c r="HR272" i="1" s="1"/>
  <c r="HO247" i="1"/>
  <c r="HO272" i="1" s="1"/>
  <c r="HJ247" i="1"/>
  <c r="HJ272" i="1" s="1"/>
  <c r="HG247" i="1"/>
  <c r="HG272" i="1" s="1"/>
  <c r="GX247" i="1"/>
  <c r="GX272" i="1" s="1"/>
  <c r="FR247" i="1"/>
  <c r="FN247" i="1"/>
  <c r="FN272" i="1" s="1"/>
  <c r="FL247" i="1"/>
  <c r="FK247" i="1"/>
  <c r="FK272" i="1" s="1"/>
  <c r="FJ247" i="1"/>
  <c r="FJ272" i="1" s="1"/>
  <c r="FH247" i="1"/>
  <c r="FG247" i="1"/>
  <c r="FG272" i="1" s="1"/>
  <c r="FF247" i="1"/>
  <c r="EP247" i="1"/>
  <c r="EN247" i="1"/>
  <c r="EN272" i="1" s="1"/>
  <c r="EL247" i="1"/>
  <c r="EK247" i="1"/>
  <c r="EC247" i="1"/>
  <c r="EA247" i="1"/>
  <c r="EA272" i="1" s="1"/>
  <c r="DZ247" i="1"/>
  <c r="DZ272" i="1" s="1"/>
  <c r="DX247" i="1"/>
  <c r="DW247" i="1"/>
  <c r="DW272" i="1" s="1"/>
  <c r="DT247" i="1"/>
  <c r="DT272" i="1" s="1"/>
  <c r="DS247" i="1"/>
  <c r="DQ247" i="1"/>
  <c r="DQ272" i="1" s="1"/>
  <c r="DP247" i="1"/>
  <c r="DN247" i="1"/>
  <c r="DN272" i="1" s="1"/>
  <c r="DM247" i="1"/>
  <c r="DL247" i="1"/>
  <c r="DK247" i="1"/>
  <c r="DK272" i="1" s="1"/>
  <c r="DJ247" i="1"/>
  <c r="DG247" i="1"/>
  <c r="DE247" i="1"/>
  <c r="DC247" i="1" s="1"/>
  <c r="DB247" i="1"/>
  <c r="DB272" i="1" s="1"/>
  <c r="CY247" i="1"/>
  <c r="CY272" i="1" s="1"/>
  <c r="CX247" i="1"/>
  <c r="CU247" i="1"/>
  <c r="CS247" i="1"/>
  <c r="CS272" i="1" s="1"/>
  <c r="CO247" i="1"/>
  <c r="CO236" i="1" s="1"/>
  <c r="CO235" i="1" s="1"/>
  <c r="CL247" i="1"/>
  <c r="CJ247" i="1"/>
  <c r="CH247" i="1" s="1"/>
  <c r="CH272" i="1" s="1"/>
  <c r="CC247" i="1"/>
  <c r="BZ247" i="1"/>
  <c r="BW247" i="1"/>
  <c r="BU247" i="1"/>
  <c r="BU272" i="1" s="1"/>
  <c r="BT247" i="1"/>
  <c r="BS247" i="1"/>
  <c r="BS272" i="1" s="1"/>
  <c r="BR247" i="1"/>
  <c r="BR272" i="1" s="1"/>
  <c r="BQ247" i="1"/>
  <c r="BP247" i="1"/>
  <c r="BP272" i="1" s="1"/>
  <c r="BO247" i="1"/>
  <c r="BN247" i="1"/>
  <c r="BM247" i="1"/>
  <c r="BM272" i="1" s="1"/>
  <c r="BJ247" i="1"/>
  <c r="BJ272" i="1" s="1"/>
  <c r="BI247" i="1"/>
  <c r="BH247" i="1"/>
  <c r="BH272" i="1" s="1"/>
  <c r="BF247" i="1"/>
  <c r="BD247" i="1"/>
  <c r="BD334" i="1" s="1"/>
  <c r="BC247" i="1"/>
  <c r="AZ247" i="1"/>
  <c r="AX247" i="1"/>
  <c r="AX272" i="1" s="1"/>
  <c r="AW247" i="1"/>
  <c r="AV247" i="1"/>
  <c r="AV272" i="1" s="1"/>
  <c r="AH247" i="1"/>
  <c r="AH272" i="1" s="1"/>
  <c r="AF247" i="1"/>
  <c r="AE247" i="1"/>
  <c r="AE272" i="1" s="1"/>
  <c r="AD247" i="1"/>
  <c r="AC247" i="1"/>
  <c r="AC272" i="1" s="1"/>
  <c r="AB247" i="1"/>
  <c r="AB272" i="1" s="1"/>
  <c r="AA247" i="1"/>
  <c r="V247" i="1"/>
  <c r="P247" i="1"/>
  <c r="N247" i="1" s="1"/>
  <c r="M247" i="1"/>
  <c r="G247" i="1"/>
  <c r="G334" i="1" s="1"/>
  <c r="FO244" i="1"/>
  <c r="FK244" i="1"/>
  <c r="FJ244" i="1"/>
  <c r="FG244" i="1"/>
  <c r="FD244" i="1"/>
  <c r="FC244" i="1"/>
  <c r="EZ244" i="1"/>
  <c r="EW244" i="1"/>
  <c r="ES244" i="1"/>
  <c r="EO244" i="1"/>
  <c r="EK244" i="1"/>
  <c r="EH244" i="1"/>
  <c r="ED244" i="1"/>
  <c r="DU244" i="1"/>
  <c r="DS244" i="1"/>
  <c r="DR244" i="1" s="1"/>
  <c r="DO244" i="1"/>
  <c r="DL244" i="1"/>
  <c r="DI244" i="1"/>
  <c r="DF244" i="1"/>
  <c r="CW244" i="1"/>
  <c r="CU244" i="1"/>
  <c r="CT244" i="1"/>
  <c r="CT243" i="1" s="1"/>
  <c r="CQ244" i="1"/>
  <c r="CP244" i="1"/>
  <c r="CO244" i="1"/>
  <c r="CO243" i="1" s="1"/>
  <c r="CN244" i="1"/>
  <c r="CN243" i="1" s="1"/>
  <c r="CL244" i="1"/>
  <c r="CK244" i="1" s="1"/>
  <c r="CH244" i="1"/>
  <c r="CF244" i="1"/>
  <c r="CF243" i="1" s="1"/>
  <c r="CB244" i="1"/>
  <c r="CB243" i="1" s="1"/>
  <c r="BZ244" i="1"/>
  <c r="BY244" i="1"/>
  <c r="BW244" i="1"/>
  <c r="BW243" i="1" s="1"/>
  <c r="BV244" i="1"/>
  <c r="BV243" i="1" s="1"/>
  <c r="BT244" i="1"/>
  <c r="BS244" i="1"/>
  <c r="BP244" i="1"/>
  <c r="BP243" i="1" s="1"/>
  <c r="BL244" i="1"/>
  <c r="BH244" i="1"/>
  <c r="BG244" i="1"/>
  <c r="BC244" i="1"/>
  <c r="BB244" i="1"/>
  <c r="AZ244" i="1"/>
  <c r="AZ243" i="1" s="1"/>
  <c r="BL243" i="1" s="1"/>
  <c r="AY244" i="1"/>
  <c r="AY243" i="1" s="1"/>
  <c r="AV244" i="1"/>
  <c r="AS244" i="1"/>
  <c r="AL244" i="1"/>
  <c r="AG244" i="1"/>
  <c r="AF244" i="1" s="1"/>
  <c r="AF243" i="1" s="1"/>
  <c r="AC244" i="1"/>
  <c r="AC243" i="1" s="1"/>
  <c r="Z244" i="1"/>
  <c r="AK244" i="1" s="1"/>
  <c r="Y244" i="1"/>
  <c r="X244" i="1"/>
  <c r="X243" i="1" s="1"/>
  <c r="W244" i="1"/>
  <c r="W243" i="1" s="1"/>
  <c r="T244" i="1"/>
  <c r="Q244" i="1"/>
  <c r="P244" i="1"/>
  <c r="P243" i="1" s="1"/>
  <c r="O244" i="1"/>
  <c r="K244" i="1"/>
  <c r="K243" i="1" s="1"/>
  <c r="J244" i="1"/>
  <c r="J243" i="1" s="1"/>
  <c r="I244" i="1"/>
  <c r="E244" i="1"/>
  <c r="E243" i="1" s="1"/>
  <c r="FR243" i="1"/>
  <c r="FO243" i="1" s="1"/>
  <c r="FN243" i="1"/>
  <c r="FM243" i="1"/>
  <c r="FL243" i="1"/>
  <c r="FK243" i="1" s="1"/>
  <c r="FH243" i="1"/>
  <c r="FF243" i="1"/>
  <c r="FD243" i="1"/>
  <c r="FA243" i="1"/>
  <c r="EZ243" i="1" s="1"/>
  <c r="EY243" i="1"/>
  <c r="FE243" i="1" s="1"/>
  <c r="EX243" i="1"/>
  <c r="EW243" i="1" s="1"/>
  <c r="ET243" i="1"/>
  <c r="ES243" i="1"/>
  <c r="ER243" i="1"/>
  <c r="EQ243" i="1"/>
  <c r="EP243" i="1"/>
  <c r="EO243" i="1"/>
  <c r="EN243" i="1"/>
  <c r="EM243" i="1"/>
  <c r="EL243" i="1"/>
  <c r="EK243" i="1"/>
  <c r="EE243" i="1"/>
  <c r="ED243" i="1"/>
  <c r="DZ243" i="1"/>
  <c r="DY243" i="1"/>
  <c r="DX243" i="1"/>
  <c r="DW243" i="1"/>
  <c r="DV243" i="1"/>
  <c r="DU243" i="1" s="1"/>
  <c r="DT243" i="1"/>
  <c r="DS243" i="1"/>
  <c r="DR243" i="1" s="1"/>
  <c r="DQ243" i="1"/>
  <c r="DP243" i="1"/>
  <c r="DO243" i="1"/>
  <c r="DN243" i="1"/>
  <c r="DM243" i="1"/>
  <c r="DL243" i="1" s="1"/>
  <c r="DK243" i="1"/>
  <c r="DJ243" i="1"/>
  <c r="DI243" i="1" s="1"/>
  <c r="DH243" i="1"/>
  <c r="DG243" i="1"/>
  <c r="DF243" i="1" s="1"/>
  <c r="DB243" i="1"/>
  <c r="DA243" i="1"/>
  <c r="CZ243" i="1"/>
  <c r="CY243" i="1"/>
  <c r="CX243" i="1"/>
  <c r="CW243" i="1" s="1"/>
  <c r="CV243" i="1"/>
  <c r="CU243" i="1"/>
  <c r="CS243" i="1"/>
  <c r="CR243" i="1"/>
  <c r="CQ243" i="1"/>
  <c r="CP243" i="1"/>
  <c r="CM243" i="1"/>
  <c r="CL243" i="1"/>
  <c r="CK243" i="1" s="1"/>
  <c r="CJ243" i="1"/>
  <c r="CI243" i="1"/>
  <c r="CH243" i="1"/>
  <c r="CE243" i="1"/>
  <c r="CD243" i="1"/>
  <c r="CC243" i="1"/>
  <c r="CA243" i="1"/>
  <c r="BZ243" i="1"/>
  <c r="BY243" i="1"/>
  <c r="BX243" i="1"/>
  <c r="BU243" i="1"/>
  <c r="BT243" i="1"/>
  <c r="BS243" i="1"/>
  <c r="BR243" i="1"/>
  <c r="BQ243" i="1"/>
  <c r="BO243" i="1"/>
  <c r="BN243" i="1"/>
  <c r="BM243" i="1"/>
  <c r="BK243" i="1"/>
  <c r="BJ243" i="1"/>
  <c r="BI243" i="1"/>
  <c r="BH243" i="1"/>
  <c r="BG243" i="1"/>
  <c r="BD243" i="1"/>
  <c r="BC243" i="1"/>
  <c r="BB243" i="1"/>
  <c r="BA243" i="1"/>
  <c r="AX243" i="1"/>
  <c r="AW243" i="1"/>
  <c r="AU243" i="1"/>
  <c r="AT243" i="1"/>
  <c r="AS243" i="1"/>
  <c r="AQ243" i="1"/>
  <c r="AP243" i="1"/>
  <c r="AL243" i="1"/>
  <c r="AJ243" i="1"/>
  <c r="AH243" i="1"/>
  <c r="AE243" i="1"/>
  <c r="AD243" i="1"/>
  <c r="AB243" i="1"/>
  <c r="AA243" i="1"/>
  <c r="Z243" i="1"/>
  <c r="AK243" i="1" s="1"/>
  <c r="Y243" i="1"/>
  <c r="V243" i="1"/>
  <c r="U243" i="1"/>
  <c r="T243" i="1"/>
  <c r="S243" i="1"/>
  <c r="R243" i="1"/>
  <c r="Q243" i="1"/>
  <c r="M243" i="1"/>
  <c r="L243" i="1"/>
  <c r="I243" i="1"/>
  <c r="G243" i="1"/>
  <c r="F243" i="1"/>
  <c r="GD242" i="1"/>
  <c r="GB242" i="1"/>
  <c r="GA242" i="1"/>
  <c r="FV242" i="1"/>
  <c r="FC242" i="1"/>
  <c r="IA241" i="1"/>
  <c r="HW241" i="1"/>
  <c r="HS241" i="1"/>
  <c r="HO241" i="1"/>
  <c r="HK241" i="1"/>
  <c r="HG241" i="1"/>
  <c r="GU241" i="1"/>
  <c r="GD241" i="1"/>
  <c r="GA241" i="1"/>
  <c r="FV241" i="1"/>
  <c r="FS241" i="1"/>
  <c r="FT241" i="1" s="1"/>
  <c r="FO241" i="1"/>
  <c r="FL241" i="1"/>
  <c r="FK241" i="1" s="1"/>
  <c r="FH241" i="1"/>
  <c r="FG241" i="1"/>
  <c r="FC241" i="1"/>
  <c r="GB241" i="1" s="1"/>
  <c r="FA241" i="1"/>
  <c r="EZ241" i="1"/>
  <c r="EW241" i="1"/>
  <c r="ES241" i="1"/>
  <c r="EO241" i="1"/>
  <c r="EL241" i="1"/>
  <c r="EP241" i="1" s="1"/>
  <c r="EK241" i="1"/>
  <c r="EG241" i="1"/>
  <c r="EE241" i="1"/>
  <c r="ED241" i="1" s="1"/>
  <c r="DU241" i="1"/>
  <c r="DI241" i="1"/>
  <c r="DF241" i="1"/>
  <c r="CW241" i="1"/>
  <c r="IB240" i="1"/>
  <c r="HS240" i="1"/>
  <c r="HO240" i="1"/>
  <c r="HL240" i="1"/>
  <c r="HH240" i="1"/>
  <c r="GU240" i="1"/>
  <c r="GL240" i="1"/>
  <c r="GI240" i="1"/>
  <c r="GD240" i="1"/>
  <c r="GB240" i="1"/>
  <c r="GA240" i="1"/>
  <c r="FV240" i="1"/>
  <c r="FT240" i="1"/>
  <c r="FS240" i="1"/>
  <c r="FO240" i="1"/>
  <c r="FK240" i="1"/>
  <c r="FH240" i="1"/>
  <c r="FH239" i="1" s="1"/>
  <c r="FH237" i="1" s="1"/>
  <c r="FG237" i="1" s="1"/>
  <c r="FC240" i="1"/>
  <c r="GJ240" i="1" s="1"/>
  <c r="FA240" i="1"/>
  <c r="EZ240" i="1"/>
  <c r="EW240" i="1"/>
  <c r="ES240" i="1"/>
  <c r="EL240" i="1"/>
  <c r="EG240" i="1"/>
  <c r="EE240" i="1"/>
  <c r="ED240" i="1"/>
  <c r="DU240" i="1"/>
  <c r="DI240" i="1"/>
  <c r="DG240" i="1"/>
  <c r="DF240" i="1"/>
  <c r="CW240" i="1"/>
  <c r="HT239" i="1"/>
  <c r="HS239" i="1"/>
  <c r="HP239" i="1"/>
  <c r="HO239" i="1"/>
  <c r="GV239" i="1"/>
  <c r="GU239" i="1" s="1"/>
  <c r="GK239" i="1"/>
  <c r="GC239" i="1"/>
  <c r="GD239" i="1" s="1"/>
  <c r="GB239" i="1"/>
  <c r="GA239" i="1"/>
  <c r="FU239" i="1"/>
  <c r="FV239" i="1" s="1"/>
  <c r="FS239" i="1"/>
  <c r="FT239" i="1" s="1"/>
  <c r="FP239" i="1"/>
  <c r="FO239" i="1"/>
  <c r="FD239" i="1"/>
  <c r="FC239" i="1"/>
  <c r="IB238" i="1"/>
  <c r="IA238" i="1"/>
  <c r="HX238" i="1"/>
  <c r="HW238" i="1"/>
  <c r="HT238" i="1"/>
  <c r="HS238" i="1"/>
  <c r="HP238" i="1"/>
  <c r="HO238" i="1"/>
  <c r="HL238" i="1"/>
  <c r="HK238" i="1"/>
  <c r="HH238" i="1"/>
  <c r="HG238" i="1"/>
  <c r="GV238" i="1"/>
  <c r="GU238" i="1"/>
  <c r="GL238" i="1"/>
  <c r="GI238" i="1"/>
  <c r="GD238" i="1"/>
  <c r="GA238" i="1"/>
  <c r="FV238" i="1"/>
  <c r="FT238" i="1"/>
  <c r="FS238" i="1"/>
  <c r="FO238" i="1"/>
  <c r="FK238" i="1"/>
  <c r="FH238" i="1"/>
  <c r="FG238" i="1" s="1"/>
  <c r="FC238" i="1"/>
  <c r="GJ238" i="1" s="1"/>
  <c r="EZ238" i="1"/>
  <c r="EW238" i="1"/>
  <c r="ES238" i="1"/>
  <c r="EO238" i="1"/>
  <c r="EK238" i="1"/>
  <c r="EH238" i="1"/>
  <c r="EG238" i="1" s="1"/>
  <c r="ED238" i="1"/>
  <c r="DU238" i="1"/>
  <c r="DS238" i="1"/>
  <c r="DR238" i="1" s="1"/>
  <c r="DO238" i="1"/>
  <c r="DL238" i="1"/>
  <c r="DI238" i="1"/>
  <c r="DF238" i="1"/>
  <c r="CW238" i="1"/>
  <c r="CU238" i="1"/>
  <c r="CT238" i="1"/>
  <c r="CT237" i="1" s="1"/>
  <c r="CQ238" i="1"/>
  <c r="CP238" i="1"/>
  <c r="CP237" i="1" s="1"/>
  <c r="CO238" i="1"/>
  <c r="CN238" i="1"/>
  <c r="CN237" i="1" s="1"/>
  <c r="CH238" i="1"/>
  <c r="CF238" i="1"/>
  <c r="CB238" i="1"/>
  <c r="BZ238" i="1"/>
  <c r="BY238" i="1" s="1"/>
  <c r="BY237" i="1" s="1"/>
  <c r="BW238" i="1"/>
  <c r="BV238" i="1" s="1"/>
  <c r="BT238" i="1"/>
  <c r="BP238" i="1"/>
  <c r="BH238" i="1"/>
  <c r="BG238" i="1"/>
  <c r="BG237" i="1" s="1"/>
  <c r="BF238" i="1"/>
  <c r="BE238" i="1" s="1"/>
  <c r="BE237" i="1" s="1"/>
  <c r="BC238" i="1"/>
  <c r="BB238" i="1" s="1"/>
  <c r="BB237" i="1" s="1"/>
  <c r="AZ238" i="1"/>
  <c r="AV238" i="1"/>
  <c r="AS238" i="1"/>
  <c r="AS237" i="1" s="1"/>
  <c r="AG238" i="1"/>
  <c r="AC238" i="1"/>
  <c r="Z238" i="1"/>
  <c r="AK238" i="1" s="1"/>
  <c r="Y238" i="1"/>
  <c r="Y237" i="1" s="1"/>
  <c r="X238" i="1"/>
  <c r="T238" i="1"/>
  <c r="Q238" i="1"/>
  <c r="Q237" i="1" s="1"/>
  <c r="P238" i="1"/>
  <c r="N238" i="1" s="1"/>
  <c r="N237" i="1" s="1"/>
  <c r="O238" i="1"/>
  <c r="K238" i="1"/>
  <c r="K237" i="1" s="1"/>
  <c r="J238" i="1"/>
  <c r="I238" i="1"/>
  <c r="E238" i="1"/>
  <c r="E237" i="1" s="1"/>
  <c r="HT237" i="1"/>
  <c r="HS237" i="1" s="1"/>
  <c r="HP237" i="1"/>
  <c r="HO237" i="1" s="1"/>
  <c r="HL237" i="1"/>
  <c r="HK237" i="1" s="1"/>
  <c r="GV237" i="1"/>
  <c r="GU237" i="1" s="1"/>
  <c r="GC237" i="1"/>
  <c r="GA237" i="1" s="1"/>
  <c r="FU237" i="1"/>
  <c r="FS237" i="1" s="1"/>
  <c r="FT237" i="1" s="1"/>
  <c r="FP237" i="1"/>
  <c r="FO237" i="1" s="1"/>
  <c r="FN237" i="1"/>
  <c r="FM237" i="1"/>
  <c r="FL237" i="1"/>
  <c r="FK237" i="1" s="1"/>
  <c r="FD237" i="1"/>
  <c r="GD237" i="1" s="1"/>
  <c r="FC237" i="1"/>
  <c r="GB237" i="1" s="1"/>
  <c r="FA237" i="1"/>
  <c r="EZ237" i="1"/>
  <c r="EY237" i="1"/>
  <c r="FE237" i="1" s="1"/>
  <c r="EX237" i="1"/>
  <c r="EW237" i="1" s="1"/>
  <c r="ET237" i="1"/>
  <c r="ES237" i="1" s="1"/>
  <c r="ER237" i="1"/>
  <c r="EQ237" i="1"/>
  <c r="EQ269" i="1" s="1"/>
  <c r="EP237" i="1"/>
  <c r="EO237" i="1" s="1"/>
  <c r="EN237" i="1"/>
  <c r="EM237" i="1"/>
  <c r="EL237" i="1"/>
  <c r="EH237" i="1"/>
  <c r="EG237" i="1" s="1"/>
  <c r="EE237" i="1"/>
  <c r="ED237" i="1" s="1"/>
  <c r="DZ237" i="1"/>
  <c r="DY237" i="1"/>
  <c r="DX237" i="1"/>
  <c r="DW237" i="1"/>
  <c r="DV237" i="1"/>
  <c r="DU237" i="1" s="1"/>
  <c r="DT237" i="1"/>
  <c r="DS237" i="1"/>
  <c r="DR237" i="1" s="1"/>
  <c r="DQ237" i="1"/>
  <c r="DP237" i="1"/>
  <c r="DO237" i="1" s="1"/>
  <c r="DN237" i="1"/>
  <c r="DM237" i="1"/>
  <c r="DL237" i="1"/>
  <c r="DK237" i="1"/>
  <c r="DJ237" i="1"/>
  <c r="DI237" i="1" s="1"/>
  <c r="DH237" i="1"/>
  <c r="DG237" i="1"/>
  <c r="DF237" i="1" s="1"/>
  <c r="DB237" i="1"/>
  <c r="DA237" i="1"/>
  <c r="CZ237" i="1"/>
  <c r="CY237" i="1"/>
  <c r="CX237" i="1"/>
  <c r="CW237" i="1"/>
  <c r="CV237" i="1"/>
  <c r="CU237" i="1"/>
  <c r="CS237" i="1"/>
  <c r="CR237" i="1"/>
  <c r="CQ237" i="1"/>
  <c r="CO237" i="1"/>
  <c r="CM237" i="1"/>
  <c r="CJ237" i="1"/>
  <c r="CI237" i="1"/>
  <c r="CF237" i="1"/>
  <c r="CD237" i="1"/>
  <c r="CC237" i="1"/>
  <c r="CB237" i="1"/>
  <c r="CA237" i="1"/>
  <c r="BZ237" i="1"/>
  <c r="BX237" i="1"/>
  <c r="BW237" i="1"/>
  <c r="BV237" i="1"/>
  <c r="CE237" i="1" s="1"/>
  <c r="BU237" i="1"/>
  <c r="BR237" i="1"/>
  <c r="BQ237" i="1"/>
  <c r="BP237" i="1"/>
  <c r="BO237" i="1"/>
  <c r="BN237" i="1"/>
  <c r="BM237" i="1"/>
  <c r="BJ237" i="1"/>
  <c r="BI237" i="1"/>
  <c r="BH237" i="1"/>
  <c r="BF237" i="1"/>
  <c r="BD237" i="1"/>
  <c r="BC237" i="1"/>
  <c r="BA237" i="1"/>
  <c r="AZ237" i="1"/>
  <c r="BL237" i="1" s="1"/>
  <c r="AX237" i="1"/>
  <c r="AW237" i="1"/>
  <c r="AV237" i="1"/>
  <c r="AU237" i="1"/>
  <c r="AT237" i="1"/>
  <c r="AQ237" i="1"/>
  <c r="AP237" i="1"/>
  <c r="AJ237" i="1"/>
  <c r="AH237" i="1"/>
  <c r="AE237" i="1"/>
  <c r="AD237" i="1"/>
  <c r="AC237" i="1"/>
  <c r="AB237" i="1"/>
  <c r="AA237" i="1"/>
  <c r="Z237" i="1"/>
  <c r="AK237" i="1" s="1"/>
  <c r="X237" i="1"/>
  <c r="V237" i="1"/>
  <c r="U237" i="1"/>
  <c r="T237" i="1"/>
  <c r="S237" i="1"/>
  <c r="R237" i="1"/>
  <c r="O237" i="1"/>
  <c r="M237" i="1"/>
  <c r="L237" i="1"/>
  <c r="I237" i="1"/>
  <c r="G237" i="1"/>
  <c r="F237" i="1"/>
  <c r="HX236" i="1"/>
  <c r="HW236" i="1" s="1"/>
  <c r="HP236" i="1"/>
  <c r="HL236" i="1"/>
  <c r="HK236" i="1" s="1"/>
  <c r="GU236" i="1"/>
  <c r="GL236" i="1"/>
  <c r="GJ236" i="1"/>
  <c r="GI236" i="1"/>
  <c r="GD236" i="1"/>
  <c r="GB236" i="1"/>
  <c r="GA236" i="1"/>
  <c r="FV236" i="1"/>
  <c r="FT236" i="1"/>
  <c r="FS236" i="1"/>
  <c r="FP236" i="1"/>
  <c r="FO236" i="1" s="1"/>
  <c r="FK236" i="1"/>
  <c r="FH236" i="1"/>
  <c r="FG236" i="1" s="1"/>
  <c r="FC236" i="1"/>
  <c r="FA236" i="1"/>
  <c r="EZ236" i="1"/>
  <c r="EW236" i="1"/>
  <c r="ES236" i="1"/>
  <c r="EO236" i="1"/>
  <c r="EL236" i="1"/>
  <c r="EK236" i="1" s="1"/>
  <c r="EG236" i="1"/>
  <c r="EE236" i="1"/>
  <c r="ED236" i="1"/>
  <c r="DX236" i="1"/>
  <c r="DU236" i="1"/>
  <c r="DP236" i="1"/>
  <c r="DM236" i="1"/>
  <c r="DL236" i="1" s="1"/>
  <c r="DL232" i="1" s="1"/>
  <c r="DJ236" i="1"/>
  <c r="DG236" i="1" s="1"/>
  <c r="DF236" i="1" s="1"/>
  <c r="CZ236" i="1"/>
  <c r="CW236" i="1"/>
  <c r="CT236" i="1"/>
  <c r="CQ236" i="1"/>
  <c r="CN236" i="1"/>
  <c r="CN235" i="1" s="1"/>
  <c r="CN233" i="1" s="1"/>
  <c r="CN232" i="1" s="1"/>
  <c r="CN226" i="1" s="1"/>
  <c r="CN225" i="1" s="1"/>
  <c r="CN224" i="1" s="1"/>
  <c r="CN223" i="1" s="1"/>
  <c r="CN222" i="1" s="1"/>
  <c r="CN221" i="1" s="1"/>
  <c r="CN220" i="1" s="1"/>
  <c r="CN219" i="1" s="1"/>
  <c r="CK236" i="1"/>
  <c r="CH236" i="1"/>
  <c r="CF236" i="1"/>
  <c r="CB236" i="1"/>
  <c r="BV236" i="1"/>
  <c r="BS236" i="1"/>
  <c r="BP236" i="1"/>
  <c r="BG236" i="1"/>
  <c r="BE236" i="1" s="1"/>
  <c r="BF236" i="1"/>
  <c r="BB236" i="1"/>
  <c r="AZ236" i="1"/>
  <c r="BT236" i="1" s="1"/>
  <c r="AV236" i="1"/>
  <c r="AS236" i="1"/>
  <c r="AG236" i="1"/>
  <c r="AL236" i="1" s="1"/>
  <c r="AC236" i="1"/>
  <c r="Z236" i="1"/>
  <c r="AK236" i="1" s="1"/>
  <c r="Y236" i="1"/>
  <c r="X236" i="1"/>
  <c r="T236" i="1"/>
  <c r="T232" i="1" s="1"/>
  <c r="Q236" i="1"/>
  <c r="P236" i="1"/>
  <c r="O236" i="1"/>
  <c r="N236" i="1"/>
  <c r="K236" i="1"/>
  <c r="J236" i="1"/>
  <c r="I236" i="1"/>
  <c r="H236" i="1"/>
  <c r="E236" i="1"/>
  <c r="HT235" i="1"/>
  <c r="HP235" i="1"/>
  <c r="HO235" i="1" s="1"/>
  <c r="HL235" i="1"/>
  <c r="HH235" i="1"/>
  <c r="HG235" i="1" s="1"/>
  <c r="GU235" i="1"/>
  <c r="GL235" i="1"/>
  <c r="GJ235" i="1"/>
  <c r="GI235" i="1"/>
  <c r="GD235" i="1"/>
  <c r="GA235" i="1"/>
  <c r="GB235" i="1" s="1"/>
  <c r="FV235" i="1"/>
  <c r="FT235" i="1"/>
  <c r="FS235" i="1"/>
  <c r="FP235" i="1"/>
  <c r="FK235" i="1"/>
  <c r="FC235" i="1"/>
  <c r="FA235" i="1"/>
  <c r="EZ235" i="1" s="1"/>
  <c r="EW235" i="1"/>
  <c r="ES235" i="1"/>
  <c r="EO235" i="1"/>
  <c r="EK235" i="1"/>
  <c r="EG235" i="1"/>
  <c r="DX235" i="1"/>
  <c r="DV235" i="1"/>
  <c r="EE235" i="1" s="1"/>
  <c r="ED235" i="1" s="1"/>
  <c r="DS235" i="1"/>
  <c r="DR235" i="1" s="1"/>
  <c r="DO235" i="1"/>
  <c r="DL235" i="1"/>
  <c r="DI235" i="1"/>
  <c r="DG235" i="1"/>
  <c r="DF235" i="1"/>
  <c r="CZ235" i="1"/>
  <c r="CW235" i="1"/>
  <c r="CT235" i="1"/>
  <c r="CQ235" i="1"/>
  <c r="CQ232" i="1" s="1"/>
  <c r="CK235" i="1"/>
  <c r="CF235" i="1"/>
  <c r="CB235" i="1"/>
  <c r="BV235" i="1"/>
  <c r="BT235" i="1"/>
  <c r="BL235" i="1"/>
  <c r="BG235" i="1"/>
  <c r="BF235" i="1"/>
  <c r="BB235" i="1"/>
  <c r="AZ235" i="1"/>
  <c r="AY235" i="1"/>
  <c r="AV235" i="1"/>
  <c r="AT235" i="1"/>
  <c r="AS235" i="1"/>
  <c r="AR235" i="1"/>
  <c r="AF235" i="1"/>
  <c r="AC235" i="1"/>
  <c r="Z235" i="1"/>
  <c r="Y235" i="1"/>
  <c r="X235" i="1"/>
  <c r="W235" i="1" s="1"/>
  <c r="T235" i="1"/>
  <c r="Q235" i="1"/>
  <c r="P235" i="1"/>
  <c r="O235" i="1"/>
  <c r="N235" i="1"/>
  <c r="K235" i="1"/>
  <c r="J235" i="1"/>
  <c r="I235" i="1"/>
  <c r="H235" i="1"/>
  <c r="E235" i="1"/>
  <c r="HT234" i="1"/>
  <c r="IB234" i="1" s="1"/>
  <c r="HP234" i="1"/>
  <c r="HL234" i="1"/>
  <c r="HX234" i="1" s="1"/>
  <c r="HH234" i="1"/>
  <c r="GI234" i="1"/>
  <c r="FV234" i="1"/>
  <c r="FS234" i="1"/>
  <c r="FP234" i="1"/>
  <c r="FH234" i="1"/>
  <c r="FA234" i="1"/>
  <c r="EZ234" i="1"/>
  <c r="ES234" i="1"/>
  <c r="EE234" i="1"/>
  <c r="ED234" i="1" s="1"/>
  <c r="DS234" i="1"/>
  <c r="DR234" i="1" s="1"/>
  <c r="DO234" i="1"/>
  <c r="DL234" i="1"/>
  <c r="DI234" i="1"/>
  <c r="DG234" i="1"/>
  <c r="DF234" i="1" s="1"/>
  <c r="CW234" i="1"/>
  <c r="IB233" i="1"/>
  <c r="HT233" i="1"/>
  <c r="HL233" i="1"/>
  <c r="HK233" i="1"/>
  <c r="GV233" i="1"/>
  <c r="GV232" i="1" s="1"/>
  <c r="GL233" i="1"/>
  <c r="GI233" i="1"/>
  <c r="GJ233" i="1" s="1"/>
  <c r="GD233" i="1"/>
  <c r="GA233" i="1"/>
  <c r="FV233" i="1"/>
  <c r="FT233" i="1"/>
  <c r="FS233" i="1"/>
  <c r="FP233" i="1"/>
  <c r="FO233" i="1"/>
  <c r="FK233" i="1"/>
  <c r="FH233" i="1"/>
  <c r="FC233" i="1"/>
  <c r="GB233" i="1" s="1"/>
  <c r="FA233" i="1"/>
  <c r="EX233" i="1"/>
  <c r="EW233" i="1"/>
  <c r="EW232" i="1" s="1"/>
  <c r="ES233" i="1"/>
  <c r="EO233" i="1"/>
  <c r="EH233" i="1"/>
  <c r="DX233" i="1"/>
  <c r="DU233" i="1"/>
  <c r="DO233" i="1"/>
  <c r="DM233" i="1"/>
  <c r="DL233" i="1" s="1"/>
  <c r="DJ233" i="1"/>
  <c r="DI233" i="1"/>
  <c r="CZ233" i="1"/>
  <c r="CW233" i="1"/>
  <c r="CU233" i="1"/>
  <c r="CQ233" i="1"/>
  <c r="CO233" i="1"/>
  <c r="CL233" i="1"/>
  <c r="CH233" i="1"/>
  <c r="CF233" i="1"/>
  <c r="CB233" i="1"/>
  <c r="BZ233" i="1"/>
  <c r="BY233" i="1" s="1"/>
  <c r="BW233" i="1"/>
  <c r="BV233" i="1"/>
  <c r="BV232" i="1" s="1"/>
  <c r="BT233" i="1"/>
  <c r="BS233" i="1" s="1"/>
  <c r="BP233" i="1"/>
  <c r="BL233" i="1"/>
  <c r="BH233" i="1"/>
  <c r="BG233" i="1"/>
  <c r="BE233" i="1"/>
  <c r="BC233" i="1"/>
  <c r="AZ233" i="1"/>
  <c r="BF233" i="1" s="1"/>
  <c r="AY233" i="1"/>
  <c r="AV233" i="1"/>
  <c r="AS233" i="1"/>
  <c r="AK233" i="1"/>
  <c r="AG233" i="1"/>
  <c r="AF233" i="1" s="1"/>
  <c r="AC233" i="1"/>
  <c r="Z233" i="1"/>
  <c r="Y233" i="1"/>
  <c r="X233" i="1"/>
  <c r="T233" i="1"/>
  <c r="Q233" i="1"/>
  <c r="P233" i="1"/>
  <c r="O233" i="1"/>
  <c r="O232" i="1" s="1"/>
  <c r="K233" i="1"/>
  <c r="J233" i="1"/>
  <c r="I233" i="1"/>
  <c r="H233" i="1" s="1"/>
  <c r="H232" i="1" s="1"/>
  <c r="E233" i="1"/>
  <c r="E232" i="1" s="1"/>
  <c r="GU232" i="1"/>
  <c r="GK232" i="1"/>
  <c r="GD232" i="1"/>
  <c r="GC232" i="1"/>
  <c r="GA232" i="1"/>
  <c r="GB232" i="1" s="1"/>
  <c r="FV232" i="1"/>
  <c r="FU232" i="1"/>
  <c r="FS232" i="1" s="1"/>
  <c r="FT232" i="1" s="1"/>
  <c r="FP232" i="1"/>
  <c r="FO232" i="1"/>
  <c r="FN232" i="1"/>
  <c r="FL232" i="1"/>
  <c r="FK232" i="1"/>
  <c r="FJ232" i="1"/>
  <c r="FD232" i="1"/>
  <c r="FC232" i="1"/>
  <c r="EY232" i="1"/>
  <c r="EX232" i="1"/>
  <c r="ET232" i="1"/>
  <c r="ES232" i="1" s="1"/>
  <c r="ER232" i="1"/>
  <c r="EP232" i="1"/>
  <c r="EO232" i="1"/>
  <c r="EN232" i="1"/>
  <c r="DZ232" i="1"/>
  <c r="DY232" i="1"/>
  <c r="DX232" i="1"/>
  <c r="DW232" i="1"/>
  <c r="DV232" i="1"/>
  <c r="DT232" i="1"/>
  <c r="DQ232" i="1"/>
  <c r="DN232" i="1"/>
  <c r="DM232" i="1"/>
  <c r="DK232" i="1"/>
  <c r="DJ232" i="1"/>
  <c r="DI232" i="1" s="1"/>
  <c r="DH232" i="1"/>
  <c r="DB232" i="1"/>
  <c r="DA232" i="1"/>
  <c r="DA210" i="1" s="1"/>
  <c r="DA269" i="1" s="1"/>
  <c r="CY232" i="1"/>
  <c r="CX232" i="1"/>
  <c r="CW232" i="1"/>
  <c r="CV232" i="1"/>
  <c r="CS232" i="1"/>
  <c r="CR232" i="1"/>
  <c r="CO232" i="1"/>
  <c r="CO226" i="1" s="1"/>
  <c r="CO225" i="1" s="1"/>
  <c r="CO224" i="1" s="1"/>
  <c r="CO223" i="1" s="1"/>
  <c r="CO222" i="1" s="1"/>
  <c r="CO221" i="1" s="1"/>
  <c r="CO220" i="1" s="1"/>
  <c r="CO219" i="1" s="1"/>
  <c r="CM232" i="1"/>
  <c r="CJ232" i="1"/>
  <c r="CF232" i="1"/>
  <c r="CD232" i="1"/>
  <c r="CC232" i="1"/>
  <c r="CA232" i="1"/>
  <c r="BX232" i="1"/>
  <c r="BW232" i="1"/>
  <c r="BU232" i="1"/>
  <c r="BR232" i="1"/>
  <c r="BQ232" i="1"/>
  <c r="BP232" i="1"/>
  <c r="BO232" i="1"/>
  <c r="BN232" i="1"/>
  <c r="BM232" i="1"/>
  <c r="BJ232" i="1"/>
  <c r="BD232" i="1"/>
  <c r="BA232" i="1"/>
  <c r="AX232" i="1"/>
  <c r="AW232" i="1"/>
  <c r="AV232" i="1" s="1"/>
  <c r="AU232" i="1"/>
  <c r="AT232" i="1"/>
  <c r="AS232" i="1"/>
  <c r="AQ232" i="1"/>
  <c r="AP232" i="1"/>
  <c r="AJ232" i="1"/>
  <c r="AH232" i="1"/>
  <c r="AG232" i="1"/>
  <c r="AE232" i="1"/>
  <c r="AD232" i="1"/>
  <c r="AC232" i="1"/>
  <c r="AB232" i="1"/>
  <c r="AA232" i="1"/>
  <c r="X232" i="1"/>
  <c r="V232" i="1"/>
  <c r="U232" i="1"/>
  <c r="S232" i="1"/>
  <c r="R232" i="1"/>
  <c r="P232" i="1"/>
  <c r="M232" i="1"/>
  <c r="L232" i="1"/>
  <c r="J232" i="1"/>
  <c r="I232" i="1"/>
  <c r="G232" i="1"/>
  <c r="F232" i="1"/>
  <c r="GL231" i="1"/>
  <c r="FV231" i="1"/>
  <c r="FT231" i="1"/>
  <c r="FS231" i="1"/>
  <c r="FH231" i="1"/>
  <c r="FC231" i="1"/>
  <c r="GJ231" i="1" s="1"/>
  <c r="IA230" i="1"/>
  <c r="HX230" i="1"/>
  <c r="HS230" i="1"/>
  <c r="HO230" i="1"/>
  <c r="HH230" i="1"/>
  <c r="GU230" i="1"/>
  <c r="GL230" i="1"/>
  <c r="FV230" i="1"/>
  <c r="FT230" i="1"/>
  <c r="FS230" i="1"/>
  <c r="FO230" i="1"/>
  <c r="FH230" i="1"/>
  <c r="FG230" i="1"/>
  <c r="FC230" i="1"/>
  <c r="GJ230" i="1" s="1"/>
  <c r="IB229" i="1"/>
  <c r="IA229" i="1" s="1"/>
  <c r="HX229" i="1"/>
  <c r="HS229" i="1"/>
  <c r="HO229" i="1"/>
  <c r="HH229" i="1"/>
  <c r="GU229" i="1"/>
  <c r="GL229" i="1"/>
  <c r="GJ229" i="1"/>
  <c r="FV229" i="1"/>
  <c r="FT229" i="1"/>
  <c r="FS229" i="1"/>
  <c r="FO229" i="1"/>
  <c r="FH229" i="1"/>
  <c r="FC229" i="1"/>
  <c r="IB228" i="1"/>
  <c r="IB227" i="1" s="1"/>
  <c r="IA227" i="1" s="1"/>
  <c r="IA228" i="1"/>
  <c r="HT228" i="1"/>
  <c r="HT227" i="1" s="1"/>
  <c r="HS228" i="1"/>
  <c r="HP228" i="1"/>
  <c r="GV228" i="1"/>
  <c r="FS228" i="1"/>
  <c r="FP228" i="1"/>
  <c r="FD228" i="1"/>
  <c r="HS227" i="1"/>
  <c r="FS227" i="1"/>
  <c r="HX226" i="1"/>
  <c r="GL226" i="1"/>
  <c r="GJ226" i="1"/>
  <c r="FV226" i="1"/>
  <c r="FT226" i="1"/>
  <c r="FS226" i="1"/>
  <c r="FK226" i="1"/>
  <c r="FG226" i="1"/>
  <c r="EW226" i="1"/>
  <c r="EO226" i="1"/>
  <c r="EK226" i="1"/>
  <c r="DX226" i="1"/>
  <c r="DU226" i="1"/>
  <c r="DR226" i="1"/>
  <c r="DO226" i="1"/>
  <c r="DL226" i="1"/>
  <c r="DI226" i="1"/>
  <c r="DF226" i="1"/>
  <c r="CZ226" i="1"/>
  <c r="CW226" i="1"/>
  <c r="CT226" i="1"/>
  <c r="CQ226" i="1"/>
  <c r="CM226" i="1"/>
  <c r="CL226" i="1"/>
  <c r="CK226" i="1" s="1"/>
  <c r="CH226" i="1"/>
  <c r="CB226" i="1"/>
  <c r="CA226" i="1"/>
  <c r="BZ226" i="1"/>
  <c r="BV226" i="1"/>
  <c r="CF226" i="1" s="1"/>
  <c r="BL226" i="1"/>
  <c r="BH226" i="1"/>
  <c r="BG226" i="1"/>
  <c r="BF226" i="1"/>
  <c r="BE226" i="1" s="1"/>
  <c r="BB226" i="1"/>
  <c r="AY226" i="1"/>
  <c r="AX226" i="1"/>
  <c r="AW226" i="1"/>
  <c r="AS226" i="1"/>
  <c r="AK226" i="1"/>
  <c r="AL226" i="1" s="1"/>
  <c r="AF226" i="1"/>
  <c r="AC226" i="1"/>
  <c r="Z226" i="1"/>
  <c r="Y226" i="1"/>
  <c r="X226" i="1"/>
  <c r="T226" i="1"/>
  <c r="Q226" i="1"/>
  <c r="P226" i="1"/>
  <c r="N226" i="1" s="1"/>
  <c r="O226" i="1"/>
  <c r="K226" i="1"/>
  <c r="J226" i="1"/>
  <c r="H226" i="1" s="1"/>
  <c r="I226" i="1"/>
  <c r="E226" i="1"/>
  <c r="IA225" i="1"/>
  <c r="HX225" i="1"/>
  <c r="HW225" i="1"/>
  <c r="HS225" i="1"/>
  <c r="HO225" i="1"/>
  <c r="HK225" i="1"/>
  <c r="HG225" i="1"/>
  <c r="GU225" i="1"/>
  <c r="GL225" i="1"/>
  <c r="FV225" i="1"/>
  <c r="FS225" i="1"/>
  <c r="FT225" i="1" s="1"/>
  <c r="FO225" i="1"/>
  <c r="FK225" i="1"/>
  <c r="FG225" i="1"/>
  <c r="FC225" i="1"/>
  <c r="GJ225" i="1" s="1"/>
  <c r="FA225" i="1"/>
  <c r="EZ225" i="1"/>
  <c r="EW225" i="1"/>
  <c r="EO225" i="1"/>
  <c r="EO224" i="1" s="1"/>
  <c r="EK225" i="1"/>
  <c r="EG225" i="1"/>
  <c r="EE225" i="1"/>
  <c r="EE224" i="1" s="1"/>
  <c r="ED225" i="1"/>
  <c r="DX225" i="1"/>
  <c r="DU225" i="1"/>
  <c r="DR225" i="1"/>
  <c r="DO225" i="1"/>
  <c r="DL225" i="1"/>
  <c r="DI225" i="1"/>
  <c r="DG225" i="1"/>
  <c r="DF225" i="1"/>
  <c r="DF224" i="1" s="1"/>
  <c r="CZ225" i="1"/>
  <c r="CW225" i="1"/>
  <c r="CW224" i="1" s="1"/>
  <c r="CT225" i="1"/>
  <c r="CQ225" i="1"/>
  <c r="CL225" i="1"/>
  <c r="CK225" i="1" s="1"/>
  <c r="CH225" i="1"/>
  <c r="CF225" i="1"/>
  <c r="CB225" i="1"/>
  <c r="BL225" i="1"/>
  <c r="BI225" i="1"/>
  <c r="BG225" i="1"/>
  <c r="BG224" i="1" s="1"/>
  <c r="BB225" i="1"/>
  <c r="AZ225" i="1"/>
  <c r="AY225" i="1" s="1"/>
  <c r="AV225" i="1"/>
  <c r="AT225" i="1"/>
  <c r="AS225" i="1"/>
  <c r="AG225" i="1"/>
  <c r="AC225" i="1"/>
  <c r="AA225" i="1"/>
  <c r="Z225" i="1"/>
  <c r="AK225" i="1" s="1"/>
  <c r="Y225" i="1"/>
  <c r="X225" i="1"/>
  <c r="T225" i="1"/>
  <c r="Q225" i="1"/>
  <c r="P225" i="1"/>
  <c r="O225" i="1"/>
  <c r="N225" i="1"/>
  <c r="K225" i="1"/>
  <c r="J225" i="1"/>
  <c r="J224" i="1" s="1"/>
  <c r="I225" i="1"/>
  <c r="H225" i="1"/>
  <c r="E225" i="1"/>
  <c r="IB224" i="1"/>
  <c r="IA224" i="1" s="1"/>
  <c r="HT224" i="1"/>
  <c r="HS224" i="1" s="1"/>
  <c r="HP224" i="1"/>
  <c r="HO224" i="1" s="1"/>
  <c r="HL224" i="1"/>
  <c r="HK224" i="1" s="1"/>
  <c r="HH224" i="1"/>
  <c r="HG224" i="1" s="1"/>
  <c r="FS224" i="1"/>
  <c r="FP224" i="1"/>
  <c r="FO224" i="1" s="1"/>
  <c r="FN224" i="1"/>
  <c r="FL224" i="1"/>
  <c r="FK224" i="1"/>
  <c r="FJ224" i="1"/>
  <c r="GV224" i="1" s="1"/>
  <c r="GU224" i="1" s="1"/>
  <c r="FH224" i="1"/>
  <c r="FG224" i="1"/>
  <c r="FD224" i="1"/>
  <c r="FV224" i="1" s="1"/>
  <c r="FA224" i="1"/>
  <c r="EZ224" i="1"/>
  <c r="EY224" i="1"/>
  <c r="EX224" i="1"/>
  <c r="ER224" i="1"/>
  <c r="EP224" i="1"/>
  <c r="EN224" i="1"/>
  <c r="EL224" i="1"/>
  <c r="EK224" i="1"/>
  <c r="EG224" i="1"/>
  <c r="ED224" i="1"/>
  <c r="DZ224" i="1"/>
  <c r="DY224" i="1"/>
  <c r="DW224" i="1"/>
  <c r="DV224" i="1"/>
  <c r="DT224" i="1"/>
  <c r="DS224" i="1"/>
  <c r="DR224" i="1"/>
  <c r="DQ224" i="1"/>
  <c r="DP224" i="1"/>
  <c r="DO224" i="1"/>
  <c r="DN224" i="1"/>
  <c r="DM224" i="1"/>
  <c r="DL224" i="1"/>
  <c r="DK224" i="1"/>
  <c r="DJ224" i="1"/>
  <c r="DI224" i="1"/>
  <c r="DH224" i="1"/>
  <c r="DG224" i="1"/>
  <c r="DB224" i="1"/>
  <c r="DA224" i="1"/>
  <c r="CZ224" i="1"/>
  <c r="CY224" i="1"/>
  <c r="CX224" i="1"/>
  <c r="CV224" i="1"/>
  <c r="CU224" i="1"/>
  <c r="CT224" i="1"/>
  <c r="CS224" i="1"/>
  <c r="CR224" i="1"/>
  <c r="CQ224" i="1"/>
  <c r="CM224" i="1"/>
  <c r="CL224" i="1"/>
  <c r="CK224" i="1" s="1"/>
  <c r="CJ224" i="1"/>
  <c r="CI224" i="1"/>
  <c r="CD224" i="1"/>
  <c r="CC224" i="1"/>
  <c r="CB224" i="1"/>
  <c r="CA224" i="1"/>
  <c r="BX224" i="1"/>
  <c r="BW224" i="1"/>
  <c r="BV224" i="1"/>
  <c r="CF224" i="1" s="1"/>
  <c r="BJ224" i="1"/>
  <c r="BI224" i="1"/>
  <c r="BH224" i="1" s="1"/>
  <c r="BD224" i="1"/>
  <c r="BB224" i="1" s="1"/>
  <c r="BC224" i="1"/>
  <c r="BA224" i="1"/>
  <c r="AZ224" i="1"/>
  <c r="AY224" i="1" s="1"/>
  <c r="BL224" i="1" s="1"/>
  <c r="AX224" i="1"/>
  <c r="AW224" i="1"/>
  <c r="AV224" i="1" s="1"/>
  <c r="AU224" i="1"/>
  <c r="AT224" i="1"/>
  <c r="AS224" i="1" s="1"/>
  <c r="AQ224" i="1"/>
  <c r="AP224" i="1"/>
  <c r="AH224" i="1"/>
  <c r="AE224" i="1"/>
  <c r="AD224" i="1"/>
  <c r="AC224" i="1"/>
  <c r="AB224" i="1"/>
  <c r="AA224" i="1"/>
  <c r="Y224" i="1"/>
  <c r="X224" i="1"/>
  <c r="V224" i="1"/>
  <c r="U224" i="1"/>
  <c r="T224" i="1"/>
  <c r="S224" i="1"/>
  <c r="R224" i="1"/>
  <c r="Q224" i="1"/>
  <c r="P224" i="1"/>
  <c r="O224" i="1"/>
  <c r="M224" i="1"/>
  <c r="L224" i="1"/>
  <c r="K224" i="1"/>
  <c r="I224" i="1"/>
  <c r="H224" i="1" s="1"/>
  <c r="G224" i="1"/>
  <c r="E224" i="1" s="1"/>
  <c r="F224" i="1"/>
  <c r="HS223" i="1"/>
  <c r="HL223" i="1"/>
  <c r="HK223" i="1"/>
  <c r="GU223" i="1"/>
  <c r="GL223" i="1"/>
  <c r="GJ223" i="1"/>
  <c r="GI223" i="1"/>
  <c r="GD223" i="1"/>
  <c r="GB223" i="1"/>
  <c r="GA223" i="1"/>
  <c r="FV223" i="1"/>
  <c r="FS223" i="1"/>
  <c r="FT223" i="1" s="1"/>
  <c r="FP223" i="1"/>
  <c r="FK223" i="1"/>
  <c r="FC223" i="1"/>
  <c r="EX223" i="1"/>
  <c r="ES223" i="1"/>
  <c r="EO223" i="1"/>
  <c r="EL223" i="1"/>
  <c r="EK223" i="1" s="1"/>
  <c r="EG223" i="1"/>
  <c r="DX223" i="1"/>
  <c r="DV223" i="1"/>
  <c r="DU223" i="1" s="1"/>
  <c r="DO223" i="1"/>
  <c r="DL223" i="1"/>
  <c r="DJ223" i="1"/>
  <c r="CZ223" i="1"/>
  <c r="CW223" i="1"/>
  <c r="CU223" i="1"/>
  <c r="CT223" i="1" s="1"/>
  <c r="CQ223" i="1"/>
  <c r="CL223" i="1"/>
  <c r="CK223" i="1" s="1"/>
  <c r="CH223" i="1"/>
  <c r="CB223" i="1"/>
  <c r="BZ223" i="1"/>
  <c r="BY223" i="1"/>
  <c r="BV223" i="1"/>
  <c r="CF223" i="1" s="1"/>
  <c r="BT223" i="1"/>
  <c r="BS223" i="1" s="1"/>
  <c r="BP223" i="1"/>
  <c r="BM223" i="1"/>
  <c r="BH223" i="1"/>
  <c r="BG223" i="1"/>
  <c r="BF223" i="1"/>
  <c r="BE223" i="1" s="1"/>
  <c r="BB223" i="1"/>
  <c r="AZ223" i="1"/>
  <c r="AY223" i="1"/>
  <c r="BL223" i="1" s="1"/>
  <c r="AW223" i="1"/>
  <c r="AV223" i="1" s="1"/>
  <c r="AV219" i="1" s="1"/>
  <c r="AS223" i="1"/>
  <c r="AG223" i="1"/>
  <c r="AC223" i="1"/>
  <c r="AA223" i="1"/>
  <c r="Z223" i="1"/>
  <c r="AK223" i="1" s="1"/>
  <c r="Y223" i="1"/>
  <c r="X223" i="1"/>
  <c r="T223" i="1"/>
  <c r="Q223" i="1"/>
  <c r="P223" i="1"/>
  <c r="O223" i="1"/>
  <c r="N223" i="1"/>
  <c r="K223" i="1"/>
  <c r="J223" i="1"/>
  <c r="J219" i="1" s="1"/>
  <c r="I223" i="1"/>
  <c r="H223" i="1"/>
  <c r="E223" i="1"/>
  <c r="IA222" i="1"/>
  <c r="HX222" i="1"/>
  <c r="HW222" i="1"/>
  <c r="HS222" i="1"/>
  <c r="HP222" i="1"/>
  <c r="HO222" i="1" s="1"/>
  <c r="HL222" i="1"/>
  <c r="HK222" i="1"/>
  <c r="HH222" i="1"/>
  <c r="HG222" i="1" s="1"/>
  <c r="GU222" i="1"/>
  <c r="FS222" i="1"/>
  <c r="FP222" i="1"/>
  <c r="FK222" i="1"/>
  <c r="FD222" i="1"/>
  <c r="EW222" i="1"/>
  <c r="ES222" i="1"/>
  <c r="EO222" i="1"/>
  <c r="EL222" i="1"/>
  <c r="EK222" i="1"/>
  <c r="EG222" i="1"/>
  <c r="ED222" i="1"/>
  <c r="DX222" i="1"/>
  <c r="DU222" i="1"/>
  <c r="DS222" i="1"/>
  <c r="DR222" i="1" s="1"/>
  <c r="DP222" i="1"/>
  <c r="DP219" i="1" s="1"/>
  <c r="DM222" i="1"/>
  <c r="DI222" i="1"/>
  <c r="DG222" i="1"/>
  <c r="DF222" i="1" s="1"/>
  <c r="CZ222" i="1"/>
  <c r="CW222" i="1"/>
  <c r="CU222" i="1"/>
  <c r="CT222" i="1" s="1"/>
  <c r="CQ222" i="1"/>
  <c r="CM222" i="1"/>
  <c r="CF222" i="1"/>
  <c r="CA222" i="1"/>
  <c r="BV222" i="1"/>
  <c r="BS222" i="1"/>
  <c r="BI222" i="1"/>
  <c r="BH222" i="1" s="1"/>
  <c r="BG222" i="1"/>
  <c r="BF222" i="1"/>
  <c r="BE222" i="1"/>
  <c r="BB222" i="1"/>
  <c r="BB219" i="1" s="1"/>
  <c r="AX222" i="1"/>
  <c r="AW222" i="1"/>
  <c r="AT222" i="1"/>
  <c r="AZ222" i="1" s="1"/>
  <c r="AY222" i="1" s="1"/>
  <c r="BL222" i="1" s="1"/>
  <c r="AG222" i="1"/>
  <c r="AF222" i="1" s="1"/>
  <c r="AC222" i="1"/>
  <c r="Z222" i="1"/>
  <c r="AK222" i="1" s="1"/>
  <c r="AL222" i="1" s="1"/>
  <c r="Y222" i="1"/>
  <c r="X222" i="1"/>
  <c r="T222" i="1"/>
  <c r="Q222" i="1"/>
  <c r="P222" i="1"/>
  <c r="O222" i="1"/>
  <c r="K222" i="1"/>
  <c r="J222" i="1"/>
  <c r="I222" i="1"/>
  <c r="E222" i="1"/>
  <c r="HS221" i="1"/>
  <c r="HL221" i="1"/>
  <c r="HK221" i="1" s="1"/>
  <c r="GU221" i="1"/>
  <c r="GL221" i="1"/>
  <c r="GJ221" i="1"/>
  <c r="GI221" i="1"/>
  <c r="GD221" i="1"/>
  <c r="GB221" i="1"/>
  <c r="GA221" i="1"/>
  <c r="FV221" i="1"/>
  <c r="FT221" i="1"/>
  <c r="FS221" i="1"/>
  <c r="FP221" i="1"/>
  <c r="FO221" i="1" s="1"/>
  <c r="FK221" i="1"/>
  <c r="FH221" i="1"/>
  <c r="FC221" i="1"/>
  <c r="EX221" i="1"/>
  <c r="ES221" i="1"/>
  <c r="EO221" i="1"/>
  <c r="EL221" i="1"/>
  <c r="EG221" i="1"/>
  <c r="DX221" i="1"/>
  <c r="DV221" i="1"/>
  <c r="DO221" i="1"/>
  <c r="DL221" i="1"/>
  <c r="DJ221" i="1"/>
  <c r="DI221" i="1" s="1"/>
  <c r="CZ221" i="1"/>
  <c r="CW221" i="1"/>
  <c r="CU221" i="1"/>
  <c r="CT221" i="1"/>
  <c r="CQ221" i="1"/>
  <c r="CM221" i="1"/>
  <c r="CH221" i="1"/>
  <c r="CF221" i="1"/>
  <c r="CB221" i="1"/>
  <c r="CA221" i="1"/>
  <c r="BZ221" i="1"/>
  <c r="BY221" i="1" s="1"/>
  <c r="BV221" i="1"/>
  <c r="BM221" i="1"/>
  <c r="BH221" i="1"/>
  <c r="BG221" i="1"/>
  <c r="BG219" i="1" s="1"/>
  <c r="BF221" i="1"/>
  <c r="BB221" i="1"/>
  <c r="AZ221" i="1"/>
  <c r="BT221" i="1" s="1"/>
  <c r="BT219" i="1" s="1"/>
  <c r="AX221" i="1"/>
  <c r="AV221" i="1" s="1"/>
  <c r="AS221" i="1"/>
  <c r="AJ221" i="1"/>
  <c r="AG221" i="1"/>
  <c r="AF221" i="1"/>
  <c r="AL221" i="1" s="1"/>
  <c r="AC221" i="1"/>
  <c r="Z221" i="1"/>
  <c r="AK221" i="1" s="1"/>
  <c r="Y221" i="1"/>
  <c r="X221" i="1"/>
  <c r="W221" i="1" s="1"/>
  <c r="T221" i="1"/>
  <c r="Q221" i="1"/>
  <c r="P221" i="1"/>
  <c r="O221" i="1"/>
  <c r="N221" i="1"/>
  <c r="K221" i="1"/>
  <c r="J221" i="1"/>
  <c r="I221" i="1"/>
  <c r="H221" i="1"/>
  <c r="E221" i="1"/>
  <c r="IB220" i="1"/>
  <c r="IA220" i="1" s="1"/>
  <c r="HX220" i="1"/>
  <c r="HW220" i="1" s="1"/>
  <c r="HT220" i="1"/>
  <c r="HS220" i="1" s="1"/>
  <c r="HP220" i="1"/>
  <c r="HO220" i="1"/>
  <c r="HL220" i="1"/>
  <c r="HK220" i="1" s="1"/>
  <c r="HH220" i="1"/>
  <c r="HG220" i="1" s="1"/>
  <c r="GV220" i="1"/>
  <c r="GU220" i="1" s="1"/>
  <c r="GL220" i="1"/>
  <c r="FV220" i="1"/>
  <c r="FS220" i="1"/>
  <c r="FP220" i="1"/>
  <c r="FO220" i="1"/>
  <c r="FD220" i="1"/>
  <c r="EH220" i="1"/>
  <c r="EG220" i="1"/>
  <c r="CF220" i="1"/>
  <c r="BL220" i="1"/>
  <c r="Q220" i="1"/>
  <c r="Q219" i="1" s="1"/>
  <c r="K220" i="1"/>
  <c r="J220" i="1"/>
  <c r="I220" i="1"/>
  <c r="H220" i="1" s="1"/>
  <c r="E220" i="1"/>
  <c r="HT219" i="1"/>
  <c r="HS219" i="1" s="1"/>
  <c r="HL219" i="1"/>
  <c r="HK219" i="1" s="1"/>
  <c r="GV219" i="1"/>
  <c r="GK219" i="1"/>
  <c r="GI219" i="1"/>
  <c r="GC219" i="1"/>
  <c r="GA219" i="1"/>
  <c r="FU219" i="1"/>
  <c r="FS219" i="1"/>
  <c r="FN219" i="1"/>
  <c r="FL219" i="1"/>
  <c r="FK219" i="1" s="1"/>
  <c r="FJ219" i="1"/>
  <c r="FD219" i="1"/>
  <c r="EY219" i="1"/>
  <c r="ET219" i="1"/>
  <c r="ES219" i="1" s="1"/>
  <c r="ER219" i="1"/>
  <c r="EP219" i="1"/>
  <c r="EO219" i="1" s="1"/>
  <c r="EN219" i="1"/>
  <c r="EH219" i="1"/>
  <c r="EG219" i="1" s="1"/>
  <c r="DZ219" i="1"/>
  <c r="DY219" i="1"/>
  <c r="DW219" i="1"/>
  <c r="DT219" i="1"/>
  <c r="DQ219" i="1"/>
  <c r="DO219" i="1" s="1"/>
  <c r="DN219" i="1"/>
  <c r="DK219" i="1"/>
  <c r="DH219" i="1"/>
  <c r="DB219" i="1"/>
  <c r="DA219" i="1"/>
  <c r="CZ219" i="1"/>
  <c r="CY219" i="1"/>
  <c r="CX219" i="1"/>
  <c r="CV219" i="1"/>
  <c r="CU219" i="1"/>
  <c r="CT219" i="1" s="1"/>
  <c r="CS219" i="1"/>
  <c r="CR219" i="1"/>
  <c r="CQ219" i="1"/>
  <c r="CL219" i="1"/>
  <c r="CJ219" i="1"/>
  <c r="CD219" i="1"/>
  <c r="CA219" i="1"/>
  <c r="BX219" i="1"/>
  <c r="BW219" i="1"/>
  <c r="BV219" i="1"/>
  <c r="BU219" i="1"/>
  <c r="BR219" i="1"/>
  <c r="BQ219" i="1"/>
  <c r="BO219" i="1"/>
  <c r="BN219" i="1"/>
  <c r="BJ219" i="1"/>
  <c r="BD219" i="1"/>
  <c r="BC219" i="1"/>
  <c r="BA219" i="1"/>
  <c r="AZ219" i="1"/>
  <c r="AU219" i="1"/>
  <c r="AQ219" i="1"/>
  <c r="AP219" i="1"/>
  <c r="AJ219" i="1"/>
  <c r="AH219" i="1"/>
  <c r="AE219" i="1"/>
  <c r="AD219" i="1"/>
  <c r="AC219" i="1"/>
  <c r="AB219" i="1"/>
  <c r="AA219" i="1"/>
  <c r="Y219" i="1"/>
  <c r="X219" i="1"/>
  <c r="V219" i="1"/>
  <c r="U219" i="1"/>
  <c r="T219" i="1"/>
  <c r="S219" i="1"/>
  <c r="R219" i="1"/>
  <c r="P219" i="1"/>
  <c r="O219" i="1"/>
  <c r="M219" i="1"/>
  <c r="L219" i="1"/>
  <c r="I219" i="1"/>
  <c r="G219" i="1"/>
  <c r="F219" i="1"/>
  <c r="E219" i="1"/>
  <c r="IA218" i="1"/>
  <c r="HS218" i="1"/>
  <c r="HO218" i="1"/>
  <c r="HL218" i="1"/>
  <c r="HX218" i="1" s="1"/>
  <c r="HW218" i="1" s="1"/>
  <c r="HH218" i="1"/>
  <c r="GU218" i="1"/>
  <c r="GL218" i="1"/>
  <c r="GI218" i="1"/>
  <c r="GJ218" i="1" s="1"/>
  <c r="GD218" i="1"/>
  <c r="GB218" i="1"/>
  <c r="GA218" i="1"/>
  <c r="FV218" i="1"/>
  <c r="FT218" i="1"/>
  <c r="FS218" i="1"/>
  <c r="FP218" i="1"/>
  <c r="FO218" i="1"/>
  <c r="FH218" i="1"/>
  <c r="FG218" i="1" s="1"/>
  <c r="FC218" i="1"/>
  <c r="ES218" i="1"/>
  <c r="EL218" i="1"/>
  <c r="EK218" i="1" s="1"/>
  <c r="EG218" i="1"/>
  <c r="DS218" i="1"/>
  <c r="DR218" i="1" s="1"/>
  <c r="DL218" i="1"/>
  <c r="DJ218" i="1"/>
  <c r="DI218" i="1"/>
  <c r="DG218" i="1"/>
  <c r="DF218" i="1" s="1"/>
  <c r="GL217" i="1"/>
  <c r="GJ217" i="1"/>
  <c r="GI217" i="1"/>
  <c r="GD217" i="1"/>
  <c r="GA217" i="1"/>
  <c r="FV217" i="1"/>
  <c r="FT217" i="1"/>
  <c r="FS217" i="1"/>
  <c r="FC217" i="1"/>
  <c r="IA216" i="1"/>
  <c r="HS216" i="1"/>
  <c r="HO216" i="1"/>
  <c r="HL216" i="1"/>
  <c r="HX216" i="1" s="1"/>
  <c r="HW216" i="1" s="1"/>
  <c r="HH216" i="1"/>
  <c r="HG216" i="1" s="1"/>
  <c r="GU216" i="1"/>
  <c r="GK216" i="1"/>
  <c r="GA216" i="1"/>
  <c r="FU216" i="1"/>
  <c r="FS216" i="1"/>
  <c r="FK216" i="1"/>
  <c r="FJ216" i="1"/>
  <c r="FD216" i="1"/>
  <c r="EX216" i="1"/>
  <c r="EW216" i="1"/>
  <c r="ES216" i="1"/>
  <c r="EO216" i="1"/>
  <c r="EN216" i="1"/>
  <c r="EL216" i="1"/>
  <c r="EK216" i="1" s="1"/>
  <c r="EH216" i="1"/>
  <c r="EG216" i="1"/>
  <c r="EE216" i="1"/>
  <c r="ED216" i="1" s="1"/>
  <c r="DX216" i="1"/>
  <c r="DU216" i="1"/>
  <c r="DM216" i="1"/>
  <c r="DJ216" i="1"/>
  <c r="DS216" i="1" s="1"/>
  <c r="DH216" i="1"/>
  <c r="DG216" i="1"/>
  <c r="CZ216" i="1"/>
  <c r="CY216" i="1"/>
  <c r="CW216" i="1" s="1"/>
  <c r="CV216" i="1"/>
  <c r="CT216" i="1" s="1"/>
  <c r="CQ216" i="1"/>
  <c r="CK216" i="1"/>
  <c r="CH216" i="1"/>
  <c r="CD216" i="1"/>
  <c r="CB216" i="1" s="1"/>
  <c r="BV216" i="1"/>
  <c r="CF216" i="1" s="1"/>
  <c r="BP216" i="1"/>
  <c r="BI216" i="1"/>
  <c r="BG216" i="1"/>
  <c r="BF216" i="1"/>
  <c r="BE216" i="1" s="1"/>
  <c r="BC216" i="1"/>
  <c r="BB216" i="1" s="1"/>
  <c r="AZ216" i="1"/>
  <c r="AY216" i="1" s="1"/>
  <c r="BL216" i="1" s="1"/>
  <c r="AV216" i="1"/>
  <c r="AT216" i="1"/>
  <c r="AS216" i="1"/>
  <c r="AG216" i="1"/>
  <c r="AF216" i="1"/>
  <c r="AC216" i="1"/>
  <c r="Z216" i="1"/>
  <c r="AK216" i="1" s="1"/>
  <c r="Y216" i="1"/>
  <c r="X216" i="1"/>
  <c r="W216" i="1" s="1"/>
  <c r="T216" i="1"/>
  <c r="Q216" i="1"/>
  <c r="P216" i="1"/>
  <c r="O216" i="1"/>
  <c r="N216" i="1" s="1"/>
  <c r="K216" i="1"/>
  <c r="J216" i="1"/>
  <c r="I216" i="1"/>
  <c r="E216" i="1"/>
  <c r="IA215" i="1"/>
  <c r="HX215" i="1"/>
  <c r="HW215" i="1" s="1"/>
  <c r="HS215" i="1"/>
  <c r="HP215" i="1"/>
  <c r="HL215" i="1"/>
  <c r="HK215" i="1"/>
  <c r="GU215" i="1"/>
  <c r="GL215" i="1"/>
  <c r="GK215" i="1"/>
  <c r="GI215" i="1" s="1"/>
  <c r="GJ215" i="1" s="1"/>
  <c r="GD215" i="1"/>
  <c r="GA215" i="1"/>
  <c r="FU215" i="1"/>
  <c r="FP215" i="1"/>
  <c r="FO215" i="1"/>
  <c r="FK215" i="1"/>
  <c r="FH215" i="1"/>
  <c r="FG215" i="1" s="1"/>
  <c r="FC215" i="1"/>
  <c r="GB215" i="1" s="1"/>
  <c r="FA215" i="1"/>
  <c r="EZ215" i="1" s="1"/>
  <c r="EW215" i="1"/>
  <c r="ES215" i="1"/>
  <c r="EO215" i="1"/>
  <c r="EL215" i="1"/>
  <c r="EK215" i="1" s="1"/>
  <c r="EG215" i="1"/>
  <c r="EE215" i="1"/>
  <c r="ED215" i="1" s="1"/>
  <c r="DX215" i="1"/>
  <c r="DU215" i="1"/>
  <c r="DO215" i="1"/>
  <c r="DL215" i="1"/>
  <c r="DJ215" i="1"/>
  <c r="CZ215" i="1"/>
  <c r="CW215" i="1"/>
  <c r="CB215" i="1"/>
  <c r="IA214" i="1"/>
  <c r="HX214" i="1"/>
  <c r="HW214" i="1" s="1"/>
  <c r="HS214" i="1"/>
  <c r="HP214" i="1"/>
  <c r="HO214" i="1" s="1"/>
  <c r="HL214" i="1"/>
  <c r="HK214" i="1" s="1"/>
  <c r="HH214" i="1"/>
  <c r="HG214" i="1" s="1"/>
  <c r="GV214" i="1"/>
  <c r="GU214" i="1" s="1"/>
  <c r="GK214" i="1"/>
  <c r="GD214" i="1"/>
  <c r="GC214" i="1"/>
  <c r="GA214" i="1" s="1"/>
  <c r="GB214" i="1" s="1"/>
  <c r="FU214" i="1"/>
  <c r="FP214" i="1"/>
  <c r="FO214" i="1" s="1"/>
  <c r="FK214" i="1"/>
  <c r="FJ214" i="1"/>
  <c r="FH214" i="1"/>
  <c r="FG214" i="1" s="1"/>
  <c r="FD214" i="1"/>
  <c r="FC214" i="1" s="1"/>
  <c r="FA214" i="1"/>
  <c r="EZ214" i="1" s="1"/>
  <c r="EX214" i="1"/>
  <c r="EW214" i="1" s="1"/>
  <c r="ES214" i="1"/>
  <c r="EO214" i="1"/>
  <c r="EN214" i="1"/>
  <c r="EH214" i="1"/>
  <c r="DX214" i="1"/>
  <c r="DV214" i="1"/>
  <c r="DU214" i="1" s="1"/>
  <c r="DP214" i="1"/>
  <c r="DM214" i="1"/>
  <c r="DK214" i="1"/>
  <c r="DH214" i="1"/>
  <c r="DH212" i="1" s="1"/>
  <c r="DH211" i="1" s="1"/>
  <c r="CZ214" i="1"/>
  <c r="CY214" i="1"/>
  <c r="CX214" i="1"/>
  <c r="CV214" i="1"/>
  <c r="CU214" i="1"/>
  <c r="CT214" i="1" s="1"/>
  <c r="CQ214" i="1"/>
  <c r="CM214" i="1"/>
  <c r="CL214" i="1"/>
  <c r="CH214" i="1"/>
  <c r="CD214" i="1"/>
  <c r="CB214" i="1"/>
  <c r="BV214" i="1"/>
  <c r="CF214" i="1" s="1"/>
  <c r="BP214" i="1"/>
  <c r="BM214" i="1"/>
  <c r="BG214" i="1"/>
  <c r="BF214" i="1"/>
  <c r="BB214" i="1"/>
  <c r="AZ214" i="1"/>
  <c r="AW214" i="1" s="1"/>
  <c r="AX214" i="1"/>
  <c r="AX212" i="1" s="1"/>
  <c r="AV214" i="1"/>
  <c r="AS214" i="1"/>
  <c r="AP214" i="1"/>
  <c r="AC214" i="1"/>
  <c r="AA214" i="1"/>
  <c r="Y214" i="1"/>
  <c r="X214" i="1"/>
  <c r="W214" i="1" s="1"/>
  <c r="T214" i="1"/>
  <c r="R214" i="1"/>
  <c r="Q214" i="1"/>
  <c r="Q211" i="1" s="1"/>
  <c r="P214" i="1"/>
  <c r="L214" i="1"/>
  <c r="K214" i="1" s="1"/>
  <c r="J214" i="1"/>
  <c r="F214" i="1"/>
  <c r="IB213" i="1"/>
  <c r="IA213" i="1"/>
  <c r="HX213" i="1"/>
  <c r="HT213" i="1"/>
  <c r="HS213" i="1"/>
  <c r="HP213" i="1"/>
  <c r="HL213" i="1"/>
  <c r="HK213" i="1"/>
  <c r="GU213" i="1"/>
  <c r="GL213" i="1"/>
  <c r="GK213" i="1"/>
  <c r="GI213" i="1" s="1"/>
  <c r="GJ213" i="1" s="1"/>
  <c r="GC213" i="1"/>
  <c r="FV213" i="1"/>
  <c r="FU213" i="1"/>
  <c r="FS213" i="1" s="1"/>
  <c r="FT213" i="1" s="1"/>
  <c r="FP213" i="1"/>
  <c r="FO213" i="1"/>
  <c r="FK213" i="1"/>
  <c r="FJ213" i="1"/>
  <c r="FH213" i="1"/>
  <c r="FG213" i="1"/>
  <c r="FC213" i="1"/>
  <c r="EX213" i="1"/>
  <c r="ES213" i="1"/>
  <c r="EO213" i="1"/>
  <c r="EN213" i="1"/>
  <c r="EN212" i="1" s="1"/>
  <c r="EN211" i="1" s="1"/>
  <c r="EN210" i="1" s="1"/>
  <c r="EL213" i="1"/>
  <c r="EG213" i="1"/>
  <c r="EE213" i="1"/>
  <c r="ED213" i="1" s="1"/>
  <c r="DX213" i="1"/>
  <c r="DU213" i="1"/>
  <c r="DT213" i="1"/>
  <c r="DQ213" i="1"/>
  <c r="DK213" i="1"/>
  <c r="DN213" i="1" s="1"/>
  <c r="DJ213" i="1"/>
  <c r="DH213" i="1"/>
  <c r="CZ213" i="1"/>
  <c r="CW213" i="1"/>
  <c r="CV213" i="1"/>
  <c r="CY213" i="1" s="1"/>
  <c r="CU213" i="1"/>
  <c r="CO213" i="1"/>
  <c r="CN213" i="1" s="1"/>
  <c r="CK213" i="1"/>
  <c r="CH213" i="1"/>
  <c r="CH212" i="1" s="1"/>
  <c r="CH211" i="1" s="1"/>
  <c r="CD213" i="1"/>
  <c r="CB213" i="1"/>
  <c r="BZ213" i="1"/>
  <c r="BY213" i="1" s="1"/>
  <c r="BW213" i="1"/>
  <c r="BV213" i="1"/>
  <c r="CF213" i="1" s="1"/>
  <c r="BT213" i="1"/>
  <c r="BP213" i="1"/>
  <c r="BM213" i="1"/>
  <c r="BI213" i="1"/>
  <c r="BI214" i="1" s="1"/>
  <c r="BG213" i="1"/>
  <c r="BE213" i="1"/>
  <c r="BB213" i="1"/>
  <c r="BB212" i="1" s="1"/>
  <c r="AT213" i="1"/>
  <c r="AZ213" i="1" s="1"/>
  <c r="AS213" i="1"/>
  <c r="AS212" i="1" s="1"/>
  <c r="AS211" i="1" s="1"/>
  <c r="AG213" i="1"/>
  <c r="AF213" i="1"/>
  <c r="AC213" i="1"/>
  <c r="AC212" i="1" s="1"/>
  <c r="Z213" i="1"/>
  <c r="AK213" i="1" s="1"/>
  <c r="Y213" i="1"/>
  <c r="Y212" i="1" s="1"/>
  <c r="X213" i="1"/>
  <c r="T213" i="1"/>
  <c r="Q213" i="1"/>
  <c r="P213" i="1"/>
  <c r="O213" i="1"/>
  <c r="N213" i="1" s="1"/>
  <c r="K213" i="1"/>
  <c r="J213" i="1"/>
  <c r="J212" i="1" s="1"/>
  <c r="J211" i="1" s="1"/>
  <c r="I213" i="1"/>
  <c r="E213" i="1"/>
  <c r="IB212" i="1"/>
  <c r="IA212" i="1" s="1"/>
  <c r="HT212" i="1"/>
  <c r="HS212" i="1" s="1"/>
  <c r="HL212" i="1"/>
  <c r="HK212" i="1" s="1"/>
  <c r="GV212" i="1"/>
  <c r="GU212" i="1" s="1"/>
  <c r="FU212" i="1"/>
  <c r="FK212" i="1"/>
  <c r="FJ212" i="1"/>
  <c r="FJ211" i="1" s="1"/>
  <c r="FJ210" i="1" s="1"/>
  <c r="FD212" i="1"/>
  <c r="EY212" i="1"/>
  <c r="EY211" i="1" s="1"/>
  <c r="EY210" i="1" s="1"/>
  <c r="ET212" i="1"/>
  <c r="ES212" i="1" s="1"/>
  <c r="DZ212" i="1"/>
  <c r="DY212" i="1"/>
  <c r="DX212" i="1"/>
  <c r="DW212" i="1"/>
  <c r="DV212" i="1"/>
  <c r="DM212" i="1"/>
  <c r="DB212" i="1"/>
  <c r="DA212" i="1"/>
  <c r="DA211" i="1" s="1"/>
  <c r="CZ212" i="1"/>
  <c r="CV212" i="1"/>
  <c r="CV211" i="1" s="1"/>
  <c r="CV210" i="1" s="1"/>
  <c r="CS212" i="1"/>
  <c r="CS211" i="1" s="1"/>
  <c r="CM212" i="1"/>
  <c r="CJ212" i="1"/>
  <c r="CI212" i="1"/>
  <c r="CD212" i="1"/>
  <c r="CD211" i="1" s="1"/>
  <c r="CD210" i="1" s="1"/>
  <c r="CC212" i="1"/>
  <c r="CA212" i="1"/>
  <c r="BX212" i="1"/>
  <c r="BW212" i="1"/>
  <c r="BU212" i="1"/>
  <c r="BR212" i="1"/>
  <c r="BQ212" i="1"/>
  <c r="BP212" i="1"/>
  <c r="BO212" i="1"/>
  <c r="BN212" i="1"/>
  <c r="BJ212" i="1"/>
  <c r="BI212" i="1"/>
  <c r="BI211" i="1" s="1"/>
  <c r="BD212" i="1"/>
  <c r="BD211" i="1" s="1"/>
  <c r="BC212" i="1"/>
  <c r="BC211" i="1" s="1"/>
  <c r="BA212" i="1"/>
  <c r="AU212" i="1"/>
  <c r="AU211" i="1" s="1"/>
  <c r="AU210" i="1" s="1"/>
  <c r="AT212" i="1"/>
  <c r="AQ212" i="1"/>
  <c r="AQ211" i="1" s="1"/>
  <c r="AQ210" i="1" s="1"/>
  <c r="AQ269" i="1" s="1"/>
  <c r="AP212" i="1"/>
  <c r="AN212" i="1"/>
  <c r="AM212" i="1"/>
  <c r="AM211" i="1" s="1"/>
  <c r="AM210" i="1" s="1"/>
  <c r="AJ212" i="1"/>
  <c r="AI212" i="1"/>
  <c r="AI211" i="1" s="1"/>
  <c r="AI210" i="1" s="1"/>
  <c r="AI269" i="1" s="1"/>
  <c r="AH212" i="1"/>
  <c r="AH211" i="1" s="1"/>
  <c r="AH210" i="1" s="1"/>
  <c r="AE212" i="1"/>
  <c r="AE211" i="1" s="1"/>
  <c r="AE210" i="1" s="1"/>
  <c r="AE269" i="1" s="1"/>
  <c r="AD212" i="1"/>
  <c r="AD211" i="1" s="1"/>
  <c r="AD210" i="1" s="1"/>
  <c r="AD269" i="1" s="1"/>
  <c r="AB212" i="1"/>
  <c r="AA212" i="1"/>
  <c r="AA211" i="1" s="1"/>
  <c r="AA210" i="1" s="1"/>
  <c r="AA269" i="1" s="1"/>
  <c r="V212" i="1"/>
  <c r="V211" i="1" s="1"/>
  <c r="V210" i="1" s="1"/>
  <c r="U212" i="1"/>
  <c r="T212" i="1"/>
  <c r="S212" i="1"/>
  <c r="R212" i="1"/>
  <c r="R211" i="1" s="1"/>
  <c r="R210" i="1" s="1"/>
  <c r="P212" i="1"/>
  <c r="M212" i="1"/>
  <c r="K212" i="1"/>
  <c r="H212" i="1"/>
  <c r="G212" i="1"/>
  <c r="HT211" i="1"/>
  <c r="HS211" i="1" s="1"/>
  <c r="GV211" i="1"/>
  <c r="GU211" i="1" s="1"/>
  <c r="FN211" i="1"/>
  <c r="FN210" i="1" s="1"/>
  <c r="FN269" i="1" s="1"/>
  <c r="FL211" i="1"/>
  <c r="ET211" i="1"/>
  <c r="ER211" i="1"/>
  <c r="EP211" i="1"/>
  <c r="EO211" i="1" s="1"/>
  <c r="DZ211" i="1"/>
  <c r="DY211" i="1"/>
  <c r="DX211" i="1" s="1"/>
  <c r="DW211" i="1"/>
  <c r="DV211" i="1"/>
  <c r="DM211" i="1"/>
  <c r="DB211" i="1"/>
  <c r="CZ211" i="1"/>
  <c r="CP211" i="1"/>
  <c r="CM211" i="1"/>
  <c r="CJ211" i="1"/>
  <c r="CJ210" i="1" s="1"/>
  <c r="CJ269" i="1" s="1"/>
  <c r="CI211" i="1"/>
  <c r="CC211" i="1"/>
  <c r="CA211" i="1"/>
  <c r="BX211" i="1"/>
  <c r="BX210" i="1" s="1"/>
  <c r="BW211" i="1"/>
  <c r="BU211" i="1"/>
  <c r="BR211" i="1"/>
  <c r="BR210" i="1" s="1"/>
  <c r="BR269" i="1" s="1"/>
  <c r="BQ211" i="1"/>
  <c r="BQ210" i="1" s="1"/>
  <c r="BQ269" i="1" s="1"/>
  <c r="BP211" i="1"/>
  <c r="BO211" i="1"/>
  <c r="BN211" i="1"/>
  <c r="BK211" i="1"/>
  <c r="BJ211" i="1"/>
  <c r="BJ210" i="1" s="1"/>
  <c r="BJ269" i="1" s="1"/>
  <c r="BB211" i="1"/>
  <c r="BA211" i="1"/>
  <c r="BA210" i="1" s="1"/>
  <c r="AX211" i="1"/>
  <c r="AT211" i="1"/>
  <c r="AP211" i="1"/>
  <c r="AN211" i="1"/>
  <c r="AJ211" i="1"/>
  <c r="AJ210" i="1" s="1"/>
  <c r="AJ269" i="1" s="1"/>
  <c r="AC211" i="1"/>
  <c r="AC210" i="1" s="1"/>
  <c r="AC269" i="1" s="1"/>
  <c r="AB211" i="1"/>
  <c r="AB210" i="1" s="1"/>
  <c r="AB269" i="1" s="1"/>
  <c r="Y211" i="1"/>
  <c r="U211" i="1"/>
  <c r="U210" i="1" s="1"/>
  <c r="T211" i="1"/>
  <c r="M211" i="1"/>
  <c r="M210" i="1" s="1"/>
  <c r="M269" i="1" s="1"/>
  <c r="ID210" i="1"/>
  <c r="HZ210" i="1"/>
  <c r="HV210" i="1"/>
  <c r="HR210" i="1"/>
  <c r="HN210" i="1"/>
  <c r="HJ210" i="1"/>
  <c r="GX210" i="1"/>
  <c r="FR210" i="1"/>
  <c r="FF210" i="1"/>
  <c r="FB210" i="1"/>
  <c r="EV210" i="1"/>
  <c r="ER210" i="1"/>
  <c r="EO210" i="1"/>
  <c r="EJ210" i="1"/>
  <c r="EF210" i="1"/>
  <c r="EC210" i="1"/>
  <c r="EB210" i="1"/>
  <c r="EA210" i="1"/>
  <c r="EA269" i="1" s="1"/>
  <c r="DW210" i="1"/>
  <c r="DW269" i="1" s="1"/>
  <c r="DH210" i="1"/>
  <c r="CS210" i="1"/>
  <c r="CA210" i="1"/>
  <c r="BW210" i="1"/>
  <c r="BW269" i="1" s="1"/>
  <c r="BO210" i="1"/>
  <c r="BO269" i="1" s="1"/>
  <c r="AP210" i="1"/>
  <c r="AP269" i="1" s="1"/>
  <c r="AN210" i="1"/>
  <c r="AN269" i="1" s="1"/>
  <c r="IC208" i="1"/>
  <c r="IC334" i="1" s="1"/>
  <c r="IC391" i="1" s="1"/>
  <c r="IB208" i="1"/>
  <c r="HY208" i="1"/>
  <c r="HX208" i="1"/>
  <c r="HX334" i="1" s="1"/>
  <c r="HX391" i="1" s="1"/>
  <c r="HU208" i="1"/>
  <c r="HU334" i="1" s="1"/>
  <c r="HU391" i="1" s="1"/>
  <c r="HT208" i="1"/>
  <c r="HQ208" i="1"/>
  <c r="HP208" i="1"/>
  <c r="HP334" i="1" s="1"/>
  <c r="HP391" i="1" s="1"/>
  <c r="HM208" i="1"/>
  <c r="HM334" i="1" s="1"/>
  <c r="HM391" i="1" s="1"/>
  <c r="HL208" i="1"/>
  <c r="HI208" i="1"/>
  <c r="HH208" i="1"/>
  <c r="HH334" i="1" s="1"/>
  <c r="HH391" i="1" s="1"/>
  <c r="GW208" i="1"/>
  <c r="GW334" i="1" s="1"/>
  <c r="GW391" i="1" s="1"/>
  <c r="GV208" i="1"/>
  <c r="GK208" i="1"/>
  <c r="GE208" i="1"/>
  <c r="GE334" i="1" s="1"/>
  <c r="GC208" i="1"/>
  <c r="FU208" i="1"/>
  <c r="FQ208" i="1"/>
  <c r="FQ334" i="1" s="1"/>
  <c r="FQ391" i="1" s="1"/>
  <c r="FP208" i="1"/>
  <c r="FP334" i="1" s="1"/>
  <c r="FP391" i="1" s="1"/>
  <c r="FM208" i="1"/>
  <c r="FM334" i="1" s="1"/>
  <c r="FM391" i="1" s="1"/>
  <c r="FL208" i="1"/>
  <c r="FL334" i="1" s="1"/>
  <c r="FL391" i="1" s="1"/>
  <c r="FI208" i="1"/>
  <c r="FI334" i="1" s="1"/>
  <c r="FI391" i="1" s="1"/>
  <c r="FH208" i="1"/>
  <c r="FH334" i="1" s="1"/>
  <c r="FH391" i="1" s="1"/>
  <c r="FE208" i="1"/>
  <c r="FE334" i="1" s="1"/>
  <c r="FE391" i="1" s="1"/>
  <c r="FD208" i="1"/>
  <c r="FD334" i="1" s="1"/>
  <c r="FD391" i="1" s="1"/>
  <c r="FA208" i="1"/>
  <c r="FA334" i="1" s="1"/>
  <c r="EX208" i="1"/>
  <c r="EX334" i="1" s="1"/>
  <c r="EX391" i="1" s="1"/>
  <c r="EU208" i="1"/>
  <c r="ET208" i="1"/>
  <c r="EQ208" i="1"/>
  <c r="EQ334" i="1" s="1"/>
  <c r="EQ391" i="1" s="1"/>
  <c r="EP208" i="1"/>
  <c r="EP334" i="1" s="1"/>
  <c r="EP391" i="1" s="1"/>
  <c r="EM208" i="1"/>
  <c r="EM334" i="1" s="1"/>
  <c r="EM391" i="1" s="1"/>
  <c r="EL208" i="1"/>
  <c r="EL334" i="1" s="1"/>
  <c r="EL391" i="1" s="1"/>
  <c r="EI208" i="1"/>
  <c r="EI334" i="1" s="1"/>
  <c r="EI391" i="1" s="1"/>
  <c r="EH208" i="1"/>
  <c r="EH334" i="1" s="1"/>
  <c r="EH391" i="1" s="1"/>
  <c r="EE208" i="1"/>
  <c r="EE334" i="1" s="1"/>
  <c r="EE391" i="1" s="1"/>
  <c r="EC208" i="1"/>
  <c r="EB208" i="1"/>
  <c r="EB334" i="1" s="1"/>
  <c r="EB391" i="1" s="1"/>
  <c r="EA208" i="1"/>
  <c r="EA334" i="1" s="1"/>
  <c r="EA391" i="1" s="1"/>
  <c r="DY208" i="1"/>
  <c r="DY334" i="1" s="1"/>
  <c r="DY391" i="1" s="1"/>
  <c r="DV208" i="1"/>
  <c r="DV334" i="1" s="1"/>
  <c r="DV391" i="1" s="1"/>
  <c r="DS208" i="1"/>
  <c r="DS334" i="1" s="1"/>
  <c r="DP208" i="1"/>
  <c r="DP334" i="1" s="1"/>
  <c r="DM208" i="1"/>
  <c r="DM334" i="1" s="1"/>
  <c r="DJ208" i="1"/>
  <c r="DJ334" i="1" s="1"/>
  <c r="DG208" i="1"/>
  <c r="DG334" i="1" s="1"/>
  <c r="DD208" i="1"/>
  <c r="DD334" i="1" s="1"/>
  <c r="DD391" i="1" s="1"/>
  <c r="DA208" i="1"/>
  <c r="DA334" i="1" s="1"/>
  <c r="DA391" i="1" s="1"/>
  <c r="CX208" i="1"/>
  <c r="CX334" i="1" s="1"/>
  <c r="CE208" i="1"/>
  <c r="CE183" i="1" s="1"/>
  <c r="CC208" i="1"/>
  <c r="CC334" i="1" s="1"/>
  <c r="BZ208" i="1"/>
  <c r="BX208" i="1"/>
  <c r="BW208" i="1"/>
  <c r="BW334" i="1" s="1"/>
  <c r="BW391" i="1" s="1"/>
  <c r="BU208" i="1"/>
  <c r="BU334" i="1" s="1"/>
  <c r="BT208" i="1"/>
  <c r="BT334" i="1" s="1"/>
  <c r="BR208" i="1"/>
  <c r="BQ208" i="1"/>
  <c r="BQ334" i="1" s="1"/>
  <c r="BQ30" i="1" s="1"/>
  <c r="BP208" i="1"/>
  <c r="BP334" i="1" s="1"/>
  <c r="BO208" i="1"/>
  <c r="BN208" i="1"/>
  <c r="BM208" i="1"/>
  <c r="BM334" i="1" s="1"/>
  <c r="BJ208" i="1"/>
  <c r="BI208" i="1"/>
  <c r="BI334" i="1" s="1"/>
  <c r="BI391" i="1" s="1"/>
  <c r="BH208" i="1"/>
  <c r="BH334" i="1" s="1"/>
  <c r="BH30" i="1" s="1"/>
  <c r="BG208" i="1"/>
  <c r="AZ208" i="1"/>
  <c r="AZ334" i="1" s="1"/>
  <c r="AZ391" i="1" s="1"/>
  <c r="AX208" i="1"/>
  <c r="AX334" i="1" s="1"/>
  <c r="AW208" i="1"/>
  <c r="AW334" i="1" s="1"/>
  <c r="AW391" i="1" s="1"/>
  <c r="AV208" i="1"/>
  <c r="AU208" i="1"/>
  <c r="AT208" i="1"/>
  <c r="AT334" i="1" s="1"/>
  <c r="AT391" i="1" s="1"/>
  <c r="AQ208" i="1"/>
  <c r="AQ334" i="1" s="1"/>
  <c r="AQ391" i="1" s="1"/>
  <c r="AP208" i="1"/>
  <c r="AP334" i="1" s="1"/>
  <c r="AP391" i="1" s="1"/>
  <c r="AN208" i="1"/>
  <c r="AN334" i="1" s="1"/>
  <c r="AN391" i="1" s="1"/>
  <c r="AM208" i="1"/>
  <c r="AM334" i="1" s="1"/>
  <c r="AM391" i="1" s="1"/>
  <c r="AM14" i="1" s="1"/>
  <c r="AJ208" i="1"/>
  <c r="AJ334" i="1" s="1"/>
  <c r="AJ391" i="1" s="1"/>
  <c r="AI208" i="1"/>
  <c r="AG208" i="1"/>
  <c r="AG334" i="1" s="1"/>
  <c r="AE208" i="1"/>
  <c r="AD208" i="1"/>
  <c r="AC208" i="1"/>
  <c r="AC334" i="1" s="1"/>
  <c r="AC391" i="1" s="1"/>
  <c r="AB208" i="1"/>
  <c r="AB334" i="1" s="1"/>
  <c r="AB391" i="1" s="1"/>
  <c r="AA208" i="1"/>
  <c r="Y208" i="1"/>
  <c r="P208" i="1"/>
  <c r="J208" i="1"/>
  <c r="GK207" i="1"/>
  <c r="GC207" i="1"/>
  <c r="ID206" i="1"/>
  <c r="ID332" i="1" s="1"/>
  <c r="IC206" i="1"/>
  <c r="IC332" i="1" s="1"/>
  <c r="HZ206" i="1"/>
  <c r="HZ332" i="1" s="1"/>
  <c r="HY206" i="1"/>
  <c r="HY332" i="1" s="1"/>
  <c r="HV206" i="1"/>
  <c r="HV332" i="1" s="1"/>
  <c r="HV28" i="1" s="1"/>
  <c r="HU206" i="1"/>
  <c r="HU332" i="1" s="1"/>
  <c r="HR206" i="1"/>
  <c r="HR332" i="1" s="1"/>
  <c r="HQ206" i="1"/>
  <c r="HQ332" i="1" s="1"/>
  <c r="HJ206" i="1"/>
  <c r="HJ332" i="1" s="1"/>
  <c r="HJ28" i="1" s="1"/>
  <c r="HI206" i="1"/>
  <c r="HI332" i="1" s="1"/>
  <c r="GX206" i="1"/>
  <c r="GX332" i="1" s="1"/>
  <c r="GW206" i="1"/>
  <c r="GW332" i="1" s="1"/>
  <c r="GG206" i="1"/>
  <c r="GG332" i="1" s="1"/>
  <c r="GE206" i="1"/>
  <c r="GE332" i="1" s="1"/>
  <c r="FR206" i="1"/>
  <c r="FR332" i="1" s="1"/>
  <c r="FQ206" i="1"/>
  <c r="FJ206" i="1"/>
  <c r="FI206" i="1"/>
  <c r="FI332" i="1" s="1"/>
  <c r="FF206" i="1"/>
  <c r="FF332" i="1" s="1"/>
  <c r="FE206" i="1"/>
  <c r="EV206" i="1"/>
  <c r="EV332" i="1" s="1"/>
  <c r="EU206" i="1"/>
  <c r="EU332" i="1" s="1"/>
  <c r="EN206" i="1"/>
  <c r="EN332" i="1" s="1"/>
  <c r="EM206" i="1"/>
  <c r="EM332" i="1" s="1"/>
  <c r="EJ206" i="1"/>
  <c r="EJ332" i="1" s="1"/>
  <c r="EJ28" i="1" s="1"/>
  <c r="EI206" i="1"/>
  <c r="EI332" i="1" s="1"/>
  <c r="IC205" i="1"/>
  <c r="HY205" i="1"/>
  <c r="HU205" i="1"/>
  <c r="HQ205" i="1"/>
  <c r="HM205" i="1"/>
  <c r="HI205" i="1"/>
  <c r="GW205" i="1"/>
  <c r="GE205" i="1"/>
  <c r="GE331" i="1" s="1"/>
  <c r="FQ205" i="1"/>
  <c r="FI205" i="1"/>
  <c r="FI331" i="1" s="1"/>
  <c r="EU205" i="1"/>
  <c r="EM205" i="1"/>
  <c r="IC204" i="1"/>
  <c r="HY204" i="1"/>
  <c r="HU204" i="1"/>
  <c r="HQ204" i="1"/>
  <c r="HM204" i="1"/>
  <c r="HI204" i="1"/>
  <c r="GW204" i="1"/>
  <c r="GE204" i="1"/>
  <c r="FM204" i="1"/>
  <c r="FI204" i="1"/>
  <c r="EU204" i="1"/>
  <c r="EQ204" i="1"/>
  <c r="EM204" i="1"/>
  <c r="IB203" i="1"/>
  <c r="IA203" i="1" s="1"/>
  <c r="HX203" i="1"/>
  <c r="HW203" i="1" s="1"/>
  <c r="HT203" i="1"/>
  <c r="HS203" i="1" s="1"/>
  <c r="HP203" i="1"/>
  <c r="HO203" i="1" s="1"/>
  <c r="HL203" i="1"/>
  <c r="HK203" i="1" s="1"/>
  <c r="HH203" i="1"/>
  <c r="HG203" i="1" s="1"/>
  <c r="GV203" i="1"/>
  <c r="GU203" i="1" s="1"/>
  <c r="GO203" i="1"/>
  <c r="GP203" i="1" s="1"/>
  <c r="GN203" i="1"/>
  <c r="GM203" i="1"/>
  <c r="GK203" i="1"/>
  <c r="GH203" i="1"/>
  <c r="GG203" i="1"/>
  <c r="GD203" i="1"/>
  <c r="GA203" i="1"/>
  <c r="FZ203" i="1"/>
  <c r="FY203" i="1"/>
  <c r="FW203" i="1"/>
  <c r="FP203" i="1"/>
  <c r="FO203" i="1"/>
  <c r="FD203" i="1"/>
  <c r="FC203" i="1" s="1"/>
  <c r="EW203" i="1"/>
  <c r="ES203" i="1"/>
  <c r="DU203" i="1"/>
  <c r="DJ203" i="1"/>
  <c r="DI203" i="1"/>
  <c r="DG203" i="1"/>
  <c r="DF203" i="1" s="1"/>
  <c r="CW203" i="1"/>
  <c r="GP202" i="1"/>
  <c r="GO202" i="1"/>
  <c r="GN202" i="1"/>
  <c r="GM202" i="1"/>
  <c r="GL202" i="1"/>
  <c r="GK202" i="1"/>
  <c r="GI202" i="1" s="1"/>
  <c r="GJ202" i="1" s="1"/>
  <c r="GH202" i="1"/>
  <c r="GG202" i="1"/>
  <c r="GA202" i="1" s="1"/>
  <c r="GB202" i="1" s="1"/>
  <c r="GD202" i="1"/>
  <c r="FZ202" i="1"/>
  <c r="FY202" i="1"/>
  <c r="FW202" i="1"/>
  <c r="FV202" i="1"/>
  <c r="ES202" i="1"/>
  <c r="EK202" i="1"/>
  <c r="IB201" i="1"/>
  <c r="HX201" i="1"/>
  <c r="HT201" i="1"/>
  <c r="HP201" i="1"/>
  <c r="HO201" i="1"/>
  <c r="HL201" i="1"/>
  <c r="HH201" i="1"/>
  <c r="HG201" i="1" s="1"/>
  <c r="GV201" i="1"/>
  <c r="GP201" i="1"/>
  <c r="GO201" i="1"/>
  <c r="GN201" i="1"/>
  <c r="GM201" i="1"/>
  <c r="GL201" i="1"/>
  <c r="GK201" i="1"/>
  <c r="GI201" i="1" s="1"/>
  <c r="GJ201" i="1" s="1"/>
  <c r="GG201" i="1"/>
  <c r="GD201" i="1"/>
  <c r="FZ201" i="1"/>
  <c r="FY201" i="1"/>
  <c r="FW201" i="1"/>
  <c r="FP201" i="1"/>
  <c r="FD201" i="1"/>
  <c r="FC201" i="1" s="1"/>
  <c r="FA201" i="1"/>
  <c r="EZ201" i="1" s="1"/>
  <c r="EW201" i="1"/>
  <c r="ES201" i="1"/>
  <c r="EK201" i="1"/>
  <c r="EH201" i="1"/>
  <c r="DU201" i="1"/>
  <c r="DJ201" i="1"/>
  <c r="CW201" i="1"/>
  <c r="HP200" i="1"/>
  <c r="HO200" i="1" s="1"/>
  <c r="HH200" i="1"/>
  <c r="HG200" i="1" s="1"/>
  <c r="GO200" i="1"/>
  <c r="GP200" i="1" s="1"/>
  <c r="GM200" i="1"/>
  <c r="GN200" i="1" s="1"/>
  <c r="GK200" i="1"/>
  <c r="GI200" i="1"/>
  <c r="GH200" i="1"/>
  <c r="GG200" i="1"/>
  <c r="GA200" i="1"/>
  <c r="FZ200" i="1"/>
  <c r="FY200" i="1"/>
  <c r="FW200" i="1"/>
  <c r="FV200" i="1"/>
  <c r="FD200" i="1"/>
  <c r="FB200" i="1"/>
  <c r="EX200" i="1"/>
  <c r="EW200" i="1"/>
  <c r="EV200" i="1"/>
  <c r="EV186" i="1" s="1"/>
  <c r="EV185" i="1" s="1"/>
  <c r="ES200" i="1"/>
  <c r="EN200" i="1"/>
  <c r="EF200" i="1"/>
  <c r="EC200" i="1"/>
  <c r="EB200" i="1"/>
  <c r="EA200" i="1"/>
  <c r="DY200" i="1"/>
  <c r="DW200" i="1"/>
  <c r="DW186" i="1" s="1"/>
  <c r="DW185" i="1" s="1"/>
  <c r="DV200" i="1"/>
  <c r="DU200" i="1" s="1"/>
  <c r="DU186" i="1" s="1"/>
  <c r="DU185" i="1" s="1"/>
  <c r="DN200" i="1"/>
  <c r="DE200" i="1"/>
  <c r="DD200" i="1"/>
  <c r="DC200" i="1"/>
  <c r="CX200" i="1"/>
  <c r="CW200" i="1" s="1"/>
  <c r="GO199" i="1"/>
  <c r="GP199" i="1" s="1"/>
  <c r="GN199" i="1"/>
  <c r="GM199" i="1"/>
  <c r="GK199" i="1"/>
  <c r="GL199" i="1" s="1"/>
  <c r="GI199" i="1"/>
  <c r="GJ199" i="1" s="1"/>
  <c r="GG199" i="1"/>
  <c r="GD199" i="1"/>
  <c r="FY199" i="1"/>
  <c r="FS199" i="1" s="1"/>
  <c r="FT199" i="1" s="1"/>
  <c r="FX199" i="1"/>
  <c r="FW199" i="1"/>
  <c r="FV199" i="1"/>
  <c r="IA198" i="1"/>
  <c r="HS198" i="1"/>
  <c r="HO198" i="1"/>
  <c r="HL198" i="1"/>
  <c r="HX198" i="1" s="1"/>
  <c r="HW198" i="1" s="1"/>
  <c r="HK198" i="1"/>
  <c r="HH198" i="1"/>
  <c r="HG198" i="1" s="1"/>
  <c r="GU198" i="1"/>
  <c r="GO198" i="1"/>
  <c r="GP198" i="1" s="1"/>
  <c r="GM198" i="1"/>
  <c r="GN198" i="1" s="1"/>
  <c r="GK198" i="1"/>
  <c r="GL198" i="1" s="1"/>
  <c r="GH198" i="1"/>
  <c r="GG198" i="1"/>
  <c r="GD198" i="1"/>
  <c r="GB198" i="1"/>
  <c r="GA198" i="1"/>
  <c r="FZ198" i="1"/>
  <c r="FY198" i="1"/>
  <c r="FX198" i="1"/>
  <c r="FW198" i="1"/>
  <c r="FV198" i="1"/>
  <c r="FS198" i="1"/>
  <c r="FT198" i="1" s="1"/>
  <c r="FO198" i="1"/>
  <c r="FH198" i="1"/>
  <c r="FG198" i="1" s="1"/>
  <c r="FC198" i="1"/>
  <c r="FA198" i="1"/>
  <c r="EZ198" i="1" s="1"/>
  <c r="EW198" i="1"/>
  <c r="ES198" i="1"/>
  <c r="EL198" i="1"/>
  <c r="EK198" i="1" s="1"/>
  <c r="EG198" i="1"/>
  <c r="EE198" i="1"/>
  <c r="ED198" i="1"/>
  <c r="DU198" i="1"/>
  <c r="DJ198" i="1"/>
  <c r="DI198" i="1"/>
  <c r="DG198" i="1"/>
  <c r="DF198" i="1" s="1"/>
  <c r="CW198" i="1"/>
  <c r="IA197" i="1"/>
  <c r="HS197" i="1"/>
  <c r="HO197" i="1"/>
  <c r="HL197" i="1"/>
  <c r="HX197" i="1" s="1"/>
  <c r="HW197" i="1" s="1"/>
  <c r="HH197" i="1"/>
  <c r="HG197" i="1"/>
  <c r="GU197" i="1"/>
  <c r="GP197" i="1"/>
  <c r="GO197" i="1"/>
  <c r="GM197" i="1"/>
  <c r="GN197" i="1" s="1"/>
  <c r="GL197" i="1"/>
  <c r="GK197" i="1"/>
  <c r="GI197" i="1"/>
  <c r="GJ197" i="1" s="1"/>
  <c r="GH197" i="1"/>
  <c r="GG197" i="1"/>
  <c r="GD197" i="1"/>
  <c r="GB197" i="1"/>
  <c r="GA197" i="1"/>
  <c r="FY197" i="1"/>
  <c r="FZ197" i="1" s="1"/>
  <c r="FW197" i="1"/>
  <c r="FV197" i="1"/>
  <c r="FO197" i="1"/>
  <c r="FH197" i="1"/>
  <c r="FG197" i="1"/>
  <c r="FC197" i="1"/>
  <c r="FA197" i="1"/>
  <c r="EZ197" i="1" s="1"/>
  <c r="EW197" i="1"/>
  <c r="ES197" i="1"/>
  <c r="EL197" i="1"/>
  <c r="EK197" i="1" s="1"/>
  <c r="EG197" i="1"/>
  <c r="EE197" i="1"/>
  <c r="ED197" i="1" s="1"/>
  <c r="DU197" i="1"/>
  <c r="DJ197" i="1"/>
  <c r="DI197" i="1" s="1"/>
  <c r="CW197" i="1"/>
  <c r="IA196" i="1"/>
  <c r="HX196" i="1"/>
  <c r="HS196" i="1"/>
  <c r="HO196" i="1"/>
  <c r="HL196" i="1"/>
  <c r="HK196" i="1"/>
  <c r="HH196" i="1"/>
  <c r="HG196" i="1"/>
  <c r="GU196" i="1"/>
  <c r="GP196" i="1"/>
  <c r="GO196" i="1"/>
  <c r="GM196" i="1"/>
  <c r="GN196" i="1" s="1"/>
  <c r="GL196" i="1"/>
  <c r="GK196" i="1"/>
  <c r="GI196" i="1"/>
  <c r="GJ196" i="1" s="1"/>
  <c r="GH196" i="1"/>
  <c r="GG196" i="1"/>
  <c r="GD196" i="1"/>
  <c r="GB196" i="1"/>
  <c r="GA196" i="1"/>
  <c r="FY196" i="1"/>
  <c r="FZ196" i="1" s="1"/>
  <c r="FX196" i="1"/>
  <c r="FW196" i="1"/>
  <c r="FS196" i="1" s="1"/>
  <c r="FT196" i="1" s="1"/>
  <c r="FV196" i="1"/>
  <c r="FO196" i="1"/>
  <c r="FH196" i="1"/>
  <c r="FG196" i="1"/>
  <c r="FC196" i="1"/>
  <c r="FA196" i="1"/>
  <c r="EW196" i="1"/>
  <c r="ES196" i="1"/>
  <c r="EL196" i="1"/>
  <c r="EK196" i="1" s="1"/>
  <c r="EG196" i="1"/>
  <c r="EE196" i="1"/>
  <c r="DU196" i="1"/>
  <c r="DJ196" i="1"/>
  <c r="DI196" i="1"/>
  <c r="DG196" i="1"/>
  <c r="CW196" i="1"/>
  <c r="IB195" i="1"/>
  <c r="IB194" i="1" s="1"/>
  <c r="IA194" i="1" s="1"/>
  <c r="IA195" i="1"/>
  <c r="HT195" i="1"/>
  <c r="HS195" i="1"/>
  <c r="HP195" i="1"/>
  <c r="HP194" i="1" s="1"/>
  <c r="HO194" i="1" s="1"/>
  <c r="HO195" i="1"/>
  <c r="HH195" i="1"/>
  <c r="HG195" i="1"/>
  <c r="GV195" i="1"/>
  <c r="GV194" i="1" s="1"/>
  <c r="GU194" i="1" s="1"/>
  <c r="GU195" i="1"/>
  <c r="GO195" i="1"/>
  <c r="GP195" i="1" s="1"/>
  <c r="GM195" i="1"/>
  <c r="GK195" i="1"/>
  <c r="GL195" i="1" s="1"/>
  <c r="GG195" i="1"/>
  <c r="GH195" i="1" s="1"/>
  <c r="GD195" i="1"/>
  <c r="FY195" i="1"/>
  <c r="FZ195" i="1" s="1"/>
  <c r="FX195" i="1"/>
  <c r="FW195" i="1"/>
  <c r="FV195" i="1"/>
  <c r="FS195" i="1"/>
  <c r="FT195" i="1" s="1"/>
  <c r="FP195" i="1"/>
  <c r="FO195" i="1"/>
  <c r="FH195" i="1"/>
  <c r="FG195" i="1"/>
  <c r="FD195" i="1"/>
  <c r="FC195" i="1"/>
  <c r="ES195" i="1"/>
  <c r="EL195" i="1"/>
  <c r="EK195" i="1" s="1"/>
  <c r="EH195" i="1"/>
  <c r="EG195" i="1"/>
  <c r="HT194" i="1"/>
  <c r="HS194" i="1" s="1"/>
  <c r="HH194" i="1"/>
  <c r="HG194" i="1"/>
  <c r="GO194" i="1"/>
  <c r="GP194" i="1" s="1"/>
  <c r="GN194" i="1"/>
  <c r="GM194" i="1"/>
  <c r="GK194" i="1"/>
  <c r="GG194" i="1"/>
  <c r="GD194" i="1"/>
  <c r="FZ194" i="1"/>
  <c r="FY194" i="1"/>
  <c r="FW194" i="1"/>
  <c r="FX194" i="1" s="1"/>
  <c r="FV194" i="1"/>
  <c r="FP194" i="1"/>
  <c r="FO194" i="1"/>
  <c r="FN194" i="1"/>
  <c r="FH194" i="1"/>
  <c r="FG194" i="1" s="1"/>
  <c r="FD194" i="1"/>
  <c r="FC194" i="1"/>
  <c r="FB194" i="1"/>
  <c r="EX194" i="1"/>
  <c r="EW194" i="1" s="1"/>
  <c r="EV194" i="1"/>
  <c r="ES194" i="1"/>
  <c r="EL194" i="1"/>
  <c r="EH194" i="1"/>
  <c r="EG194" i="1"/>
  <c r="EF194" i="1"/>
  <c r="EF186" i="1" s="1"/>
  <c r="EF185" i="1" s="1"/>
  <c r="EC194" i="1"/>
  <c r="DY194" i="1"/>
  <c r="DW194" i="1"/>
  <c r="DV194" i="1"/>
  <c r="DU194" i="1"/>
  <c r="DT194" i="1"/>
  <c r="DT186" i="1" s="1"/>
  <c r="DT185" i="1" s="1"/>
  <c r="DH194" i="1"/>
  <c r="DH186" i="1" s="1"/>
  <c r="DH185" i="1" s="1"/>
  <c r="DE194" i="1"/>
  <c r="DA194" i="1"/>
  <c r="CX194" i="1"/>
  <c r="CW194" i="1"/>
  <c r="GP193" i="1"/>
  <c r="GO193" i="1"/>
  <c r="GM193" i="1"/>
  <c r="GN193" i="1" s="1"/>
  <c r="GL193" i="1"/>
  <c r="GK193" i="1"/>
  <c r="GI193" i="1"/>
  <c r="GJ193" i="1" s="1"/>
  <c r="GH193" i="1"/>
  <c r="GG193" i="1"/>
  <c r="GD193" i="1"/>
  <c r="GB193" i="1"/>
  <c r="GA193" i="1"/>
  <c r="FY193" i="1"/>
  <c r="FZ193" i="1" s="1"/>
  <c r="FX193" i="1"/>
  <c r="FW193" i="1"/>
  <c r="FV193" i="1"/>
  <c r="FS193" i="1"/>
  <c r="FT193" i="1" s="1"/>
  <c r="GU192" i="1"/>
  <c r="GO192" i="1"/>
  <c r="GP192" i="1" s="1"/>
  <c r="GM192" i="1"/>
  <c r="GK192" i="1"/>
  <c r="GL192" i="1" s="1"/>
  <c r="GG192" i="1"/>
  <c r="GH192" i="1" s="1"/>
  <c r="GD192" i="1"/>
  <c r="FY192" i="1"/>
  <c r="FZ192" i="1" s="1"/>
  <c r="FX192" i="1"/>
  <c r="FW192" i="1"/>
  <c r="FV192" i="1"/>
  <c r="FS192" i="1"/>
  <c r="FT192" i="1" s="1"/>
  <c r="FG192" i="1"/>
  <c r="EW192" i="1"/>
  <c r="ES192" i="1"/>
  <c r="EK192" i="1"/>
  <c r="EE192" i="1"/>
  <c r="ED192" i="1"/>
  <c r="DJ192" i="1"/>
  <c r="DG192" i="1" s="1"/>
  <c r="DF192" i="1" s="1"/>
  <c r="DI192" i="1"/>
  <c r="CW192" i="1"/>
  <c r="HO191" i="1"/>
  <c r="HG191" i="1"/>
  <c r="GU191" i="1"/>
  <c r="GP191" i="1"/>
  <c r="GO191" i="1"/>
  <c r="GM191" i="1"/>
  <c r="GN191" i="1" s="1"/>
  <c r="GL191" i="1"/>
  <c r="GK191" i="1"/>
  <c r="GI191" i="1" s="1"/>
  <c r="GJ191" i="1" s="1"/>
  <c r="GH191" i="1"/>
  <c r="GG191" i="1"/>
  <c r="GD191" i="1"/>
  <c r="GA191" i="1"/>
  <c r="GB191" i="1" s="1"/>
  <c r="FZ191" i="1"/>
  <c r="FY191" i="1"/>
  <c r="FW191" i="1"/>
  <c r="FV191" i="1"/>
  <c r="FG191" i="1"/>
  <c r="EW191" i="1"/>
  <c r="ES191" i="1"/>
  <c r="EK191" i="1"/>
  <c r="EE191" i="1"/>
  <c r="ED191" i="1" s="1"/>
  <c r="DJ191" i="1"/>
  <c r="DI191" i="1"/>
  <c r="DG191" i="1"/>
  <c r="DF191" i="1" s="1"/>
  <c r="CW191" i="1"/>
  <c r="IA190" i="1"/>
  <c r="HS190" i="1"/>
  <c r="HO190" i="1"/>
  <c r="HL190" i="1"/>
  <c r="HX190" i="1" s="1"/>
  <c r="HW190" i="1" s="1"/>
  <c r="HH190" i="1"/>
  <c r="HG190" i="1"/>
  <c r="GU190" i="1"/>
  <c r="GO190" i="1"/>
  <c r="GM190" i="1"/>
  <c r="GL190" i="1"/>
  <c r="GI190" i="1"/>
  <c r="GG190" i="1"/>
  <c r="GD190" i="1"/>
  <c r="GA190" i="1"/>
  <c r="FY190" i="1"/>
  <c r="FW190" i="1"/>
  <c r="FS190" i="1" s="1"/>
  <c r="FT190" i="1" s="1"/>
  <c r="FV190" i="1"/>
  <c r="FO190" i="1"/>
  <c r="FG190" i="1"/>
  <c r="FC190" i="1"/>
  <c r="GJ190" i="1" s="1"/>
  <c r="FA190" i="1"/>
  <c r="EZ190" i="1"/>
  <c r="EW190" i="1"/>
  <c r="ES190" i="1"/>
  <c r="EL190" i="1"/>
  <c r="EK190" i="1"/>
  <c r="EG190" i="1"/>
  <c r="EE190" i="1"/>
  <c r="ED190" i="1" s="1"/>
  <c r="DU190" i="1"/>
  <c r="DJ190" i="1"/>
  <c r="DG190" i="1" s="1"/>
  <c r="DF190" i="1" s="1"/>
  <c r="CW190" i="1"/>
  <c r="IA189" i="1"/>
  <c r="HS189" i="1"/>
  <c r="HO189" i="1"/>
  <c r="HL189" i="1"/>
  <c r="HX189" i="1" s="1"/>
  <c r="HK189" i="1"/>
  <c r="HH189" i="1"/>
  <c r="HH188" i="1" s="1"/>
  <c r="GU189" i="1"/>
  <c r="GO189" i="1"/>
  <c r="GM189" i="1"/>
  <c r="GI189" i="1" s="1"/>
  <c r="GJ189" i="1" s="1"/>
  <c r="GL189" i="1"/>
  <c r="GG189" i="1"/>
  <c r="GA189" i="1" s="1"/>
  <c r="GD189" i="1"/>
  <c r="FY189" i="1"/>
  <c r="FW189" i="1"/>
  <c r="FV189" i="1"/>
  <c r="FP189" i="1"/>
  <c r="FC189" i="1"/>
  <c r="FA189" i="1"/>
  <c r="EZ189" i="1"/>
  <c r="EW189" i="1"/>
  <c r="ES189" i="1"/>
  <c r="ES188" i="1" s="1"/>
  <c r="EK189" i="1"/>
  <c r="EH189" i="1"/>
  <c r="EH188" i="1" s="1"/>
  <c r="EG188" i="1" s="1"/>
  <c r="EG189" i="1"/>
  <c r="EE189" i="1"/>
  <c r="DU189" i="1"/>
  <c r="DJ189" i="1"/>
  <c r="DI189" i="1"/>
  <c r="CW189" i="1"/>
  <c r="IB188" i="1"/>
  <c r="IA188" i="1" s="1"/>
  <c r="HT188" i="1"/>
  <c r="HS188" i="1"/>
  <c r="HP188" i="1"/>
  <c r="GV188" i="1"/>
  <c r="GO188" i="1"/>
  <c r="GM188" i="1"/>
  <c r="GK188" i="1"/>
  <c r="GI188" i="1"/>
  <c r="GG188" i="1"/>
  <c r="GC188" i="1"/>
  <c r="GA188" i="1"/>
  <c r="FY188" i="1"/>
  <c r="FW188" i="1"/>
  <c r="FU188" i="1"/>
  <c r="FD188" i="1"/>
  <c r="FC188" i="1"/>
  <c r="GB188" i="1" s="1"/>
  <c r="ET188" i="1"/>
  <c r="EL188" i="1"/>
  <c r="EL187" i="1" s="1"/>
  <c r="EK187" i="1" s="1"/>
  <c r="EK188" i="1"/>
  <c r="IB187" i="1"/>
  <c r="HT187" i="1"/>
  <c r="HS187" i="1"/>
  <c r="HL187" i="1"/>
  <c r="GO187" i="1"/>
  <c r="GM187" i="1"/>
  <c r="GK187" i="1"/>
  <c r="GG187" i="1"/>
  <c r="FY187" i="1"/>
  <c r="FW187" i="1"/>
  <c r="FN187" i="1"/>
  <c r="FN186" i="1" s="1"/>
  <c r="FN185" i="1" s="1"/>
  <c r="FN18" i="1" s="1"/>
  <c r="FJ187" i="1"/>
  <c r="FB187" i="1"/>
  <c r="FB186" i="1" s="1"/>
  <c r="FB185" i="1" s="1"/>
  <c r="FA187" i="1"/>
  <c r="EZ187" i="1"/>
  <c r="EY187" i="1"/>
  <c r="EX187" i="1"/>
  <c r="EV187" i="1"/>
  <c r="ET187" i="1"/>
  <c r="ET186" i="1" s="1"/>
  <c r="ET185" i="1" s="1"/>
  <c r="ES187" i="1"/>
  <c r="ES186" i="1" s="1"/>
  <c r="ES185" i="1" s="1"/>
  <c r="ER187" i="1"/>
  <c r="EN187" i="1"/>
  <c r="EF187" i="1"/>
  <c r="EC187" i="1"/>
  <c r="EC186" i="1" s="1"/>
  <c r="EC185" i="1" s="1"/>
  <c r="EB187" i="1"/>
  <c r="EA187" i="1"/>
  <c r="DY187" i="1"/>
  <c r="DY186" i="1" s="1"/>
  <c r="DY185" i="1" s="1"/>
  <c r="DW187" i="1"/>
  <c r="DV187" i="1"/>
  <c r="DU187" i="1" s="1"/>
  <c r="DT187" i="1"/>
  <c r="DQ187" i="1"/>
  <c r="DN187" i="1"/>
  <c r="DK187" i="1"/>
  <c r="DH187" i="1"/>
  <c r="DE187" i="1"/>
  <c r="DD187" i="1"/>
  <c r="DC187" i="1"/>
  <c r="DB187" i="1"/>
  <c r="CY187" i="1"/>
  <c r="CX187" i="1"/>
  <c r="CX186" i="1" s="1"/>
  <c r="CW187" i="1"/>
  <c r="GO186" i="1"/>
  <c r="GM186" i="1"/>
  <c r="GG186" i="1"/>
  <c r="FY186" i="1"/>
  <c r="FW186" i="1"/>
  <c r="FR186" i="1"/>
  <c r="FQ186" i="1"/>
  <c r="FF186" i="1"/>
  <c r="FE186" i="1"/>
  <c r="EJ186" i="1"/>
  <c r="EI186" i="1"/>
  <c r="DV186" i="1"/>
  <c r="DV185" i="1" s="1"/>
  <c r="DV18" i="1" s="1"/>
  <c r="DU18" i="1" s="1"/>
  <c r="DE186" i="1"/>
  <c r="GO185" i="1"/>
  <c r="GM185" i="1"/>
  <c r="GM18" i="1" s="1"/>
  <c r="GG185" i="1"/>
  <c r="FY185" i="1"/>
  <c r="FW185" i="1"/>
  <c r="FW18" i="1" s="1"/>
  <c r="FR185" i="1"/>
  <c r="FQ185" i="1"/>
  <c r="FQ204" i="1" s="1"/>
  <c r="FQ330" i="1" s="1"/>
  <c r="FF185" i="1"/>
  <c r="FE185" i="1"/>
  <c r="EJ185" i="1"/>
  <c r="EI185" i="1"/>
  <c r="EI204" i="1" s="1"/>
  <c r="EI330" i="1" s="1"/>
  <c r="DE185" i="1"/>
  <c r="ID184" i="1"/>
  <c r="IA184" i="1"/>
  <c r="HZ184" i="1"/>
  <c r="HW184" i="1" s="1"/>
  <c r="HW168" i="1" s="1"/>
  <c r="HS184" i="1"/>
  <c r="HO184" i="1"/>
  <c r="HJ184" i="1"/>
  <c r="HJ168" i="1" s="1"/>
  <c r="HG168" i="1" s="1"/>
  <c r="GU184" i="1"/>
  <c r="GO184" i="1"/>
  <c r="GP184" i="1" s="1"/>
  <c r="GN184" i="1"/>
  <c r="GM184" i="1"/>
  <c r="GK184" i="1"/>
  <c r="GG184" i="1"/>
  <c r="GD184" i="1"/>
  <c r="FZ184" i="1"/>
  <c r="FY184" i="1"/>
  <c r="FW184" i="1"/>
  <c r="FX184" i="1" s="1"/>
  <c r="FV184" i="1"/>
  <c r="FO184" i="1"/>
  <c r="FJ184" i="1"/>
  <c r="FJ168" i="1" s="1"/>
  <c r="FG168" i="1" s="1"/>
  <c r="FG184" i="1"/>
  <c r="FC184" i="1"/>
  <c r="HO183" i="1"/>
  <c r="HG183" i="1"/>
  <c r="GU183" i="1"/>
  <c r="GO183" i="1"/>
  <c r="GP183" i="1" s="1"/>
  <c r="GM183" i="1"/>
  <c r="GK183" i="1"/>
  <c r="GL183" i="1" s="1"/>
  <c r="GG183" i="1"/>
  <c r="GH183" i="1" s="1"/>
  <c r="GD183" i="1"/>
  <c r="FY183" i="1"/>
  <c r="FZ183" i="1" s="1"/>
  <c r="FX183" i="1"/>
  <c r="FW183" i="1"/>
  <c r="FV183" i="1"/>
  <c r="FS183" i="1"/>
  <c r="FT183" i="1" s="1"/>
  <c r="FR183" i="1"/>
  <c r="FO183" i="1"/>
  <c r="FC183" i="1"/>
  <c r="ES183" i="1"/>
  <c r="EL183" i="1"/>
  <c r="EK183" i="1"/>
  <c r="DS183" i="1"/>
  <c r="DR183" i="1"/>
  <c r="DO183" i="1"/>
  <c r="DL183" i="1"/>
  <c r="DI183" i="1"/>
  <c r="DG183" i="1"/>
  <c r="DF183" i="1" s="1"/>
  <c r="DC183" i="1"/>
  <c r="CZ183" i="1"/>
  <c r="CW183" i="1"/>
  <c r="CW182" i="1" s="1"/>
  <c r="CL183" i="1"/>
  <c r="BV183" i="1"/>
  <c r="BU183" i="1"/>
  <c r="BS183" i="1" s="1"/>
  <c r="BH183" i="1"/>
  <c r="BG183" i="1"/>
  <c r="BE183" i="1" s="1"/>
  <c r="BB183" i="1"/>
  <c r="BA183" i="1"/>
  <c r="AY183" i="1"/>
  <c r="BL183" i="1" s="1"/>
  <c r="AV183" i="1"/>
  <c r="AS183" i="1"/>
  <c r="AL183" i="1"/>
  <c r="AH183" i="1"/>
  <c r="AF183" i="1"/>
  <c r="AR183" i="1" s="1"/>
  <c r="AC183" i="1"/>
  <c r="Z183" i="1"/>
  <c r="AK183" i="1" s="1"/>
  <c r="Y183" i="1"/>
  <c r="W183" i="1"/>
  <c r="T183" i="1"/>
  <c r="S183" i="1"/>
  <c r="Q183" i="1"/>
  <c r="P183" i="1"/>
  <c r="N183" i="1" s="1"/>
  <c r="K183" i="1"/>
  <c r="J183" i="1"/>
  <c r="H183" i="1"/>
  <c r="E183" i="1"/>
  <c r="HO182" i="1"/>
  <c r="HG182" i="1"/>
  <c r="GU182" i="1"/>
  <c r="GP182" i="1"/>
  <c r="GO182" i="1"/>
  <c r="GM182" i="1"/>
  <c r="GN182" i="1" s="1"/>
  <c r="GL182" i="1"/>
  <c r="GK182" i="1"/>
  <c r="GI182" i="1"/>
  <c r="GJ182" i="1" s="1"/>
  <c r="GH182" i="1"/>
  <c r="GG182" i="1"/>
  <c r="GD182" i="1"/>
  <c r="GB182" i="1"/>
  <c r="GA182" i="1"/>
  <c r="FY182" i="1"/>
  <c r="FZ182" i="1" s="1"/>
  <c r="FW182" i="1"/>
  <c r="FV182" i="1"/>
  <c r="FR182" i="1"/>
  <c r="FO182" i="1" s="1"/>
  <c r="FC182" i="1"/>
  <c r="ET182" i="1"/>
  <c r="ES182" i="1" s="1"/>
  <c r="EL182" i="1"/>
  <c r="EK182" i="1"/>
  <c r="DJ182" i="1"/>
  <c r="DI182" i="1" s="1"/>
  <c r="CX182" i="1"/>
  <c r="HO181" i="1"/>
  <c r="HG181" i="1"/>
  <c r="GU181" i="1"/>
  <c r="GO181" i="1"/>
  <c r="GP181" i="1" s="1"/>
  <c r="GN181" i="1"/>
  <c r="GM181" i="1"/>
  <c r="GK181" i="1"/>
  <c r="GG181" i="1"/>
  <c r="GD181" i="1"/>
  <c r="FZ181" i="1"/>
  <c r="FY181" i="1"/>
  <c r="FW181" i="1"/>
  <c r="FX181" i="1" s="1"/>
  <c r="FV181" i="1"/>
  <c r="FR181" i="1"/>
  <c r="FO181" i="1"/>
  <c r="FK181" i="1"/>
  <c r="FH181" i="1"/>
  <c r="FG181" i="1"/>
  <c r="FC181" i="1"/>
  <c r="EW181" i="1"/>
  <c r="EO181" i="1"/>
  <c r="EK181" i="1"/>
  <c r="EG181" i="1"/>
  <c r="DX181" i="1"/>
  <c r="DU181" i="1"/>
  <c r="DR181" i="1"/>
  <c r="DO181" i="1"/>
  <c r="DL181" i="1"/>
  <c r="DI181" i="1"/>
  <c r="DF181" i="1"/>
  <c r="CZ181" i="1"/>
  <c r="CW181" i="1"/>
  <c r="CT181" i="1"/>
  <c r="CQ181" i="1"/>
  <c r="CL181" i="1"/>
  <c r="CK181" i="1"/>
  <c r="CH181" i="1"/>
  <c r="CB181" i="1"/>
  <c r="CF181" i="1" s="1"/>
  <c r="BZ181" i="1"/>
  <c r="BV181" i="1"/>
  <c r="BL181" i="1"/>
  <c r="BH181" i="1"/>
  <c r="BF181" i="1"/>
  <c r="BE181" i="1"/>
  <c r="BB181" i="1"/>
  <c r="AY181" i="1"/>
  <c r="AW181" i="1"/>
  <c r="AV181" i="1"/>
  <c r="AS181" i="1"/>
  <c r="AI181" i="1"/>
  <c r="AF181" i="1"/>
  <c r="AR181" i="1" s="1"/>
  <c r="AC181" i="1"/>
  <c r="Z181" i="1"/>
  <c r="AK181" i="1" s="1"/>
  <c r="AL181" i="1" s="1"/>
  <c r="X181" i="1"/>
  <c r="W181" i="1" s="1"/>
  <c r="T181" i="1"/>
  <c r="Q181" i="1"/>
  <c r="O181" i="1"/>
  <c r="N181" i="1" s="1"/>
  <c r="K181" i="1"/>
  <c r="I181" i="1"/>
  <c r="H181" i="1"/>
  <c r="E181" i="1"/>
  <c r="IA180" i="1"/>
  <c r="HS180" i="1"/>
  <c r="HO180" i="1"/>
  <c r="HH180" i="1"/>
  <c r="HG180" i="1"/>
  <c r="GU180" i="1"/>
  <c r="GP180" i="1"/>
  <c r="GO180" i="1"/>
  <c r="GM180" i="1"/>
  <c r="GN180" i="1" s="1"/>
  <c r="GK180" i="1"/>
  <c r="GH180" i="1"/>
  <c r="GG180" i="1"/>
  <c r="GD180" i="1"/>
  <c r="GA180" i="1"/>
  <c r="GB180" i="1" s="1"/>
  <c r="FZ180" i="1"/>
  <c r="FY180" i="1"/>
  <c r="FW180" i="1"/>
  <c r="FV180" i="1"/>
  <c r="FR180" i="1"/>
  <c r="FO180" i="1" s="1"/>
  <c r="FK180" i="1"/>
  <c r="FH180" i="1"/>
  <c r="FG180" i="1"/>
  <c r="FC180" i="1"/>
  <c r="EW180" i="1"/>
  <c r="ET180" i="1"/>
  <c r="ES180" i="1"/>
  <c r="EO180" i="1"/>
  <c r="EK180" i="1"/>
  <c r="EG180" i="1"/>
  <c r="DX180" i="1"/>
  <c r="DU180" i="1"/>
  <c r="DR180" i="1"/>
  <c r="DO180" i="1"/>
  <c r="DL180" i="1"/>
  <c r="DI180" i="1"/>
  <c r="DF180" i="1"/>
  <c r="CZ180" i="1"/>
  <c r="CW180" i="1"/>
  <c r="CT180" i="1"/>
  <c r="CQ180" i="1"/>
  <c r="CL180" i="1"/>
  <c r="CK180" i="1"/>
  <c r="CH180" i="1"/>
  <c r="CB180" i="1"/>
  <c r="CF180" i="1" s="1"/>
  <c r="BY180" i="1"/>
  <c r="BV180" i="1"/>
  <c r="BL180" i="1"/>
  <c r="BH180" i="1"/>
  <c r="BF180" i="1"/>
  <c r="BE180" i="1"/>
  <c r="BB180" i="1"/>
  <c r="AZ180" i="1"/>
  <c r="AV180" i="1"/>
  <c r="AS180" i="1"/>
  <c r="AI180" i="1"/>
  <c r="AF180" i="1"/>
  <c r="AR180" i="1" s="1"/>
  <c r="AD180" i="1"/>
  <c r="AC180" i="1"/>
  <c r="Z180" i="1"/>
  <c r="AK180" i="1" s="1"/>
  <c r="AL180" i="1" s="1"/>
  <c r="X180" i="1"/>
  <c r="W180" i="1" s="1"/>
  <c r="T180" i="1"/>
  <c r="Q180" i="1"/>
  <c r="O180" i="1"/>
  <c r="N180" i="1" s="1"/>
  <c r="K180" i="1"/>
  <c r="I180" i="1"/>
  <c r="H180" i="1" s="1"/>
  <c r="E180" i="1"/>
  <c r="IB179" i="1"/>
  <c r="IA179" i="1"/>
  <c r="HX179" i="1"/>
  <c r="HW179" i="1" s="1"/>
  <c r="HT179" i="1"/>
  <c r="HS179" i="1"/>
  <c r="HP179" i="1"/>
  <c r="HP171" i="1" s="1"/>
  <c r="HO179" i="1"/>
  <c r="HL179" i="1"/>
  <c r="HK179" i="1"/>
  <c r="HH179" i="1"/>
  <c r="HG179" i="1"/>
  <c r="GV179" i="1"/>
  <c r="GU179" i="1"/>
  <c r="GP179" i="1"/>
  <c r="GO179" i="1"/>
  <c r="GM179" i="1"/>
  <c r="GN179" i="1" s="1"/>
  <c r="GL179" i="1"/>
  <c r="GK179" i="1"/>
  <c r="GI179" i="1"/>
  <c r="GJ179" i="1" s="1"/>
  <c r="GH179" i="1"/>
  <c r="GG179" i="1"/>
  <c r="GD179" i="1"/>
  <c r="GB179" i="1"/>
  <c r="GA179" i="1"/>
  <c r="FY179" i="1"/>
  <c r="FZ179" i="1" s="1"/>
  <c r="FX179" i="1"/>
  <c r="FW179" i="1"/>
  <c r="FS179" i="1" s="1"/>
  <c r="FT179" i="1" s="1"/>
  <c r="FR179" i="1"/>
  <c r="FO179" i="1" s="1"/>
  <c r="FP179" i="1"/>
  <c r="FN179" i="1"/>
  <c r="FL179" i="1"/>
  <c r="FJ179" i="1"/>
  <c r="FH179" i="1"/>
  <c r="FG179" i="1" s="1"/>
  <c r="FD179" i="1"/>
  <c r="FV179" i="1" s="1"/>
  <c r="FC179" i="1"/>
  <c r="EY179" i="1"/>
  <c r="EX179" i="1"/>
  <c r="ET179" i="1"/>
  <c r="ES179" i="1"/>
  <c r="ER179" i="1"/>
  <c r="EO179" i="1" s="1"/>
  <c r="EP179" i="1"/>
  <c r="EN179" i="1"/>
  <c r="EL179" i="1"/>
  <c r="EK179" i="1" s="1"/>
  <c r="EH179" i="1"/>
  <c r="EG179" i="1"/>
  <c r="DZ179" i="1"/>
  <c r="DX179" i="1" s="1"/>
  <c r="DY179" i="1"/>
  <c r="DV179" i="1"/>
  <c r="DU179" i="1" s="1"/>
  <c r="DT179" i="1"/>
  <c r="DS179" i="1"/>
  <c r="DR179" i="1"/>
  <c r="DQ179" i="1"/>
  <c r="DO179" i="1" s="1"/>
  <c r="DP179" i="1"/>
  <c r="DN179" i="1"/>
  <c r="DM179" i="1"/>
  <c r="DL179" i="1" s="1"/>
  <c r="DK179" i="1"/>
  <c r="DJ179" i="1"/>
  <c r="DI179" i="1"/>
  <c r="DH179" i="1"/>
  <c r="DG179" i="1"/>
  <c r="DF179" i="1"/>
  <c r="DB179" i="1"/>
  <c r="DA179" i="1"/>
  <c r="CY179" i="1"/>
  <c r="CX179" i="1"/>
  <c r="CT179" i="1"/>
  <c r="CS179" i="1"/>
  <c r="CR179" i="1"/>
  <c r="CO179" i="1"/>
  <c r="CN179" i="1"/>
  <c r="CL179" i="1"/>
  <c r="CK179" i="1" s="1"/>
  <c r="CJ179" i="1"/>
  <c r="CI179" i="1"/>
  <c r="CH179" i="1"/>
  <c r="CD179" i="1"/>
  <c r="CC179" i="1"/>
  <c r="CB179" i="1" s="1"/>
  <c r="CF179" i="1" s="1"/>
  <c r="BX179" i="1"/>
  <c r="BW179" i="1"/>
  <c r="BU179" i="1"/>
  <c r="BJ179" i="1"/>
  <c r="BI179" i="1"/>
  <c r="BH179" i="1" s="1"/>
  <c r="BF179" i="1"/>
  <c r="BE179" i="1"/>
  <c r="BD179" i="1"/>
  <c r="BC179" i="1"/>
  <c r="BA179" i="1"/>
  <c r="AZ179" i="1"/>
  <c r="AW179" i="1"/>
  <c r="AV179" i="1"/>
  <c r="AU179" i="1"/>
  <c r="AT179" i="1"/>
  <c r="AK179" i="1"/>
  <c r="AL179" i="1" s="1"/>
  <c r="AH179" i="1"/>
  <c r="AG179" i="1"/>
  <c r="AF179" i="1" s="1"/>
  <c r="AR179" i="1" s="1"/>
  <c r="AE179" i="1"/>
  <c r="AD179" i="1"/>
  <c r="AC179" i="1"/>
  <c r="AB179" i="1"/>
  <c r="Z179" i="1" s="1"/>
  <c r="AA179" i="1"/>
  <c r="AI179" i="1" s="1"/>
  <c r="X179" i="1"/>
  <c r="W179" i="1" s="1"/>
  <c r="V179" i="1"/>
  <c r="U179" i="1"/>
  <c r="T179" i="1"/>
  <c r="S179" i="1"/>
  <c r="Q179" i="1" s="1"/>
  <c r="R179" i="1"/>
  <c r="O179" i="1"/>
  <c r="N179" i="1"/>
  <c r="M179" i="1"/>
  <c r="L179" i="1"/>
  <c r="K179" i="1"/>
  <c r="I179" i="1"/>
  <c r="H179" i="1" s="1"/>
  <c r="G179" i="1"/>
  <c r="F179" i="1"/>
  <c r="E179" i="1"/>
  <c r="IA178" i="1"/>
  <c r="HW178" i="1"/>
  <c r="HS178" i="1"/>
  <c r="HO178" i="1"/>
  <c r="HK178" i="1"/>
  <c r="HG178" i="1"/>
  <c r="GU178" i="1"/>
  <c r="GP178" i="1"/>
  <c r="GO178" i="1"/>
  <c r="GM178" i="1"/>
  <c r="GN178" i="1" s="1"/>
  <c r="GL178" i="1"/>
  <c r="GK178" i="1"/>
  <c r="GI178" i="1"/>
  <c r="GJ178" i="1" s="1"/>
  <c r="GH178" i="1"/>
  <c r="GG178" i="1"/>
  <c r="GD178" i="1"/>
  <c r="GB178" i="1"/>
  <c r="GA178" i="1"/>
  <c r="FY178" i="1"/>
  <c r="FZ178" i="1" s="1"/>
  <c r="FW178" i="1"/>
  <c r="FS178" i="1" s="1"/>
  <c r="FT178" i="1" s="1"/>
  <c r="FV178" i="1"/>
  <c r="FR178" i="1"/>
  <c r="FO178" i="1" s="1"/>
  <c r="FK178" i="1"/>
  <c r="FG178" i="1"/>
  <c r="FC178" i="1"/>
  <c r="EW178" i="1"/>
  <c r="ES178" i="1"/>
  <c r="EO178" i="1"/>
  <c r="EK178" i="1"/>
  <c r="EG178" i="1"/>
  <c r="EE178" i="1"/>
  <c r="ED178" i="1"/>
  <c r="DX178" i="1"/>
  <c r="EH203" i="1" s="1"/>
  <c r="DU178" i="1"/>
  <c r="DP178" i="1"/>
  <c r="DM178" i="1"/>
  <c r="DL178" i="1"/>
  <c r="DI178" i="1"/>
  <c r="DG178" i="1"/>
  <c r="DF178" i="1"/>
  <c r="CZ178" i="1"/>
  <c r="CW178" i="1"/>
  <c r="CT178" i="1"/>
  <c r="CQ178" i="1"/>
  <c r="CL178" i="1"/>
  <c r="CK178" i="1"/>
  <c r="CH178" i="1"/>
  <c r="CC178" i="1"/>
  <c r="BZ178" i="1" s="1"/>
  <c r="CB178" i="1"/>
  <c r="CF178" i="1" s="1"/>
  <c r="BV178" i="1"/>
  <c r="BL178" i="1"/>
  <c r="BH178" i="1"/>
  <c r="BF178" i="1"/>
  <c r="BE178" i="1"/>
  <c r="BB178" i="1"/>
  <c r="AY178" i="1"/>
  <c r="AW178" i="1"/>
  <c r="AV178" i="1"/>
  <c r="AS178" i="1"/>
  <c r="AI178" i="1"/>
  <c r="AF178" i="1"/>
  <c r="AR178" i="1" s="1"/>
  <c r="AC178" i="1"/>
  <c r="Z178" i="1"/>
  <c r="AK178" i="1" s="1"/>
  <c r="AL178" i="1" s="1"/>
  <c r="X178" i="1"/>
  <c r="W178" i="1" s="1"/>
  <c r="T178" i="1"/>
  <c r="Q178" i="1"/>
  <c r="O178" i="1"/>
  <c r="N178" i="1" s="1"/>
  <c r="K178" i="1"/>
  <c r="I178" i="1"/>
  <c r="H178" i="1" s="1"/>
  <c r="E178" i="1"/>
  <c r="IA177" i="1"/>
  <c r="HW177" i="1"/>
  <c r="HS177" i="1"/>
  <c r="HO177" i="1"/>
  <c r="HK177" i="1"/>
  <c r="HG177" i="1"/>
  <c r="GU177" i="1"/>
  <c r="GO177" i="1"/>
  <c r="GP177" i="1" s="1"/>
  <c r="GN177" i="1"/>
  <c r="GM177" i="1"/>
  <c r="GK177" i="1"/>
  <c r="GL177" i="1" s="1"/>
  <c r="GI177" i="1"/>
  <c r="GJ177" i="1" s="1"/>
  <c r="GG177" i="1"/>
  <c r="GH177" i="1" s="1"/>
  <c r="GD177" i="1"/>
  <c r="FY177" i="1"/>
  <c r="FZ177" i="1" s="1"/>
  <c r="FX177" i="1"/>
  <c r="FW177" i="1"/>
  <c r="FV177" i="1"/>
  <c r="FS177" i="1"/>
  <c r="FT177" i="1" s="1"/>
  <c r="FR177" i="1"/>
  <c r="FO177" i="1"/>
  <c r="FK177" i="1"/>
  <c r="FH177" i="1"/>
  <c r="FC177" i="1"/>
  <c r="EW177" i="1"/>
  <c r="ES177" i="1"/>
  <c r="EO177" i="1"/>
  <c r="EK177" i="1"/>
  <c r="EG177" i="1"/>
  <c r="EE177" i="1"/>
  <c r="DX177" i="1"/>
  <c r="DU177" i="1"/>
  <c r="DO177" i="1"/>
  <c r="DM177" i="1"/>
  <c r="DI177" i="1"/>
  <c r="DG177" i="1"/>
  <c r="DF177" i="1"/>
  <c r="CZ177" i="1"/>
  <c r="CW177" i="1"/>
  <c r="CT177" i="1"/>
  <c r="CQ177" i="1"/>
  <c r="CL177" i="1"/>
  <c r="CH177" i="1"/>
  <c r="CF177" i="1"/>
  <c r="CC177" i="1"/>
  <c r="CB177" i="1" s="1"/>
  <c r="BY177" i="1"/>
  <c r="BV177" i="1"/>
  <c r="BH177" i="1"/>
  <c r="BF177" i="1"/>
  <c r="BB177" i="1"/>
  <c r="AZ177" i="1"/>
  <c r="BL177" i="1" s="1"/>
  <c r="AV177" i="1"/>
  <c r="AS177" i="1"/>
  <c r="AR177" i="1"/>
  <c r="AI177" i="1"/>
  <c r="AF177" i="1"/>
  <c r="AD177" i="1"/>
  <c r="Z177" i="1"/>
  <c r="AK177" i="1" s="1"/>
  <c r="AL177" i="1" s="1"/>
  <c r="X177" i="1"/>
  <c r="W177" i="1" s="1"/>
  <c r="T177" i="1"/>
  <c r="Q177" i="1"/>
  <c r="O177" i="1"/>
  <c r="N177" i="1" s="1"/>
  <c r="K177" i="1"/>
  <c r="I177" i="1"/>
  <c r="I176" i="1" s="1"/>
  <c r="H176" i="1" s="1"/>
  <c r="H177" i="1"/>
  <c r="E177" i="1"/>
  <c r="IB176" i="1"/>
  <c r="IA176" i="1"/>
  <c r="HX176" i="1"/>
  <c r="HW176" i="1" s="1"/>
  <c r="HT176" i="1"/>
  <c r="HS176" i="1"/>
  <c r="HP176" i="1"/>
  <c r="HO176" i="1"/>
  <c r="HL176" i="1"/>
  <c r="HK176" i="1"/>
  <c r="HH176" i="1"/>
  <c r="HG176" i="1"/>
  <c r="GV176" i="1"/>
  <c r="GU176" i="1"/>
  <c r="GP176" i="1"/>
  <c r="GO176" i="1"/>
  <c r="GM176" i="1"/>
  <c r="GN176" i="1" s="1"/>
  <c r="GK176" i="1"/>
  <c r="GI176" i="1" s="1"/>
  <c r="GJ176" i="1" s="1"/>
  <c r="GG176" i="1"/>
  <c r="GH176" i="1" s="1"/>
  <c r="FZ176" i="1"/>
  <c r="FY176" i="1"/>
  <c r="FW176" i="1"/>
  <c r="FR176" i="1"/>
  <c r="FO176" i="1" s="1"/>
  <c r="FP176" i="1"/>
  <c r="FN176" i="1"/>
  <c r="FN200" i="1" s="1"/>
  <c r="FL176" i="1"/>
  <c r="FJ176" i="1"/>
  <c r="FJ200" i="1" s="1"/>
  <c r="FD176" i="1"/>
  <c r="GD176" i="1" s="1"/>
  <c r="FC176" i="1"/>
  <c r="EY176" i="1"/>
  <c r="EY200" i="1" s="1"/>
  <c r="EX176" i="1"/>
  <c r="EW176" i="1"/>
  <c r="ET176" i="1"/>
  <c r="ES176" i="1"/>
  <c r="ER176" i="1"/>
  <c r="EP176" i="1"/>
  <c r="EN176" i="1"/>
  <c r="EL176" i="1"/>
  <c r="EK176" i="1"/>
  <c r="EH176" i="1"/>
  <c r="EG176" i="1"/>
  <c r="DZ176" i="1"/>
  <c r="DZ200" i="1" s="1"/>
  <c r="DY176" i="1"/>
  <c r="DX176" i="1"/>
  <c r="DX200" i="1" s="1"/>
  <c r="DV176" i="1"/>
  <c r="DU176" i="1" s="1"/>
  <c r="DT176" i="1"/>
  <c r="DT200" i="1" s="1"/>
  <c r="DQ176" i="1"/>
  <c r="DQ200" i="1" s="1"/>
  <c r="DN176" i="1"/>
  <c r="DK176" i="1"/>
  <c r="DK200" i="1" s="1"/>
  <c r="DJ176" i="1"/>
  <c r="DI176" i="1" s="1"/>
  <c r="DH176" i="1"/>
  <c r="DH200" i="1" s="1"/>
  <c r="DG176" i="1"/>
  <c r="DF176" i="1" s="1"/>
  <c r="DB176" i="1"/>
  <c r="DB200" i="1" s="1"/>
  <c r="DA176" i="1"/>
  <c r="DA200" i="1" s="1"/>
  <c r="CZ176" i="1"/>
  <c r="CZ200" i="1" s="1"/>
  <c r="CY176" i="1"/>
  <c r="CX176" i="1"/>
  <c r="CT176" i="1"/>
  <c r="CS176" i="1"/>
  <c r="CQ176" i="1" s="1"/>
  <c r="CR176" i="1"/>
  <c r="CO176" i="1"/>
  <c r="CN176" i="1"/>
  <c r="CJ176" i="1"/>
  <c r="CI176" i="1"/>
  <c r="CD176" i="1"/>
  <c r="CC176" i="1"/>
  <c r="CB176" i="1" s="1"/>
  <c r="CF176" i="1" s="1"/>
  <c r="BX176" i="1"/>
  <c r="BV176" i="1" s="1"/>
  <c r="BW176" i="1"/>
  <c r="BU176" i="1"/>
  <c r="BJ176" i="1"/>
  <c r="BI176" i="1"/>
  <c r="BH176" i="1" s="1"/>
  <c r="BD176" i="1"/>
  <c r="BB176" i="1" s="1"/>
  <c r="BC176" i="1"/>
  <c r="BA176" i="1"/>
  <c r="AW176" i="1"/>
  <c r="AV176" i="1"/>
  <c r="AU176" i="1"/>
  <c r="AS176" i="1" s="1"/>
  <c r="AT176" i="1"/>
  <c r="AH176" i="1"/>
  <c r="AG176" i="1"/>
  <c r="AF176" i="1" s="1"/>
  <c r="AR176" i="1" s="1"/>
  <c r="AE176" i="1"/>
  <c r="AB176" i="1"/>
  <c r="AA176" i="1"/>
  <c r="AI176" i="1" s="1"/>
  <c r="Z176" i="1"/>
  <c r="AK176" i="1" s="1"/>
  <c r="AL176" i="1" s="1"/>
  <c r="V176" i="1"/>
  <c r="U176" i="1"/>
  <c r="T176" i="1" s="1"/>
  <c r="S176" i="1"/>
  <c r="R176" i="1"/>
  <c r="Q176" i="1"/>
  <c r="M176" i="1"/>
  <c r="L176" i="1"/>
  <c r="K176" i="1" s="1"/>
  <c r="G176" i="1"/>
  <c r="F176" i="1"/>
  <c r="E176" i="1" s="1"/>
  <c r="IA175" i="1"/>
  <c r="HW175" i="1"/>
  <c r="HS175" i="1"/>
  <c r="HO175" i="1"/>
  <c r="HK175" i="1"/>
  <c r="HG175" i="1"/>
  <c r="GU175" i="1"/>
  <c r="GO175" i="1"/>
  <c r="GP175" i="1" s="1"/>
  <c r="GN175" i="1"/>
  <c r="GM175" i="1"/>
  <c r="GK175" i="1"/>
  <c r="GL175" i="1" s="1"/>
  <c r="GI175" i="1"/>
  <c r="GJ175" i="1" s="1"/>
  <c r="GG175" i="1"/>
  <c r="GH175" i="1" s="1"/>
  <c r="GD175" i="1"/>
  <c r="FY175" i="1"/>
  <c r="FX175" i="1"/>
  <c r="FW175" i="1"/>
  <c r="FV175" i="1"/>
  <c r="FR175" i="1"/>
  <c r="FO175" i="1"/>
  <c r="FK175" i="1"/>
  <c r="FG175" i="1"/>
  <c r="FC175" i="1"/>
  <c r="FA175" i="1"/>
  <c r="EZ175" i="1"/>
  <c r="EW175" i="1"/>
  <c r="ES175" i="1"/>
  <c r="EO175" i="1"/>
  <c r="EK175" i="1"/>
  <c r="EG175" i="1"/>
  <c r="DX175" i="1"/>
  <c r="DV175" i="1"/>
  <c r="DP175" i="1"/>
  <c r="DL175" i="1"/>
  <c r="DI175" i="1"/>
  <c r="DG175" i="1"/>
  <c r="DF175" i="1" s="1"/>
  <c r="CZ175" i="1"/>
  <c r="CW175" i="1"/>
  <c r="CT175" i="1"/>
  <c r="CQ175" i="1"/>
  <c r="CL175" i="1"/>
  <c r="CK175" i="1"/>
  <c r="CH175" i="1"/>
  <c r="CC175" i="1"/>
  <c r="CB175" i="1"/>
  <c r="CF175" i="1" s="1"/>
  <c r="BZ175" i="1"/>
  <c r="BY175" i="1" s="1"/>
  <c r="BV175" i="1"/>
  <c r="BS175" i="1"/>
  <c r="BL175" i="1"/>
  <c r="BH175" i="1"/>
  <c r="BF175" i="1"/>
  <c r="BF172" i="1" s="1"/>
  <c r="BE172" i="1" s="1"/>
  <c r="BE175" i="1"/>
  <c r="BB175" i="1"/>
  <c r="AY175" i="1"/>
  <c r="AW175" i="1"/>
  <c r="AW172" i="1" s="1"/>
  <c r="AV172" i="1" s="1"/>
  <c r="AV175" i="1"/>
  <c r="AS175" i="1"/>
  <c r="AI175" i="1"/>
  <c r="AF175" i="1"/>
  <c r="AC175" i="1"/>
  <c r="Z175" i="1"/>
  <c r="AK175" i="1" s="1"/>
  <c r="AL175" i="1" s="1"/>
  <c r="X175" i="1"/>
  <c r="W175" i="1"/>
  <c r="T175" i="1"/>
  <c r="Q175" i="1"/>
  <c r="O175" i="1"/>
  <c r="N175" i="1"/>
  <c r="K175" i="1"/>
  <c r="I175" i="1"/>
  <c r="H175" i="1"/>
  <c r="E175" i="1"/>
  <c r="IA174" i="1"/>
  <c r="HW174" i="1"/>
  <c r="HS174" i="1"/>
  <c r="HO174" i="1"/>
  <c r="HK174" i="1"/>
  <c r="HG174" i="1"/>
  <c r="GU174" i="1"/>
  <c r="GP174" i="1"/>
  <c r="GO174" i="1"/>
  <c r="GM174" i="1"/>
  <c r="GN174" i="1" s="1"/>
  <c r="GL174" i="1"/>
  <c r="GK174" i="1"/>
  <c r="GI174" i="1"/>
  <c r="GJ174" i="1" s="1"/>
  <c r="GH174" i="1"/>
  <c r="GG174" i="1"/>
  <c r="GD174" i="1"/>
  <c r="GB174" i="1"/>
  <c r="GA174" i="1"/>
  <c r="FY174" i="1"/>
  <c r="FZ174" i="1" s="1"/>
  <c r="FW174" i="1"/>
  <c r="FS174" i="1" s="1"/>
  <c r="FT174" i="1" s="1"/>
  <c r="FV174" i="1"/>
  <c r="FR174" i="1"/>
  <c r="FO174" i="1" s="1"/>
  <c r="FC174" i="1"/>
  <c r="FA174" i="1"/>
  <c r="EZ174" i="1" s="1"/>
  <c r="EW174" i="1"/>
  <c r="ES174" i="1"/>
  <c r="EG174" i="1"/>
  <c r="EE174" i="1"/>
  <c r="ED174" i="1" s="1"/>
  <c r="DV174" i="1"/>
  <c r="DS174" i="1"/>
  <c r="DR174" i="1" s="1"/>
  <c r="DO174" i="1"/>
  <c r="DL174" i="1"/>
  <c r="DI174" i="1"/>
  <c r="DG174" i="1"/>
  <c r="CW174" i="1"/>
  <c r="IA173" i="1"/>
  <c r="HW173" i="1"/>
  <c r="HS173" i="1"/>
  <c r="HO173" i="1"/>
  <c r="HK173" i="1"/>
  <c r="HG173" i="1"/>
  <c r="GU173" i="1"/>
  <c r="GO173" i="1"/>
  <c r="GP173" i="1" s="1"/>
  <c r="GN173" i="1"/>
  <c r="GM173" i="1"/>
  <c r="GK173" i="1"/>
  <c r="GG173" i="1"/>
  <c r="GD173" i="1"/>
  <c r="FZ173" i="1"/>
  <c r="FY173" i="1"/>
  <c r="FW173" i="1"/>
  <c r="FX173" i="1" s="1"/>
  <c r="FV173" i="1"/>
  <c r="FR173" i="1"/>
  <c r="FO173" i="1"/>
  <c r="FK173" i="1"/>
  <c r="FG173" i="1"/>
  <c r="FC173" i="1"/>
  <c r="FA173" i="1"/>
  <c r="FA172" i="1" s="1"/>
  <c r="EW173" i="1"/>
  <c r="ES173" i="1"/>
  <c r="EO173" i="1"/>
  <c r="EK173" i="1"/>
  <c r="EG173" i="1"/>
  <c r="EE173" i="1"/>
  <c r="ED173" i="1"/>
  <c r="EB173" i="1"/>
  <c r="DX173" i="1"/>
  <c r="DU173" i="1"/>
  <c r="DS173" i="1"/>
  <c r="DP173" i="1"/>
  <c r="DP172" i="1" s="1"/>
  <c r="DO173" i="1"/>
  <c r="DL173" i="1"/>
  <c r="DI173" i="1"/>
  <c r="DG173" i="1"/>
  <c r="DF173" i="1"/>
  <c r="DD173" i="1"/>
  <c r="DC173" i="1" s="1"/>
  <c r="CZ173" i="1"/>
  <c r="CW173" i="1"/>
  <c r="CU173" i="1"/>
  <c r="CT173" i="1" s="1"/>
  <c r="CQ173" i="1"/>
  <c r="CL173" i="1"/>
  <c r="CL172" i="1" s="1"/>
  <c r="CK172" i="1" s="1"/>
  <c r="CH173" i="1"/>
  <c r="CB173" i="1"/>
  <c r="CF173" i="1" s="1"/>
  <c r="BZ173" i="1"/>
  <c r="BV173" i="1"/>
  <c r="BS173" i="1"/>
  <c r="BL173" i="1"/>
  <c r="BH173" i="1"/>
  <c r="BE173" i="1"/>
  <c r="BB173" i="1"/>
  <c r="AY173" i="1"/>
  <c r="AW173" i="1"/>
  <c r="AV173" i="1"/>
  <c r="AS173" i="1"/>
  <c r="AI173" i="1"/>
  <c r="AF173" i="1"/>
  <c r="AF172" i="1" s="1"/>
  <c r="AC173" i="1"/>
  <c r="Z173" i="1"/>
  <c r="AK173" i="1" s="1"/>
  <c r="AL173" i="1" s="1"/>
  <c r="X173" i="1"/>
  <c r="W173" i="1"/>
  <c r="T173" i="1"/>
  <c r="Q173" i="1"/>
  <c r="O173" i="1"/>
  <c r="N173" i="1"/>
  <c r="K173" i="1"/>
  <c r="I173" i="1"/>
  <c r="H173" i="1"/>
  <c r="E173" i="1"/>
  <c r="IB172" i="1"/>
  <c r="HX172" i="1"/>
  <c r="HW172" i="1"/>
  <c r="HW171" i="1" s="1"/>
  <c r="HT172" i="1"/>
  <c r="HS172" i="1" s="1"/>
  <c r="HS171" i="1" s="1"/>
  <c r="HP172" i="1"/>
  <c r="HO172" i="1"/>
  <c r="HL172" i="1"/>
  <c r="HK172" i="1" s="1"/>
  <c r="HK171" i="1" s="1"/>
  <c r="HH172" i="1"/>
  <c r="HG172" i="1"/>
  <c r="GV172" i="1"/>
  <c r="GU172" i="1" s="1"/>
  <c r="GO172" i="1"/>
  <c r="GP172" i="1" s="1"/>
  <c r="GN172" i="1"/>
  <c r="GM172" i="1"/>
  <c r="GK172" i="1"/>
  <c r="GG172" i="1"/>
  <c r="FY172" i="1"/>
  <c r="FZ172" i="1" s="1"/>
  <c r="FW172" i="1"/>
  <c r="FX172" i="1" s="1"/>
  <c r="FR172" i="1"/>
  <c r="FP172" i="1"/>
  <c r="FP171" i="1" s="1"/>
  <c r="FO172" i="1"/>
  <c r="FN172" i="1"/>
  <c r="FL172" i="1"/>
  <c r="FL194" i="1" s="1"/>
  <c r="FK172" i="1"/>
  <c r="FK194" i="1" s="1"/>
  <c r="FJ172" i="1"/>
  <c r="FG172" i="1" s="1"/>
  <c r="FH172" i="1"/>
  <c r="FD172" i="1"/>
  <c r="FC172" i="1"/>
  <c r="EY172" i="1"/>
  <c r="EY194" i="1" s="1"/>
  <c r="EX172" i="1"/>
  <c r="ET172" i="1"/>
  <c r="ET171" i="1" s="1"/>
  <c r="ES172" i="1"/>
  <c r="ER172" i="1"/>
  <c r="EO172" i="1" s="1"/>
  <c r="EP172" i="1"/>
  <c r="EP194" i="1" s="1"/>
  <c r="EN172" i="1"/>
  <c r="EN171" i="1" s="1"/>
  <c r="EL172" i="1"/>
  <c r="EH172" i="1"/>
  <c r="EG172" i="1"/>
  <c r="DZ172" i="1"/>
  <c r="DY172" i="1"/>
  <c r="DV172" i="1"/>
  <c r="DV171" i="1" s="1"/>
  <c r="DT172" i="1"/>
  <c r="DQ172" i="1"/>
  <c r="DQ194" i="1" s="1"/>
  <c r="DN172" i="1"/>
  <c r="DM172" i="1"/>
  <c r="DM194" i="1" s="1"/>
  <c r="DK172" i="1"/>
  <c r="DK194" i="1" s="1"/>
  <c r="DK186" i="1" s="1"/>
  <c r="DK185" i="1" s="1"/>
  <c r="DJ172" i="1"/>
  <c r="DI172" i="1"/>
  <c r="DH172" i="1"/>
  <c r="DD172" i="1"/>
  <c r="DC172" i="1" s="1"/>
  <c r="DB172" i="1"/>
  <c r="DB194" i="1" s="1"/>
  <c r="DA172" i="1"/>
  <c r="CZ172" i="1" s="1"/>
  <c r="CY172" i="1"/>
  <c r="CY194" i="1" s="1"/>
  <c r="CX172" i="1"/>
  <c r="CW172" i="1"/>
  <c r="CS172" i="1"/>
  <c r="CR172" i="1"/>
  <c r="CQ172" i="1" s="1"/>
  <c r="CJ172" i="1"/>
  <c r="CI172" i="1"/>
  <c r="CH172" i="1" s="1"/>
  <c r="CD172" i="1"/>
  <c r="CC172" i="1"/>
  <c r="BX172" i="1"/>
  <c r="BV172" i="1" s="1"/>
  <c r="BW172" i="1"/>
  <c r="BJ172" i="1"/>
  <c r="BI172" i="1"/>
  <c r="BD172" i="1"/>
  <c r="BC172" i="1"/>
  <c r="BB172" i="1" s="1"/>
  <c r="BA172" i="1"/>
  <c r="AZ172" i="1"/>
  <c r="BL172" i="1" s="1"/>
  <c r="AU172" i="1"/>
  <c r="AT172" i="1"/>
  <c r="AS172" i="1" s="1"/>
  <c r="AJ172" i="1"/>
  <c r="AH172" i="1"/>
  <c r="AG172" i="1"/>
  <c r="AE172" i="1"/>
  <c r="AD172" i="1"/>
  <c r="AC172" i="1"/>
  <c r="AB172" i="1"/>
  <c r="Z172" i="1" s="1"/>
  <c r="AK172" i="1" s="1"/>
  <c r="AL172" i="1" s="1"/>
  <c r="AA172" i="1"/>
  <c r="AI172" i="1" s="1"/>
  <c r="X172" i="1"/>
  <c r="W172" i="1" s="1"/>
  <c r="V172" i="1"/>
  <c r="U172" i="1"/>
  <c r="T172" i="1"/>
  <c r="S172" i="1"/>
  <c r="Q172" i="1" s="1"/>
  <c r="R172" i="1"/>
  <c r="O172" i="1"/>
  <c r="N172" i="1"/>
  <c r="M172" i="1"/>
  <c r="L172" i="1"/>
  <c r="K172" i="1"/>
  <c r="I172" i="1"/>
  <c r="H172" i="1" s="1"/>
  <c r="G172" i="1"/>
  <c r="F172" i="1"/>
  <c r="E172" i="1" s="1"/>
  <c r="ID171" i="1"/>
  <c r="HZ171" i="1"/>
  <c r="HV171" i="1"/>
  <c r="HT171" i="1"/>
  <c r="HR171" i="1"/>
  <c r="HO171" i="1"/>
  <c r="HN171" i="1"/>
  <c r="HL171" i="1"/>
  <c r="HX171" i="1" s="1"/>
  <c r="HJ171" i="1"/>
  <c r="HG171" i="1" s="1"/>
  <c r="GX171" i="1"/>
  <c r="GV171" i="1"/>
  <c r="GO171" i="1"/>
  <c r="GP171" i="1" s="1"/>
  <c r="GN171" i="1"/>
  <c r="GM171" i="1"/>
  <c r="GK171" i="1"/>
  <c r="GG171" i="1"/>
  <c r="FZ171" i="1"/>
  <c r="FY171" i="1"/>
  <c r="FW171" i="1"/>
  <c r="FX171" i="1" s="1"/>
  <c r="FR171" i="1"/>
  <c r="FO171" i="1"/>
  <c r="FJ171" i="1"/>
  <c r="FF171" i="1"/>
  <c r="FC171" i="1" s="1"/>
  <c r="FB171" i="1"/>
  <c r="EV171" i="1"/>
  <c r="EL171" i="1"/>
  <c r="EJ171" i="1"/>
  <c r="EH171" i="1"/>
  <c r="EG171" i="1"/>
  <c r="EF171" i="1"/>
  <c r="EC171" i="1"/>
  <c r="DY171" i="1"/>
  <c r="DW171" i="1"/>
  <c r="DT171" i="1"/>
  <c r="DI171" i="1"/>
  <c r="DH171" i="1"/>
  <c r="DE171" i="1"/>
  <c r="DD171" i="1"/>
  <c r="DA171" i="1"/>
  <c r="IA170" i="1"/>
  <c r="HS170" i="1"/>
  <c r="HR170" i="1"/>
  <c r="HO170" i="1" s="1"/>
  <c r="HN170" i="1"/>
  <c r="HZ170" i="1" s="1"/>
  <c r="HW170" i="1" s="1"/>
  <c r="HK170" i="1"/>
  <c r="HJ170" i="1"/>
  <c r="HG170" i="1" s="1"/>
  <c r="GU170" i="1"/>
  <c r="GO170" i="1"/>
  <c r="GP170" i="1" s="1"/>
  <c r="GM170" i="1"/>
  <c r="GN170" i="1" s="1"/>
  <c r="GL170" i="1"/>
  <c r="GK170" i="1"/>
  <c r="GH170" i="1"/>
  <c r="GG170" i="1"/>
  <c r="GA170" i="1" s="1"/>
  <c r="GB170" i="1" s="1"/>
  <c r="GD170" i="1"/>
  <c r="FZ170" i="1"/>
  <c r="FY170" i="1"/>
  <c r="FW170" i="1"/>
  <c r="FV170" i="1"/>
  <c r="FR170" i="1"/>
  <c r="FN170" i="1" s="1"/>
  <c r="FK170" i="1" s="1"/>
  <c r="FO170" i="1"/>
  <c r="FC170" i="1"/>
  <c r="EW170" i="1"/>
  <c r="ES170" i="1"/>
  <c r="ER170" i="1"/>
  <c r="EO170" i="1"/>
  <c r="EK170" i="1"/>
  <c r="EG170" i="1"/>
  <c r="EF170" i="1"/>
  <c r="ED170" i="1"/>
  <c r="DU170" i="1"/>
  <c r="DK170" i="1"/>
  <c r="DI170" i="1"/>
  <c r="DH170" i="1"/>
  <c r="DF170" i="1" s="1"/>
  <c r="CW170" i="1"/>
  <c r="IA169" i="1"/>
  <c r="HZ169" i="1"/>
  <c r="HW169" i="1" s="1"/>
  <c r="HS169" i="1"/>
  <c r="HO169" i="1"/>
  <c r="HN169" i="1"/>
  <c r="HN168" i="1" s="1"/>
  <c r="HK168" i="1" s="1"/>
  <c r="HG169" i="1"/>
  <c r="GU169" i="1"/>
  <c r="GP169" i="1"/>
  <c r="GO169" i="1"/>
  <c r="GM169" i="1"/>
  <c r="GK169" i="1"/>
  <c r="GI169" i="1"/>
  <c r="GG169" i="1"/>
  <c r="GH169" i="1" s="1"/>
  <c r="GB169" i="1"/>
  <c r="GA169" i="1"/>
  <c r="FY169" i="1"/>
  <c r="FZ169" i="1" s="1"/>
  <c r="FW169" i="1"/>
  <c r="FS169" i="1" s="1"/>
  <c r="FT169" i="1"/>
  <c r="FR169" i="1"/>
  <c r="FO169" i="1"/>
  <c r="FN169" i="1"/>
  <c r="FK169" i="1" s="1"/>
  <c r="FK168" i="1" s="1"/>
  <c r="FG169" i="1"/>
  <c r="FC169" i="1"/>
  <c r="GJ169" i="1" s="1"/>
  <c r="EV169" i="1"/>
  <c r="EG169" i="1"/>
  <c r="ID168" i="1"/>
  <c r="IA168" i="1"/>
  <c r="HZ168" i="1"/>
  <c r="HV168" i="1"/>
  <c r="HS168" i="1"/>
  <c r="HR168" i="1"/>
  <c r="HO168" i="1"/>
  <c r="GX168" i="1"/>
  <c r="GU168" i="1"/>
  <c r="GP168" i="1"/>
  <c r="GO168" i="1"/>
  <c r="GM168" i="1"/>
  <c r="GK168" i="1"/>
  <c r="GI168" i="1"/>
  <c r="GG168" i="1"/>
  <c r="GH168" i="1" s="1"/>
  <c r="GA168" i="1"/>
  <c r="FY168" i="1"/>
  <c r="FZ168" i="1" s="1"/>
  <c r="FW168" i="1"/>
  <c r="FS168" i="1" s="1"/>
  <c r="FT168" i="1" s="1"/>
  <c r="FR168" i="1"/>
  <c r="FO168" i="1"/>
  <c r="FN168" i="1"/>
  <c r="FL168" i="1"/>
  <c r="FH168" i="1"/>
  <c r="FF168" i="1"/>
  <c r="FC168" i="1"/>
  <c r="GJ168" i="1" s="1"/>
  <c r="EY168" i="1"/>
  <c r="EX168" i="1"/>
  <c r="EW168" i="1"/>
  <c r="EV168" i="1"/>
  <c r="EP168" i="1"/>
  <c r="EN168" i="1"/>
  <c r="EL168" i="1"/>
  <c r="EK168" i="1"/>
  <c r="EJ168" i="1"/>
  <c r="EG168" i="1"/>
  <c r="EF168" i="1"/>
  <c r="ED168" i="1"/>
  <c r="DZ168" i="1"/>
  <c r="DY168" i="1"/>
  <c r="DX168" i="1"/>
  <c r="DT168" i="1"/>
  <c r="DS168" i="1"/>
  <c r="DR168" i="1"/>
  <c r="DQ168" i="1"/>
  <c r="DP168" i="1"/>
  <c r="DO168" i="1"/>
  <c r="DN168" i="1"/>
  <c r="DM168" i="1"/>
  <c r="DL168" i="1"/>
  <c r="DK168" i="1"/>
  <c r="DJ168" i="1"/>
  <c r="DI168" i="1"/>
  <c r="DH168" i="1"/>
  <c r="DG168" i="1"/>
  <c r="DF168" i="1"/>
  <c r="DB168" i="1"/>
  <c r="DA168" i="1"/>
  <c r="CZ168" i="1"/>
  <c r="CY168" i="1"/>
  <c r="CX168" i="1"/>
  <c r="CW168" i="1"/>
  <c r="CV168" i="1"/>
  <c r="CU168" i="1"/>
  <c r="CT168" i="1"/>
  <c r="CS168" i="1"/>
  <c r="CR168" i="1"/>
  <c r="CQ168" i="1"/>
  <c r="CP168" i="1"/>
  <c r="CO168" i="1"/>
  <c r="CN168" i="1"/>
  <c r="CM168" i="1"/>
  <c r="CL168" i="1"/>
  <c r="CK168" i="1"/>
  <c r="CJ168" i="1"/>
  <c r="CI168" i="1"/>
  <c r="CH168" i="1"/>
  <c r="CG168" i="1"/>
  <c r="CF168" i="1"/>
  <c r="CE168" i="1"/>
  <c r="CD168" i="1"/>
  <c r="CC168" i="1"/>
  <c r="CB168" i="1"/>
  <c r="GP167" i="1"/>
  <c r="GO167" i="1"/>
  <c r="GM167" i="1"/>
  <c r="GN167" i="1" s="1"/>
  <c r="GL167" i="1"/>
  <c r="GK167" i="1"/>
  <c r="GI167" i="1"/>
  <c r="GJ167" i="1" s="1"/>
  <c r="GH167" i="1"/>
  <c r="GG167" i="1"/>
  <c r="GA167" i="1"/>
  <c r="GB167" i="1" s="1"/>
  <c r="FZ167" i="1"/>
  <c r="FY167" i="1"/>
  <c r="FW167" i="1"/>
  <c r="FV167" i="1"/>
  <c r="FN167" i="1"/>
  <c r="FK167" i="1" s="1"/>
  <c r="FK166" i="1" s="1"/>
  <c r="ES167" i="1"/>
  <c r="ER167" i="1"/>
  <c r="EO167" i="1"/>
  <c r="EO166" i="1" s="1"/>
  <c r="HJ166" i="1"/>
  <c r="HG166" i="1"/>
  <c r="GO166" i="1"/>
  <c r="GN166" i="1"/>
  <c r="GM166" i="1"/>
  <c r="GK166" i="1"/>
  <c r="GG166" i="1"/>
  <c r="FY166" i="1"/>
  <c r="FS166" i="1" s="1"/>
  <c r="FX166" i="1"/>
  <c r="FW166" i="1"/>
  <c r="FV166" i="1"/>
  <c r="FN166" i="1"/>
  <c r="FL166" i="1"/>
  <c r="FJ166" i="1"/>
  <c r="FH166" i="1"/>
  <c r="FG166" i="1"/>
  <c r="FR166" i="1" s="1"/>
  <c r="FO166" i="1" s="1"/>
  <c r="GX166" i="1" s="1"/>
  <c r="GU166" i="1" s="1"/>
  <c r="EY166" i="1"/>
  <c r="FF166" i="1" s="1"/>
  <c r="FC166" i="1" s="1"/>
  <c r="EX166" i="1"/>
  <c r="EW166" i="1"/>
  <c r="EV166" i="1"/>
  <c r="ES166" i="1"/>
  <c r="ER166" i="1"/>
  <c r="EP166" i="1"/>
  <c r="EN166" i="1"/>
  <c r="EL166" i="1"/>
  <c r="EK166" i="1"/>
  <c r="EJ166" i="1"/>
  <c r="EG166" i="1"/>
  <c r="EF166" i="1"/>
  <c r="ED166" i="1" s="1"/>
  <c r="DZ166" i="1"/>
  <c r="DY166" i="1"/>
  <c r="DX166" i="1"/>
  <c r="DT166" i="1"/>
  <c r="DS166" i="1"/>
  <c r="DR166" i="1"/>
  <c r="DQ166" i="1"/>
  <c r="DP166" i="1"/>
  <c r="DO166" i="1"/>
  <c r="DN166" i="1"/>
  <c r="DM166" i="1"/>
  <c r="DL166" i="1"/>
  <c r="DK166" i="1"/>
  <c r="DJ166" i="1"/>
  <c r="DI166" i="1"/>
  <c r="DH166" i="1"/>
  <c r="DG166" i="1"/>
  <c r="DF166" i="1"/>
  <c r="DB166" i="1"/>
  <c r="DA166" i="1"/>
  <c r="CZ166" i="1"/>
  <c r="CY166" i="1"/>
  <c r="CX166" i="1"/>
  <c r="CW166" i="1"/>
  <c r="CV166" i="1"/>
  <c r="CU166" i="1"/>
  <c r="CT166" i="1"/>
  <c r="CS166" i="1"/>
  <c r="CR166" i="1"/>
  <c r="CQ166" i="1"/>
  <c r="CP166" i="1"/>
  <c r="CO166" i="1"/>
  <c r="CN166" i="1"/>
  <c r="CM166" i="1"/>
  <c r="CL166" i="1"/>
  <c r="CK166" i="1"/>
  <c r="CJ166" i="1"/>
  <c r="CI166" i="1"/>
  <c r="CH166" i="1"/>
  <c r="CG166" i="1"/>
  <c r="CF166" i="1"/>
  <c r="CE166" i="1"/>
  <c r="CD166" i="1"/>
  <c r="CC166" i="1"/>
  <c r="CB166" i="1"/>
  <c r="ID165" i="1"/>
  <c r="IA165" i="1"/>
  <c r="HS165" i="1"/>
  <c r="HR165" i="1"/>
  <c r="HJ165" i="1"/>
  <c r="HG165" i="1" s="1"/>
  <c r="GX165" i="1"/>
  <c r="GX164" i="1" s="1"/>
  <c r="GU164" i="1" s="1"/>
  <c r="GU165" i="1"/>
  <c r="GO165" i="1"/>
  <c r="GM165" i="1"/>
  <c r="GN165" i="1" s="1"/>
  <c r="GL165" i="1"/>
  <c r="GK165" i="1"/>
  <c r="GI165" i="1"/>
  <c r="GH165" i="1"/>
  <c r="GG165" i="1"/>
  <c r="GA165" i="1"/>
  <c r="FZ165" i="1"/>
  <c r="FY165" i="1"/>
  <c r="FW165" i="1"/>
  <c r="FV165" i="1"/>
  <c r="FO165" i="1"/>
  <c r="FN165" i="1"/>
  <c r="FK165" i="1" s="1"/>
  <c r="FK164" i="1" s="1"/>
  <c r="FG165" i="1"/>
  <c r="FG164" i="1" s="1"/>
  <c r="FF165" i="1"/>
  <c r="GP165" i="1" s="1"/>
  <c r="FC165" i="1"/>
  <c r="EW165" i="1"/>
  <c r="EV165" i="1"/>
  <c r="ES165" i="1"/>
  <c r="ER165" i="1"/>
  <c r="EK165" i="1"/>
  <c r="EG165" i="1"/>
  <c r="EF165" i="1"/>
  <c r="DX165" i="1"/>
  <c r="DX164" i="1" s="1"/>
  <c r="DT165" i="1"/>
  <c r="DO165" i="1"/>
  <c r="DL165" i="1"/>
  <c r="DI165" i="1"/>
  <c r="DI164" i="1" s="1"/>
  <c r="DH165" i="1"/>
  <c r="CZ165" i="1"/>
  <c r="CW165" i="1"/>
  <c r="CW164" i="1" s="1"/>
  <c r="CB165" i="1"/>
  <c r="HV164" i="1"/>
  <c r="HS164" i="1"/>
  <c r="HR164" i="1"/>
  <c r="HO164" i="1" s="1"/>
  <c r="HJ164" i="1"/>
  <c r="HG164" i="1" s="1"/>
  <c r="GO164" i="1"/>
  <c r="GM164" i="1"/>
  <c r="GN164" i="1" s="1"/>
  <c r="GL164" i="1"/>
  <c r="GK164" i="1"/>
  <c r="GI164" i="1" s="1"/>
  <c r="GG164" i="1"/>
  <c r="FY164" i="1"/>
  <c r="FW164" i="1"/>
  <c r="FX164" i="1" s="1"/>
  <c r="FV164" i="1"/>
  <c r="FR164" i="1"/>
  <c r="FO164" i="1"/>
  <c r="FL164" i="1"/>
  <c r="FJ164" i="1"/>
  <c r="FH164" i="1"/>
  <c r="EY164" i="1"/>
  <c r="FF164" i="1" s="1"/>
  <c r="GP164" i="1" s="1"/>
  <c r="EX164" i="1"/>
  <c r="EW164" i="1"/>
  <c r="EV164" i="1"/>
  <c r="ES164" i="1"/>
  <c r="EP164" i="1"/>
  <c r="EN164" i="1"/>
  <c r="EL164" i="1"/>
  <c r="EK164" i="1"/>
  <c r="EJ164" i="1"/>
  <c r="EG164" i="1"/>
  <c r="DZ164" i="1"/>
  <c r="DY164" i="1"/>
  <c r="DS164" i="1"/>
  <c r="DQ164" i="1"/>
  <c r="DP164" i="1"/>
  <c r="DO164" i="1"/>
  <c r="DN164" i="1"/>
  <c r="DM164" i="1"/>
  <c r="DL164" i="1"/>
  <c r="DK164" i="1"/>
  <c r="DJ164" i="1"/>
  <c r="DG164" i="1"/>
  <c r="DB164" i="1"/>
  <c r="DA164" i="1"/>
  <c r="CZ164" i="1"/>
  <c r="CY164" i="1"/>
  <c r="CX164" i="1"/>
  <c r="CV164" i="1"/>
  <c r="CU164" i="1"/>
  <c r="CT164" i="1"/>
  <c r="CS164" i="1"/>
  <c r="CR164" i="1"/>
  <c r="CQ164" i="1"/>
  <c r="CP164" i="1"/>
  <c r="CO164" i="1"/>
  <c r="CN164" i="1"/>
  <c r="CM164" i="1"/>
  <c r="CL164" i="1"/>
  <c r="CK164" i="1"/>
  <c r="CJ164" i="1"/>
  <c r="CI164" i="1"/>
  <c r="CH164" i="1"/>
  <c r="CG164" i="1"/>
  <c r="CF164" i="1"/>
  <c r="CE164" i="1"/>
  <c r="CD164" i="1"/>
  <c r="CC164" i="1"/>
  <c r="CB164" i="1"/>
  <c r="ID163" i="1"/>
  <c r="IA163" i="1" s="1"/>
  <c r="HW163" i="1"/>
  <c r="HS163" i="1"/>
  <c r="HZ163" i="1" s="1"/>
  <c r="HO163" i="1"/>
  <c r="HJ163" i="1"/>
  <c r="GU163" i="1"/>
  <c r="GP163" i="1"/>
  <c r="GO163" i="1"/>
  <c r="GM163" i="1"/>
  <c r="GN163" i="1" s="1"/>
  <c r="GK163" i="1"/>
  <c r="GH163" i="1"/>
  <c r="GG163" i="1"/>
  <c r="GA163" i="1" s="1"/>
  <c r="GB163" i="1" s="1"/>
  <c r="FY163" i="1"/>
  <c r="FZ163" i="1" s="1"/>
  <c r="FW163" i="1"/>
  <c r="FX163" i="1" s="1"/>
  <c r="FV163" i="1"/>
  <c r="FO163" i="1"/>
  <c r="FK163" i="1"/>
  <c r="FK162" i="1" s="1"/>
  <c r="FJ163" i="1"/>
  <c r="FC163" i="1"/>
  <c r="EW163" i="1"/>
  <c r="EW162" i="1" s="1"/>
  <c r="EV163" i="1"/>
  <c r="ET163" i="1"/>
  <c r="EO163" i="1"/>
  <c r="EO162" i="1" s="1"/>
  <c r="EK163" i="1"/>
  <c r="EJ163" i="1"/>
  <c r="EG163" i="1"/>
  <c r="DX163" i="1"/>
  <c r="DX162" i="1" s="1"/>
  <c r="DW163" i="1"/>
  <c r="DW162" i="1" s="1"/>
  <c r="DU163" i="1"/>
  <c r="DO163" i="1"/>
  <c r="DO162" i="1" s="1"/>
  <c r="DL163" i="1"/>
  <c r="DK163" i="1"/>
  <c r="DT163" i="1" s="1"/>
  <c r="DI163" i="1"/>
  <c r="DI162" i="1" s="1"/>
  <c r="DF163" i="1"/>
  <c r="DC163" i="1"/>
  <c r="CZ163" i="1"/>
  <c r="CZ162" i="1" s="1"/>
  <c r="CW163" i="1"/>
  <c r="CV163" i="1"/>
  <c r="CB163" i="1"/>
  <c r="CB162" i="1" s="1"/>
  <c r="HV162" i="1"/>
  <c r="HS162" i="1"/>
  <c r="HZ162" i="1" s="1"/>
  <c r="HW162" i="1" s="1"/>
  <c r="ID162" i="1" s="1"/>
  <c r="IA162" i="1" s="1"/>
  <c r="GX162" i="1"/>
  <c r="GU162" i="1"/>
  <c r="GO162" i="1"/>
  <c r="GN162" i="1"/>
  <c r="GM162" i="1"/>
  <c r="GK162" i="1"/>
  <c r="GL162" i="1" s="1"/>
  <c r="GI162" i="1"/>
  <c r="GG162" i="1"/>
  <c r="GA162" i="1"/>
  <c r="GB162" i="1" s="1"/>
  <c r="FY162" i="1"/>
  <c r="FW162" i="1"/>
  <c r="FV162" i="1"/>
  <c r="FN162" i="1"/>
  <c r="FL162" i="1"/>
  <c r="FH162" i="1"/>
  <c r="FF162" i="1"/>
  <c r="FC162" i="1" s="1"/>
  <c r="GJ162" i="1" s="1"/>
  <c r="EY162" i="1"/>
  <c r="EX162" i="1"/>
  <c r="ER162" i="1"/>
  <c r="EP162" i="1"/>
  <c r="EN162" i="1"/>
  <c r="EL162" i="1"/>
  <c r="EK162" i="1"/>
  <c r="DZ162" i="1"/>
  <c r="DY162" i="1"/>
  <c r="EJ162" i="1" s="1"/>
  <c r="EG162" i="1" s="1"/>
  <c r="DV162" i="1"/>
  <c r="DU162" i="1"/>
  <c r="DS162" i="1"/>
  <c r="DQ162" i="1"/>
  <c r="DP162" i="1"/>
  <c r="DN162" i="1"/>
  <c r="DM162" i="1"/>
  <c r="DL162" i="1"/>
  <c r="DK162" i="1"/>
  <c r="DJ162" i="1"/>
  <c r="DH162" i="1"/>
  <c r="DG162" i="1"/>
  <c r="DF162" i="1"/>
  <c r="DE162" i="1"/>
  <c r="DD162" i="1"/>
  <c r="DC162" i="1"/>
  <c r="DB162" i="1"/>
  <c r="DA162" i="1"/>
  <c r="CY162" i="1"/>
  <c r="CX162" i="1"/>
  <c r="CW162" i="1"/>
  <c r="CU162" i="1"/>
  <c r="CS162" i="1"/>
  <c r="CR162" i="1"/>
  <c r="CQ162" i="1"/>
  <c r="CP162" i="1"/>
  <c r="CO162" i="1"/>
  <c r="CN162" i="1"/>
  <c r="CM162" i="1"/>
  <c r="CL162" i="1"/>
  <c r="CK162" i="1"/>
  <c r="CJ162" i="1"/>
  <c r="CI162" i="1"/>
  <c r="CH162" i="1"/>
  <c r="CG162" i="1"/>
  <c r="CF162" i="1"/>
  <c r="CE162" i="1"/>
  <c r="CD162" i="1"/>
  <c r="CC162" i="1"/>
  <c r="IA161" i="1"/>
  <c r="HW161" i="1"/>
  <c r="HS161" i="1"/>
  <c r="HO161" i="1"/>
  <c r="HK161" i="1"/>
  <c r="HG161" i="1"/>
  <c r="GU161" i="1"/>
  <c r="GO161" i="1"/>
  <c r="GP161" i="1" s="1"/>
  <c r="GN161" i="1"/>
  <c r="GM161" i="1"/>
  <c r="GK161" i="1"/>
  <c r="GL161" i="1" s="1"/>
  <c r="GI161" i="1"/>
  <c r="GG161" i="1"/>
  <c r="GH161" i="1" s="1"/>
  <c r="GB161" i="1"/>
  <c r="GA161" i="1"/>
  <c r="FY161" i="1"/>
  <c r="FZ161" i="1" s="1"/>
  <c r="FW161" i="1"/>
  <c r="FV161" i="1"/>
  <c r="FR161" i="1"/>
  <c r="FC161" i="1"/>
  <c r="GJ161" i="1" s="1"/>
  <c r="EW161" i="1"/>
  <c r="EG161" i="1"/>
  <c r="IA160" i="1"/>
  <c r="HW160" i="1"/>
  <c r="HS160" i="1"/>
  <c r="HO160" i="1"/>
  <c r="HK160" i="1"/>
  <c r="HG160" i="1"/>
  <c r="GU160" i="1"/>
  <c r="GO160" i="1"/>
  <c r="GP160" i="1" s="1"/>
  <c r="GN160" i="1"/>
  <c r="GM160" i="1"/>
  <c r="GK160" i="1"/>
  <c r="GG160" i="1"/>
  <c r="FY160" i="1"/>
  <c r="FZ160" i="1" s="1"/>
  <c r="FX160" i="1"/>
  <c r="FW160" i="1"/>
  <c r="FV160" i="1"/>
  <c r="FR160" i="1"/>
  <c r="FO160" i="1"/>
  <c r="FN160" i="1"/>
  <c r="FK160" i="1" s="1"/>
  <c r="FG160" i="1"/>
  <c r="FC160" i="1"/>
  <c r="EW160" i="1"/>
  <c r="EW158" i="1" s="1"/>
  <c r="EW154" i="1" s="1"/>
  <c r="ET160" i="1"/>
  <c r="ER160" i="1"/>
  <c r="EO160" i="1"/>
  <c r="EK160" i="1"/>
  <c r="EG160" i="1"/>
  <c r="DX160" i="1"/>
  <c r="DU160" i="1"/>
  <c r="DR160" i="1"/>
  <c r="DO160" i="1"/>
  <c r="DL160" i="1"/>
  <c r="DI160" i="1"/>
  <c r="DF160" i="1"/>
  <c r="CZ160" i="1"/>
  <c r="CW160" i="1"/>
  <c r="CV160" i="1"/>
  <c r="CT160" i="1" s="1"/>
  <c r="CT158" i="1" s="1"/>
  <c r="CT154" i="1" s="1"/>
  <c r="CB160" i="1"/>
  <c r="IA159" i="1"/>
  <c r="HW159" i="1"/>
  <c r="HS159" i="1"/>
  <c r="HN159" i="1"/>
  <c r="HK159" i="1"/>
  <c r="HJ159" i="1"/>
  <c r="HG159" i="1"/>
  <c r="HR159" i="1" s="1"/>
  <c r="GU159" i="1"/>
  <c r="GP159" i="1"/>
  <c r="GO159" i="1"/>
  <c r="GM159" i="1"/>
  <c r="GK159" i="1"/>
  <c r="GI159" i="1" s="1"/>
  <c r="GG159" i="1"/>
  <c r="FY159" i="1"/>
  <c r="FZ159" i="1" s="1"/>
  <c r="FW159" i="1"/>
  <c r="FS159" i="1" s="1"/>
  <c r="FT159" i="1" s="1"/>
  <c r="FR159" i="1"/>
  <c r="FG159" i="1"/>
  <c r="FC159" i="1"/>
  <c r="GJ159" i="1" s="1"/>
  <c r="EW159" i="1"/>
  <c r="ET159" i="1"/>
  <c r="ES159" i="1"/>
  <c r="ER159" i="1"/>
  <c r="EK159" i="1"/>
  <c r="EG159" i="1"/>
  <c r="DX159" i="1"/>
  <c r="DU159" i="1"/>
  <c r="DR159" i="1"/>
  <c r="DO159" i="1"/>
  <c r="DL159" i="1"/>
  <c r="DK159" i="1"/>
  <c r="DT159" i="1" s="1"/>
  <c r="DT158" i="1" s="1"/>
  <c r="DT154" i="1" s="1"/>
  <c r="DI159" i="1"/>
  <c r="DF159" i="1"/>
  <c r="CZ159" i="1"/>
  <c r="CW159" i="1"/>
  <c r="CB159" i="1"/>
  <c r="ID158" i="1"/>
  <c r="IA158" i="1" s="1"/>
  <c r="HZ158" i="1"/>
  <c r="HW158" i="1"/>
  <c r="HV158" i="1"/>
  <c r="HS158" i="1" s="1"/>
  <c r="HN158" i="1"/>
  <c r="HK158" i="1" s="1"/>
  <c r="HJ158" i="1"/>
  <c r="HG158" i="1"/>
  <c r="GX158" i="1"/>
  <c r="GU158" i="1" s="1"/>
  <c r="GO158" i="1"/>
  <c r="GM158" i="1"/>
  <c r="GI158" i="1" s="1"/>
  <c r="GK158" i="1"/>
  <c r="GG158" i="1"/>
  <c r="GA158" i="1"/>
  <c r="FY158" i="1"/>
  <c r="FW158" i="1"/>
  <c r="FS158" i="1"/>
  <c r="FJ158" i="1"/>
  <c r="FH158" i="1"/>
  <c r="FG158" i="1"/>
  <c r="FF158" i="1"/>
  <c r="EY158" i="1"/>
  <c r="EX158" i="1"/>
  <c r="EV158" i="1"/>
  <c r="EP158" i="1"/>
  <c r="EN158" i="1"/>
  <c r="EL158" i="1"/>
  <c r="EJ158" i="1"/>
  <c r="EG158" i="1"/>
  <c r="DZ158" i="1"/>
  <c r="DY158" i="1"/>
  <c r="DW158" i="1"/>
  <c r="DV158" i="1"/>
  <c r="DS158" i="1"/>
  <c r="DR158" i="1" s="1"/>
  <c r="DQ158" i="1"/>
  <c r="DP158" i="1"/>
  <c r="DO158" i="1"/>
  <c r="DN158" i="1"/>
  <c r="DM158" i="1"/>
  <c r="DK158" i="1"/>
  <c r="DJ158" i="1"/>
  <c r="DH158" i="1"/>
  <c r="DG158" i="1"/>
  <c r="DF158" i="1" s="1"/>
  <c r="DB158" i="1"/>
  <c r="DA158" i="1"/>
  <c r="CZ158" i="1"/>
  <c r="CY158" i="1"/>
  <c r="CX158" i="1"/>
  <c r="CV158" i="1"/>
  <c r="CV154" i="1" s="1"/>
  <c r="CU158" i="1"/>
  <c r="CU154" i="1" s="1"/>
  <c r="CS158" i="1"/>
  <c r="CR158" i="1"/>
  <c r="CR154" i="1" s="1"/>
  <c r="CQ158" i="1"/>
  <c r="CQ154" i="1" s="1"/>
  <c r="CP158" i="1"/>
  <c r="CO158" i="1"/>
  <c r="CN158" i="1"/>
  <c r="CN154" i="1" s="1"/>
  <c r="CM158" i="1"/>
  <c r="CM154" i="1" s="1"/>
  <c r="CL158" i="1"/>
  <c r="CK158" i="1"/>
  <c r="CJ158" i="1"/>
  <c r="CJ154" i="1" s="1"/>
  <c r="CI158" i="1"/>
  <c r="CI154" i="1" s="1"/>
  <c r="CH158" i="1"/>
  <c r="CG158" i="1"/>
  <c r="CF158" i="1"/>
  <c r="CF154" i="1" s="1"/>
  <c r="CE158" i="1"/>
  <c r="CE154" i="1" s="1"/>
  <c r="CD158" i="1"/>
  <c r="CC158" i="1"/>
  <c r="CB158" i="1"/>
  <c r="HK157" i="1"/>
  <c r="GU157" i="1"/>
  <c r="GO157" i="1"/>
  <c r="GP157" i="1" s="1"/>
  <c r="GN157" i="1"/>
  <c r="GM157" i="1"/>
  <c r="GK157" i="1"/>
  <c r="GG157" i="1"/>
  <c r="FY157" i="1"/>
  <c r="FZ157" i="1" s="1"/>
  <c r="FX157" i="1"/>
  <c r="FW157" i="1"/>
  <c r="FV157" i="1"/>
  <c r="FR157" i="1"/>
  <c r="FO157" i="1"/>
  <c r="ER157" i="1"/>
  <c r="EG157" i="1"/>
  <c r="HK156" i="1"/>
  <c r="GU156" i="1"/>
  <c r="GP156" i="1"/>
  <c r="GO156" i="1"/>
  <c r="GM156" i="1"/>
  <c r="GN156" i="1" s="1"/>
  <c r="GL156" i="1"/>
  <c r="GK156" i="1"/>
  <c r="GI156" i="1" s="1"/>
  <c r="GJ156" i="1" s="1"/>
  <c r="GG156" i="1"/>
  <c r="FZ156" i="1"/>
  <c r="FY156" i="1"/>
  <c r="FW156" i="1"/>
  <c r="FX156" i="1" s="1"/>
  <c r="FV156" i="1"/>
  <c r="FR156" i="1"/>
  <c r="FO156" i="1"/>
  <c r="ER156" i="1"/>
  <c r="EG156" i="1"/>
  <c r="IA155" i="1"/>
  <c r="HW155" i="1"/>
  <c r="HS155" i="1"/>
  <c r="HO155" i="1"/>
  <c r="HK155" i="1"/>
  <c r="GU155" i="1"/>
  <c r="GP155" i="1"/>
  <c r="GO155" i="1"/>
  <c r="GM155" i="1"/>
  <c r="GK155" i="1"/>
  <c r="GI155" i="1" s="1"/>
  <c r="GJ155" i="1"/>
  <c r="GG155" i="1"/>
  <c r="FY155" i="1"/>
  <c r="FZ155" i="1" s="1"/>
  <c r="FW155" i="1"/>
  <c r="FS155" i="1" s="1"/>
  <c r="FT155" i="1" s="1"/>
  <c r="FR155" i="1"/>
  <c r="FC155" i="1"/>
  <c r="ES155" i="1"/>
  <c r="ER155" i="1"/>
  <c r="EO155" i="1"/>
  <c r="EG155" i="1"/>
  <c r="ID154" i="1"/>
  <c r="IA154" i="1" s="1"/>
  <c r="HZ154" i="1"/>
  <c r="HW154" i="1"/>
  <c r="HV154" i="1"/>
  <c r="HS154" i="1" s="1"/>
  <c r="HR154" i="1"/>
  <c r="HO154" i="1"/>
  <c r="HN154" i="1"/>
  <c r="HK154" i="1" s="1"/>
  <c r="HJ154" i="1"/>
  <c r="HG154" i="1"/>
  <c r="GX154" i="1"/>
  <c r="GU154" i="1" s="1"/>
  <c r="GO154" i="1"/>
  <c r="GP154" i="1" s="1"/>
  <c r="GM154" i="1"/>
  <c r="GK154" i="1"/>
  <c r="GI154" i="1"/>
  <c r="GJ154" i="1" s="1"/>
  <c r="GH154" i="1"/>
  <c r="GG154" i="1"/>
  <c r="GA154" i="1"/>
  <c r="GB154" i="1" s="1"/>
  <c r="FZ154" i="1"/>
  <c r="FY154" i="1"/>
  <c r="FW154" i="1"/>
  <c r="FT154" i="1"/>
  <c r="FS154" i="1"/>
  <c r="FL154" i="1"/>
  <c r="FJ154" i="1"/>
  <c r="FH154" i="1"/>
  <c r="FG154" i="1" s="1"/>
  <c r="FF154" i="1"/>
  <c r="FC154" i="1"/>
  <c r="EY154" i="1"/>
  <c r="EX154" i="1"/>
  <c r="EV154" i="1"/>
  <c r="ER154" i="1"/>
  <c r="EP154" i="1"/>
  <c r="EO154" i="1"/>
  <c r="EN154" i="1"/>
  <c r="EJ154" i="1"/>
  <c r="EG154" i="1" s="1"/>
  <c r="DY154" i="1"/>
  <c r="DW154" i="1"/>
  <c r="DQ154" i="1"/>
  <c r="DP154" i="1"/>
  <c r="DO154" i="1" s="1"/>
  <c r="DM154" i="1"/>
  <c r="DK154" i="1"/>
  <c r="DH154" i="1"/>
  <c r="DG154" i="1"/>
  <c r="DF154" i="1" s="1"/>
  <c r="DB154" i="1"/>
  <c r="DA154" i="1"/>
  <c r="CZ154" i="1" s="1"/>
  <c r="CX154" i="1"/>
  <c r="CS154" i="1"/>
  <c r="CP154" i="1"/>
  <c r="CO154" i="1"/>
  <c r="CL154" i="1"/>
  <c r="CK154" i="1"/>
  <c r="CH154" i="1"/>
  <c r="CG154" i="1"/>
  <c r="CD154" i="1"/>
  <c r="CC154" i="1"/>
  <c r="CB154" i="1"/>
  <c r="IA153" i="1"/>
  <c r="HW153" i="1"/>
  <c r="HS153" i="1"/>
  <c r="HO153" i="1"/>
  <c r="HN153" i="1"/>
  <c r="HK153" i="1"/>
  <c r="GU153" i="1"/>
  <c r="GP153" i="1"/>
  <c r="GO153" i="1"/>
  <c r="GM153" i="1"/>
  <c r="GK153" i="1"/>
  <c r="GI153" i="1" s="1"/>
  <c r="GJ153" i="1"/>
  <c r="GG153" i="1"/>
  <c r="FY153" i="1"/>
  <c r="FZ153" i="1" s="1"/>
  <c r="FW153" i="1"/>
  <c r="FS153" i="1" s="1"/>
  <c r="FT153" i="1" s="1"/>
  <c r="FR153" i="1"/>
  <c r="FC153" i="1"/>
  <c r="EG153" i="1"/>
  <c r="IA152" i="1"/>
  <c r="HW152" i="1"/>
  <c r="HS152" i="1"/>
  <c r="HO152" i="1"/>
  <c r="HN152" i="1"/>
  <c r="HZ152" i="1" s="1"/>
  <c r="HK152" i="1"/>
  <c r="HJ152" i="1"/>
  <c r="HG152" i="1" s="1"/>
  <c r="GU152" i="1"/>
  <c r="GO152" i="1"/>
  <c r="GP152" i="1" s="1"/>
  <c r="GM152" i="1"/>
  <c r="GK152" i="1"/>
  <c r="GI152" i="1"/>
  <c r="GJ152" i="1" s="1"/>
  <c r="GG152" i="1"/>
  <c r="GH152" i="1" s="1"/>
  <c r="GB152" i="1"/>
  <c r="GA152" i="1"/>
  <c r="FY152" i="1"/>
  <c r="FZ152" i="1" s="1"/>
  <c r="FW152" i="1"/>
  <c r="FS152" i="1" s="1"/>
  <c r="FT152" i="1" s="1"/>
  <c r="FR152" i="1"/>
  <c r="FO152" i="1"/>
  <c r="FN152" i="1"/>
  <c r="FK152" i="1" s="1"/>
  <c r="FG152" i="1"/>
  <c r="FC152" i="1"/>
  <c r="EY152" i="1"/>
  <c r="EV152" i="1"/>
  <c r="ER152" i="1" s="1"/>
  <c r="EO152" i="1" s="1"/>
  <c r="ET152" i="1"/>
  <c r="ES152" i="1" s="1"/>
  <c r="EK152" i="1"/>
  <c r="EJ152" i="1"/>
  <c r="DZ152" i="1"/>
  <c r="DX152" i="1"/>
  <c r="DU152" i="1"/>
  <c r="DR152" i="1"/>
  <c r="DO152" i="1"/>
  <c r="DL152" i="1"/>
  <c r="DI152" i="1"/>
  <c r="DF152" i="1"/>
  <c r="CZ152" i="1"/>
  <c r="CW152" i="1"/>
  <c r="CB152" i="1"/>
  <c r="GO151" i="1"/>
  <c r="GP151" i="1" s="1"/>
  <c r="GN151" i="1"/>
  <c r="GM151" i="1"/>
  <c r="GK151" i="1"/>
  <c r="GL151" i="1" s="1"/>
  <c r="GJ151" i="1"/>
  <c r="GI151" i="1"/>
  <c r="GG151" i="1"/>
  <c r="GH151" i="1" s="1"/>
  <c r="GA151" i="1"/>
  <c r="GB151" i="1" s="1"/>
  <c r="FY151" i="1"/>
  <c r="FZ151" i="1" s="1"/>
  <c r="FW151" i="1"/>
  <c r="FV151" i="1"/>
  <c r="FO151" i="1"/>
  <c r="FJ151" i="1"/>
  <c r="FG151" i="1"/>
  <c r="FC151" i="1"/>
  <c r="HJ150" i="1"/>
  <c r="HG150" i="1"/>
  <c r="GU150" i="1"/>
  <c r="GP150" i="1"/>
  <c r="GM150" i="1"/>
  <c r="GK150" i="1"/>
  <c r="GI150" i="1" s="1"/>
  <c r="GJ150" i="1" s="1"/>
  <c r="GG150" i="1"/>
  <c r="FY150" i="1"/>
  <c r="FZ150" i="1" s="1"/>
  <c r="FW150" i="1"/>
  <c r="FO150" i="1"/>
  <c r="FN150" i="1"/>
  <c r="FG150" i="1"/>
  <c r="FC150" i="1"/>
  <c r="EW150" i="1"/>
  <c r="EV150" i="1"/>
  <c r="ET150" i="1"/>
  <c r="ES150" i="1"/>
  <c r="ER150" i="1"/>
  <c r="EO150" i="1" s="1"/>
  <c r="EK150" i="1"/>
  <c r="EG150" i="1"/>
  <c r="DX150" i="1"/>
  <c r="DU150" i="1"/>
  <c r="DO150" i="1"/>
  <c r="DK150" i="1"/>
  <c r="DI150" i="1" s="1"/>
  <c r="DF150" i="1"/>
  <c r="CZ150" i="1"/>
  <c r="CW150" i="1"/>
  <c r="CB150" i="1"/>
  <c r="HJ149" i="1"/>
  <c r="HG149" i="1" s="1"/>
  <c r="GU149" i="1"/>
  <c r="GO149" i="1"/>
  <c r="GM149" i="1"/>
  <c r="GI149" i="1" s="1"/>
  <c r="GJ149" i="1" s="1"/>
  <c r="GK149" i="1"/>
  <c r="GH149" i="1"/>
  <c r="GG149" i="1"/>
  <c r="GA149" i="1"/>
  <c r="GB149" i="1" s="1"/>
  <c r="FZ149" i="1"/>
  <c r="FY149" i="1"/>
  <c r="FW149" i="1"/>
  <c r="FT149" i="1"/>
  <c r="FS149" i="1"/>
  <c r="FO149" i="1"/>
  <c r="FN149" i="1"/>
  <c r="FK149" i="1"/>
  <c r="FJ149" i="1"/>
  <c r="FC149" i="1"/>
  <c r="EW149" i="1"/>
  <c r="EV149" i="1"/>
  <c r="EK149" i="1"/>
  <c r="EG149" i="1"/>
  <c r="DX149" i="1"/>
  <c r="DU149" i="1"/>
  <c r="DO149" i="1"/>
  <c r="DN149" i="1"/>
  <c r="DK149" i="1"/>
  <c r="DI149" i="1"/>
  <c r="DF149" i="1"/>
  <c r="CZ149" i="1"/>
  <c r="CW149" i="1"/>
  <c r="CB149" i="1"/>
  <c r="GX148" i="1"/>
  <c r="GU148" i="1"/>
  <c r="GM148" i="1"/>
  <c r="GK148" i="1"/>
  <c r="GG148" i="1"/>
  <c r="FZ148" i="1"/>
  <c r="FY148" i="1"/>
  <c r="FW148" i="1"/>
  <c r="FS148" i="1"/>
  <c r="FT148" i="1" s="1"/>
  <c r="FL148" i="1"/>
  <c r="FH148" i="1"/>
  <c r="FF148" i="1"/>
  <c r="FC148" i="1" s="1"/>
  <c r="EX148" i="1"/>
  <c r="ET148" i="1"/>
  <c r="EP148" i="1"/>
  <c r="EN148" i="1"/>
  <c r="EL148" i="1"/>
  <c r="DZ148" i="1"/>
  <c r="DX148" i="1" s="1"/>
  <c r="DY148" i="1"/>
  <c r="DW148" i="1"/>
  <c r="DV148" i="1"/>
  <c r="DS148" i="1"/>
  <c r="DQ148" i="1"/>
  <c r="DP148" i="1"/>
  <c r="DO148" i="1"/>
  <c r="DM148" i="1"/>
  <c r="DJ148" i="1"/>
  <c r="DH148" i="1"/>
  <c r="DG148" i="1"/>
  <c r="DF148" i="1" s="1"/>
  <c r="DB148" i="1"/>
  <c r="DA148" i="1"/>
  <c r="CZ148" i="1"/>
  <c r="CY148" i="1"/>
  <c r="CW148" i="1" s="1"/>
  <c r="CX148" i="1"/>
  <c r="CS148" i="1"/>
  <c r="CR148" i="1"/>
  <c r="CQ148" i="1"/>
  <c r="CP148" i="1"/>
  <c r="CO148" i="1"/>
  <c r="CN148" i="1"/>
  <c r="CM148" i="1"/>
  <c r="CL148" i="1"/>
  <c r="CK148" i="1"/>
  <c r="CJ148" i="1"/>
  <c r="CI148" i="1"/>
  <c r="CH148" i="1"/>
  <c r="CG148" i="1"/>
  <c r="CF148" i="1"/>
  <c r="CE148" i="1"/>
  <c r="CD148" i="1"/>
  <c r="CC148" i="1"/>
  <c r="CB148" i="1" s="1"/>
  <c r="IA147" i="1"/>
  <c r="HZ147" i="1"/>
  <c r="HW147" i="1"/>
  <c r="HS147" i="1"/>
  <c r="HO147" i="1"/>
  <c r="HN147" i="1"/>
  <c r="HN146" i="1" s="1"/>
  <c r="HK146" i="1" s="1"/>
  <c r="HK147" i="1"/>
  <c r="HJ147" i="1"/>
  <c r="HG147" i="1" s="1"/>
  <c r="GU147" i="1"/>
  <c r="GO147" i="1"/>
  <c r="GP147" i="1" s="1"/>
  <c r="GM147" i="1"/>
  <c r="GN147" i="1" s="1"/>
  <c r="GK147" i="1"/>
  <c r="GH147" i="1"/>
  <c r="GG147" i="1"/>
  <c r="GA147" i="1" s="1"/>
  <c r="GB147" i="1" s="1"/>
  <c r="FY147" i="1"/>
  <c r="FZ147" i="1" s="1"/>
  <c r="FW147" i="1"/>
  <c r="FX147" i="1" s="1"/>
  <c r="FV147" i="1"/>
  <c r="FO147" i="1"/>
  <c r="FN147" i="1"/>
  <c r="FK147" i="1" s="1"/>
  <c r="FG147" i="1"/>
  <c r="FC147" i="1"/>
  <c r="EW147" i="1"/>
  <c r="EV147" i="1"/>
  <c r="ES147" i="1" s="1"/>
  <c r="ET147" i="1"/>
  <c r="ER147" i="1"/>
  <c r="EO147" i="1"/>
  <c r="EK147" i="1"/>
  <c r="EG147" i="1"/>
  <c r="DX147" i="1"/>
  <c r="DU147" i="1"/>
  <c r="DR147" i="1"/>
  <c r="DO147" i="1"/>
  <c r="DL147" i="1"/>
  <c r="DI147" i="1"/>
  <c r="DF147" i="1"/>
  <c r="CZ147" i="1"/>
  <c r="CW147" i="1"/>
  <c r="CB147" i="1"/>
  <c r="ID146" i="1"/>
  <c r="IA146" i="1"/>
  <c r="HZ146" i="1"/>
  <c r="HW146" i="1"/>
  <c r="HV146" i="1"/>
  <c r="HS146" i="1"/>
  <c r="HR146" i="1"/>
  <c r="HO146" i="1"/>
  <c r="HJ146" i="1"/>
  <c r="HG146" i="1" s="1"/>
  <c r="GX146" i="1"/>
  <c r="GU146" i="1"/>
  <c r="GP146" i="1"/>
  <c r="GO146" i="1"/>
  <c r="GM146" i="1"/>
  <c r="GN146" i="1" s="1"/>
  <c r="GL146" i="1"/>
  <c r="GK146" i="1"/>
  <c r="GI146" i="1" s="1"/>
  <c r="GG146" i="1"/>
  <c r="FZ146" i="1"/>
  <c r="FY146" i="1"/>
  <c r="FW146" i="1"/>
  <c r="FX146" i="1" s="1"/>
  <c r="FV146" i="1"/>
  <c r="FR146" i="1"/>
  <c r="FO146" i="1"/>
  <c r="FN146" i="1"/>
  <c r="FK146" i="1" s="1"/>
  <c r="FL146" i="1"/>
  <c r="FJ146" i="1"/>
  <c r="FH146" i="1"/>
  <c r="FF146" i="1"/>
  <c r="FC146" i="1"/>
  <c r="EY146" i="1"/>
  <c r="EX146" i="1"/>
  <c r="EV146" i="1"/>
  <c r="ET146" i="1"/>
  <c r="EP146" i="1"/>
  <c r="EN146" i="1"/>
  <c r="EL146" i="1"/>
  <c r="EK146" i="1"/>
  <c r="EJ146" i="1"/>
  <c r="DZ146" i="1"/>
  <c r="DY146" i="1"/>
  <c r="DX146" i="1" s="1"/>
  <c r="DW146" i="1"/>
  <c r="DV146" i="1"/>
  <c r="DU146" i="1"/>
  <c r="DT146" i="1"/>
  <c r="DR146" i="1" s="1"/>
  <c r="DS146" i="1"/>
  <c r="DQ146" i="1"/>
  <c r="DP146" i="1"/>
  <c r="DO146" i="1" s="1"/>
  <c r="DN146" i="1"/>
  <c r="DM146" i="1"/>
  <c r="DL146" i="1"/>
  <c r="DK146" i="1"/>
  <c r="DJ146" i="1"/>
  <c r="DI146" i="1"/>
  <c r="DH146" i="1"/>
  <c r="DF146" i="1" s="1"/>
  <c r="DG146" i="1"/>
  <c r="DB146" i="1"/>
  <c r="DA146" i="1"/>
  <c r="CY146" i="1"/>
  <c r="CX146" i="1"/>
  <c r="CW146" i="1" s="1"/>
  <c r="CV146" i="1"/>
  <c r="CU146" i="1"/>
  <c r="CT146" i="1"/>
  <c r="CS146" i="1"/>
  <c r="CR146" i="1"/>
  <c r="CQ146" i="1"/>
  <c r="CP146" i="1"/>
  <c r="CO146" i="1"/>
  <c r="CN146" i="1"/>
  <c r="CM146" i="1"/>
  <c r="CL146" i="1"/>
  <c r="CL133" i="1" s="1"/>
  <c r="CL208" i="1" s="1"/>
  <c r="CL334" i="1" s="1"/>
  <c r="CK146" i="1"/>
  <c r="CJ146" i="1"/>
  <c r="CI146" i="1"/>
  <c r="CH146" i="1"/>
  <c r="CG146" i="1"/>
  <c r="CF146" i="1"/>
  <c r="CE146" i="1"/>
  <c r="CD146" i="1"/>
  <c r="CC146" i="1"/>
  <c r="IA145" i="1"/>
  <c r="HW145" i="1"/>
  <c r="HS145" i="1"/>
  <c r="HR145" i="1"/>
  <c r="HO145" i="1"/>
  <c r="HK145" i="1"/>
  <c r="GU145" i="1"/>
  <c r="GO145" i="1"/>
  <c r="GP145" i="1" s="1"/>
  <c r="GM145" i="1"/>
  <c r="GK145" i="1"/>
  <c r="GI145" i="1" s="1"/>
  <c r="GJ145" i="1" s="1"/>
  <c r="GH145" i="1"/>
  <c r="GG145" i="1"/>
  <c r="GA145" i="1" s="1"/>
  <c r="GB145" i="1" s="1"/>
  <c r="FY145" i="1"/>
  <c r="FW145" i="1"/>
  <c r="FR145" i="1"/>
  <c r="FO145" i="1" s="1"/>
  <c r="FC145" i="1"/>
  <c r="EV145" i="1"/>
  <c r="ES145" i="1" s="1"/>
  <c r="EG145" i="1"/>
  <c r="IA144" i="1"/>
  <c r="HW144" i="1"/>
  <c r="HS144" i="1"/>
  <c r="HO144" i="1"/>
  <c r="HK144" i="1"/>
  <c r="GU144" i="1"/>
  <c r="GP144" i="1"/>
  <c r="GO144" i="1"/>
  <c r="GM144" i="1"/>
  <c r="GK144" i="1"/>
  <c r="GI144" i="1" s="1"/>
  <c r="GJ144" i="1" s="1"/>
  <c r="GG144" i="1"/>
  <c r="FY144" i="1"/>
  <c r="FZ144" i="1" s="1"/>
  <c r="FW144" i="1"/>
  <c r="FO144" i="1"/>
  <c r="FJ144" i="1"/>
  <c r="FG144" i="1" s="1"/>
  <c r="FC144" i="1"/>
  <c r="EV144" i="1"/>
  <c r="ES144" i="1" s="1"/>
  <c r="EG144" i="1"/>
  <c r="IA143" i="1"/>
  <c r="HS143" i="1"/>
  <c r="HO143" i="1"/>
  <c r="HN143" i="1"/>
  <c r="HZ143" i="1" s="1"/>
  <c r="HW143" i="1" s="1"/>
  <c r="HJ143" i="1"/>
  <c r="HG143" i="1"/>
  <c r="GU143" i="1"/>
  <c r="GP143" i="1"/>
  <c r="GO143" i="1"/>
  <c r="GM143" i="1"/>
  <c r="GN143" i="1" s="1"/>
  <c r="GL143" i="1"/>
  <c r="GK143" i="1"/>
  <c r="GI143" i="1"/>
  <c r="GH143" i="1"/>
  <c r="GG143" i="1"/>
  <c r="GA143" i="1"/>
  <c r="FZ143" i="1"/>
  <c r="FY143" i="1"/>
  <c r="FW143" i="1"/>
  <c r="FV143" i="1"/>
  <c r="FO143" i="1"/>
  <c r="FK143" i="1"/>
  <c r="FJ143" i="1"/>
  <c r="FG143" i="1"/>
  <c r="FC143" i="1"/>
  <c r="EV143" i="1"/>
  <c r="ES143" i="1" s="1"/>
  <c r="EO143" i="1"/>
  <c r="EK143" i="1"/>
  <c r="EG143" i="1"/>
  <c r="IA142" i="1"/>
  <c r="HS142" i="1"/>
  <c r="HR142" i="1"/>
  <c r="HO142" i="1"/>
  <c r="HN142" i="1"/>
  <c r="HZ142" i="1" s="1"/>
  <c r="HW142" i="1" s="1"/>
  <c r="HJ142" i="1"/>
  <c r="HG142" i="1"/>
  <c r="GU142" i="1"/>
  <c r="GP142" i="1"/>
  <c r="GO142" i="1"/>
  <c r="GM142" i="1"/>
  <c r="GK142" i="1"/>
  <c r="GI142" i="1" s="1"/>
  <c r="GJ142" i="1" s="1"/>
  <c r="GG142" i="1"/>
  <c r="FY142" i="1"/>
  <c r="FZ142" i="1" s="1"/>
  <c r="FW142" i="1"/>
  <c r="FO142" i="1"/>
  <c r="FK142" i="1"/>
  <c r="FJ142" i="1"/>
  <c r="FG142" i="1"/>
  <c r="FC142" i="1"/>
  <c r="EW142" i="1"/>
  <c r="EV142" i="1"/>
  <c r="ET142" i="1"/>
  <c r="ES142" i="1"/>
  <c r="EO142" i="1"/>
  <c r="EK142" i="1"/>
  <c r="EG142" i="1"/>
  <c r="DX142" i="1"/>
  <c r="DU142" i="1"/>
  <c r="DR142" i="1"/>
  <c r="DO142" i="1"/>
  <c r="DL142" i="1"/>
  <c r="DI142" i="1"/>
  <c r="DF142" i="1"/>
  <c r="CZ142" i="1"/>
  <c r="CW142" i="1"/>
  <c r="CB142" i="1"/>
  <c r="HZ141" i="1"/>
  <c r="HW141" i="1" s="1"/>
  <c r="ID141" i="1" s="1"/>
  <c r="IA141" i="1" s="1"/>
  <c r="HS141" i="1"/>
  <c r="HR141" i="1"/>
  <c r="HO141" i="1"/>
  <c r="HK141" i="1"/>
  <c r="GU141" i="1"/>
  <c r="GO141" i="1"/>
  <c r="GP141" i="1" s="1"/>
  <c r="GM141" i="1"/>
  <c r="GK141" i="1"/>
  <c r="GI141" i="1"/>
  <c r="GH141" i="1"/>
  <c r="GG141" i="1"/>
  <c r="GA141" i="1"/>
  <c r="FZ141" i="1"/>
  <c r="FY141" i="1"/>
  <c r="FW141" i="1"/>
  <c r="FS141" i="1"/>
  <c r="FO141" i="1"/>
  <c r="FJ141" i="1"/>
  <c r="FG141" i="1"/>
  <c r="FC141" i="1"/>
  <c r="ES141" i="1"/>
  <c r="EG141" i="1"/>
  <c r="HV140" i="1"/>
  <c r="HS140" i="1" s="1"/>
  <c r="HZ140" i="1" s="1"/>
  <c r="HW140" i="1" s="1"/>
  <c r="ID140" i="1" s="1"/>
  <c r="IA140" i="1" s="1"/>
  <c r="HN140" i="1"/>
  <c r="HK140" i="1"/>
  <c r="HJ140" i="1"/>
  <c r="HG140" i="1"/>
  <c r="HR140" i="1" s="1"/>
  <c r="HO140" i="1" s="1"/>
  <c r="GU140" i="1"/>
  <c r="GP140" i="1"/>
  <c r="GO140" i="1"/>
  <c r="GM140" i="1"/>
  <c r="GN140" i="1" s="1"/>
  <c r="GL140" i="1"/>
  <c r="GK140" i="1"/>
  <c r="GI140" i="1"/>
  <c r="GJ140" i="1" s="1"/>
  <c r="GH140" i="1"/>
  <c r="GG140" i="1"/>
  <c r="GA140" i="1"/>
  <c r="FZ140" i="1"/>
  <c r="FY140" i="1"/>
  <c r="FW140" i="1"/>
  <c r="FV140" i="1"/>
  <c r="FR140" i="1"/>
  <c r="FG140" i="1"/>
  <c r="FC140" i="1"/>
  <c r="EW140" i="1"/>
  <c r="ES140" i="1"/>
  <c r="ER140" i="1"/>
  <c r="EO140" i="1"/>
  <c r="EK140" i="1"/>
  <c r="EG140" i="1"/>
  <c r="EF140" i="1"/>
  <c r="EF138" i="1" s="1"/>
  <c r="ED140" i="1"/>
  <c r="DX140" i="1"/>
  <c r="DU140" i="1"/>
  <c r="DO140" i="1"/>
  <c r="DL140" i="1"/>
  <c r="DK140" i="1"/>
  <c r="DH140" i="1" s="1"/>
  <c r="DI140" i="1"/>
  <c r="CZ140" i="1"/>
  <c r="CW140" i="1"/>
  <c r="CB140" i="1"/>
  <c r="HJ139" i="1"/>
  <c r="GU139" i="1"/>
  <c r="GO139" i="1"/>
  <c r="GP139" i="1" s="1"/>
  <c r="GM139" i="1"/>
  <c r="GK139" i="1"/>
  <c r="GI139" i="1"/>
  <c r="GJ139" i="1" s="1"/>
  <c r="GG139" i="1"/>
  <c r="GH139" i="1" s="1"/>
  <c r="GB139" i="1"/>
  <c r="GA139" i="1"/>
  <c r="FY139" i="1"/>
  <c r="FZ139" i="1" s="1"/>
  <c r="FW139" i="1"/>
  <c r="FS139" i="1" s="1"/>
  <c r="FT139" i="1" s="1"/>
  <c r="FR139" i="1"/>
  <c r="FO139" i="1"/>
  <c r="FK139" i="1"/>
  <c r="FG139" i="1"/>
  <c r="FC139" i="1"/>
  <c r="EW139" i="1"/>
  <c r="EV139" i="1"/>
  <c r="EO139" i="1"/>
  <c r="EK139" i="1"/>
  <c r="EG139" i="1"/>
  <c r="EF139" i="1"/>
  <c r="ED139" i="1"/>
  <c r="DX139" i="1"/>
  <c r="DU139" i="1"/>
  <c r="DT139" i="1"/>
  <c r="DR139" i="1"/>
  <c r="DO139" i="1"/>
  <c r="DL139" i="1"/>
  <c r="DI139" i="1"/>
  <c r="DH139" i="1"/>
  <c r="DF139" i="1"/>
  <c r="CZ139" i="1"/>
  <c r="CW139" i="1"/>
  <c r="CB139" i="1"/>
  <c r="GX138" i="1"/>
  <c r="GU138" i="1" s="1"/>
  <c r="GO138" i="1"/>
  <c r="GM138" i="1"/>
  <c r="GI138" i="1" s="1"/>
  <c r="GG138" i="1"/>
  <c r="FY138" i="1"/>
  <c r="FW138" i="1"/>
  <c r="FS138" i="1" s="1"/>
  <c r="FP138" i="1"/>
  <c r="FL138" i="1"/>
  <c r="FH138" i="1"/>
  <c r="FF138" i="1"/>
  <c r="FC138" i="1" s="1"/>
  <c r="GJ138" i="1" s="1"/>
  <c r="EY138" i="1"/>
  <c r="EX138" i="1"/>
  <c r="EW138" i="1" s="1"/>
  <c r="ET138" i="1"/>
  <c r="EP138" i="1"/>
  <c r="EN138" i="1"/>
  <c r="EL138" i="1"/>
  <c r="EK138" i="1" s="1"/>
  <c r="EJ138" i="1"/>
  <c r="EH138" i="1"/>
  <c r="EG138" i="1"/>
  <c r="EE138" i="1"/>
  <c r="ED138" i="1"/>
  <c r="DZ138" i="1"/>
  <c r="DX138" i="1" s="1"/>
  <c r="DY138" i="1"/>
  <c r="DW138" i="1"/>
  <c r="DW133" i="1" s="1"/>
  <c r="DV138" i="1"/>
  <c r="DS138" i="1"/>
  <c r="DQ138" i="1"/>
  <c r="DP138" i="1"/>
  <c r="DO138" i="1"/>
  <c r="DN138" i="1"/>
  <c r="DL138" i="1" s="1"/>
  <c r="DM138" i="1"/>
  <c r="DK138" i="1"/>
  <c r="DJ138" i="1"/>
  <c r="DG138" i="1"/>
  <c r="DB138" i="1"/>
  <c r="DA138" i="1"/>
  <c r="CZ138" i="1"/>
  <c r="CY138" i="1"/>
  <c r="CW138" i="1" s="1"/>
  <c r="CX138" i="1"/>
  <c r="CV138" i="1"/>
  <c r="CU138" i="1"/>
  <c r="CU133" i="1" s="1"/>
  <c r="CT138" i="1"/>
  <c r="CS138" i="1"/>
  <c r="CR138" i="1"/>
  <c r="CQ138" i="1"/>
  <c r="CP138" i="1"/>
  <c r="CO138" i="1"/>
  <c r="CN138" i="1"/>
  <c r="CM138" i="1"/>
  <c r="CM133" i="1" s="1"/>
  <c r="CM208" i="1" s="1"/>
  <c r="CL138" i="1"/>
  <c r="CK138" i="1"/>
  <c r="CJ138" i="1"/>
  <c r="CI138" i="1"/>
  <c r="CH138" i="1"/>
  <c r="CG138" i="1"/>
  <c r="CF138" i="1"/>
  <c r="CE138" i="1"/>
  <c r="CE133" i="1" s="1"/>
  <c r="CD138" i="1"/>
  <c r="CC138" i="1"/>
  <c r="CB138" i="1"/>
  <c r="IA137" i="1"/>
  <c r="HS137" i="1"/>
  <c r="HR137" i="1"/>
  <c r="HJ137" i="1" s="1"/>
  <c r="HJ134" i="1" s="1"/>
  <c r="HN137" i="1"/>
  <c r="HZ137" i="1" s="1"/>
  <c r="GU137" i="1"/>
  <c r="GO137" i="1"/>
  <c r="GP137" i="1" s="1"/>
  <c r="GN137" i="1"/>
  <c r="GM137" i="1"/>
  <c r="GI137" i="1" s="1"/>
  <c r="GJ137" i="1" s="1"/>
  <c r="GL137" i="1"/>
  <c r="GH137" i="1"/>
  <c r="GG137" i="1"/>
  <c r="GA137" i="1"/>
  <c r="GB137" i="1" s="1"/>
  <c r="FZ137" i="1"/>
  <c r="FY137" i="1"/>
  <c r="FW137" i="1"/>
  <c r="FV137" i="1"/>
  <c r="FO137" i="1"/>
  <c r="ES137" i="1"/>
  <c r="EG137" i="1"/>
  <c r="IA136" i="1"/>
  <c r="HW136" i="1"/>
  <c r="HS136" i="1"/>
  <c r="HO136" i="1"/>
  <c r="HK136" i="1"/>
  <c r="HG136" i="1"/>
  <c r="GU136" i="1"/>
  <c r="GO136" i="1"/>
  <c r="GP136" i="1" s="1"/>
  <c r="GM136" i="1"/>
  <c r="GI136" i="1" s="1"/>
  <c r="GJ136" i="1" s="1"/>
  <c r="GG136" i="1"/>
  <c r="FY136" i="1"/>
  <c r="FZ136" i="1" s="1"/>
  <c r="FW136" i="1"/>
  <c r="FO136" i="1"/>
  <c r="FK136" i="1"/>
  <c r="FG136" i="1"/>
  <c r="FC136" i="1"/>
  <c r="EW136" i="1"/>
  <c r="EV136" i="1"/>
  <c r="ET136" i="1"/>
  <c r="EO136" i="1"/>
  <c r="EK136" i="1"/>
  <c r="EG136" i="1"/>
  <c r="DX136" i="1"/>
  <c r="DU136" i="1"/>
  <c r="DR136" i="1"/>
  <c r="DO136" i="1"/>
  <c r="DL136" i="1"/>
  <c r="DI136" i="1"/>
  <c r="DF136" i="1"/>
  <c r="CZ136" i="1"/>
  <c r="CW136" i="1"/>
  <c r="CB136" i="1"/>
  <c r="HN135" i="1"/>
  <c r="HJ135" i="1"/>
  <c r="HG135" i="1"/>
  <c r="HR135" i="1" s="1"/>
  <c r="HR134" i="1" s="1"/>
  <c r="GU135" i="1"/>
  <c r="GO135" i="1"/>
  <c r="GN135" i="1"/>
  <c r="GM135" i="1"/>
  <c r="GK135" i="1"/>
  <c r="GL135" i="1" s="1"/>
  <c r="GI135" i="1"/>
  <c r="GG135" i="1"/>
  <c r="GA135" i="1"/>
  <c r="FY135" i="1"/>
  <c r="FX135" i="1"/>
  <c r="FW135" i="1"/>
  <c r="FV135" i="1"/>
  <c r="FS135" i="1"/>
  <c r="FO135" i="1"/>
  <c r="FK135" i="1"/>
  <c r="FF135" i="1"/>
  <c r="EW135" i="1"/>
  <c r="EV135" i="1"/>
  <c r="ET135" i="1"/>
  <c r="EO135" i="1"/>
  <c r="EK135" i="1"/>
  <c r="EJ135" i="1"/>
  <c r="EG135" i="1" s="1"/>
  <c r="DX135" i="1"/>
  <c r="DU135" i="1"/>
  <c r="DO135" i="1"/>
  <c r="DL135" i="1"/>
  <c r="DK135" i="1"/>
  <c r="CZ135" i="1"/>
  <c r="CW135" i="1"/>
  <c r="CD135" i="1"/>
  <c r="CB135" i="1"/>
  <c r="HW134" i="1"/>
  <c r="HO134" i="1"/>
  <c r="HK134" i="1"/>
  <c r="GX134" i="1"/>
  <c r="GU134" i="1" s="1"/>
  <c r="GM134" i="1"/>
  <c r="GK134" i="1"/>
  <c r="GI134" i="1" s="1"/>
  <c r="GH134" i="1"/>
  <c r="GA134" i="1"/>
  <c r="FY134" i="1"/>
  <c r="FZ134" i="1" s="1"/>
  <c r="FW134" i="1"/>
  <c r="FS134" i="1" s="1"/>
  <c r="FR134" i="1"/>
  <c r="FO134" i="1" s="1"/>
  <c r="FN134" i="1"/>
  <c r="FL134" i="1"/>
  <c r="FK134" i="1"/>
  <c r="FH134" i="1"/>
  <c r="FF134" i="1"/>
  <c r="EY134" i="1"/>
  <c r="EX134" i="1"/>
  <c r="EW134" i="1"/>
  <c r="ER134" i="1"/>
  <c r="EP134" i="1"/>
  <c r="EO134" i="1" s="1"/>
  <c r="EN134" i="1"/>
  <c r="EL134" i="1"/>
  <c r="EK134" i="1" s="1"/>
  <c r="EJ134" i="1"/>
  <c r="EG134" i="1"/>
  <c r="DZ134" i="1"/>
  <c r="DY134" i="1"/>
  <c r="DW134" i="1"/>
  <c r="DV134" i="1"/>
  <c r="DU134" i="1" s="1"/>
  <c r="DS134" i="1"/>
  <c r="DQ134" i="1"/>
  <c r="DP134" i="1"/>
  <c r="DN134" i="1"/>
  <c r="DM134" i="1"/>
  <c r="DL134" i="1" s="1"/>
  <c r="DJ134" i="1"/>
  <c r="DG134" i="1"/>
  <c r="DB134" i="1"/>
  <c r="DA134" i="1"/>
  <c r="CY134" i="1"/>
  <c r="CX134" i="1"/>
  <c r="CW134" i="1" s="1"/>
  <c r="CV134" i="1"/>
  <c r="CU134" i="1"/>
  <c r="CT134" i="1"/>
  <c r="CS134" i="1"/>
  <c r="CR134" i="1"/>
  <c r="CQ134" i="1"/>
  <c r="CP134" i="1"/>
  <c r="CO134" i="1"/>
  <c r="CN134" i="1"/>
  <c r="CM134" i="1"/>
  <c r="CL134" i="1"/>
  <c r="CK134" i="1"/>
  <c r="CJ134" i="1"/>
  <c r="CI134" i="1"/>
  <c r="CH134" i="1"/>
  <c r="CG134" i="1"/>
  <c r="CF134" i="1"/>
  <c r="CE134" i="1"/>
  <c r="CD134" i="1"/>
  <c r="CB134" i="1" s="1"/>
  <c r="CC134" i="1"/>
  <c r="GM133" i="1"/>
  <c r="GM208" i="1" s="1"/>
  <c r="GM334" i="1" s="1"/>
  <c r="GI334" i="1" s="1"/>
  <c r="GK133" i="1"/>
  <c r="GG133" i="1"/>
  <c r="FY133" i="1"/>
  <c r="FY208" i="1" s="1"/>
  <c r="FW133" i="1"/>
  <c r="FW208" i="1" s="1"/>
  <c r="FW334" i="1" s="1"/>
  <c r="FX334" i="1" s="1"/>
  <c r="FS133" i="1"/>
  <c r="FB133" i="1"/>
  <c r="EN133" i="1"/>
  <c r="DE133" i="1"/>
  <c r="CY133" i="1"/>
  <c r="CW133" i="1" s="1"/>
  <c r="CW208" i="1" s="1"/>
  <c r="CQ133" i="1"/>
  <c r="CQ208" i="1" s="1"/>
  <c r="CP133" i="1"/>
  <c r="CP208" i="1" s="1"/>
  <c r="CP183" i="1" s="1"/>
  <c r="CI133" i="1"/>
  <c r="CI208" i="1" s="1"/>
  <c r="CH133" i="1"/>
  <c r="CH208" i="1" s="1"/>
  <c r="BV133" i="1"/>
  <c r="BV208" i="1" s="1"/>
  <c r="BU133" i="1"/>
  <c r="BS133" i="1"/>
  <c r="BS208" i="1" s="1"/>
  <c r="BH133" i="1"/>
  <c r="BB133" i="1"/>
  <c r="BA133" i="1"/>
  <c r="AV133" i="1"/>
  <c r="AS133" i="1"/>
  <c r="AS208" i="1" s="1"/>
  <c r="AH133" i="1"/>
  <c r="AH208" i="1" s="1"/>
  <c r="AH334" i="1" s="1"/>
  <c r="AF133" i="1"/>
  <c r="AC133" i="1"/>
  <c r="Z133" i="1"/>
  <c r="Z208" i="1" s="1"/>
  <c r="Y133" i="1"/>
  <c r="W133" i="1"/>
  <c r="T133" i="1"/>
  <c r="S133" i="1"/>
  <c r="Q133" i="1"/>
  <c r="P133" i="1"/>
  <c r="K133" i="1"/>
  <c r="J133" i="1"/>
  <c r="H133" i="1" s="1"/>
  <c r="E133" i="1"/>
  <c r="IB132" i="1"/>
  <c r="IA132" i="1"/>
  <c r="HS132" i="1"/>
  <c r="HO132" i="1"/>
  <c r="HL132" i="1"/>
  <c r="HK132" i="1" s="1"/>
  <c r="HH132" i="1"/>
  <c r="HG132" i="1"/>
  <c r="GU132" i="1"/>
  <c r="GO132" i="1"/>
  <c r="GM132" i="1"/>
  <c r="GI132" i="1" s="1"/>
  <c r="GL132" i="1"/>
  <c r="GD132" i="1"/>
  <c r="GA132" i="1"/>
  <c r="FY132" i="1"/>
  <c r="FW132" i="1"/>
  <c r="FS132" i="1" s="1"/>
  <c r="FV132" i="1"/>
  <c r="FP132" i="1"/>
  <c r="FH132" i="1" s="1"/>
  <c r="FG132" i="1" s="1"/>
  <c r="FO132" i="1"/>
  <c r="FK132" i="1"/>
  <c r="FC132" i="1"/>
  <c r="FT132" i="1" s="1"/>
  <c r="EW132" i="1"/>
  <c r="ES132" i="1"/>
  <c r="EO132" i="1"/>
  <c r="EK132" i="1"/>
  <c r="EG132" i="1"/>
  <c r="DX132" i="1"/>
  <c r="DU132" i="1"/>
  <c r="DS132" i="1"/>
  <c r="DR132" i="1" s="1"/>
  <c r="DO132" i="1"/>
  <c r="DM132" i="1"/>
  <c r="DL132" i="1"/>
  <c r="DJ132" i="1"/>
  <c r="CZ132" i="1"/>
  <c r="CW132" i="1"/>
  <c r="CT132" i="1"/>
  <c r="CQ132" i="1"/>
  <c r="CM132" i="1"/>
  <c r="CK132" i="1" s="1"/>
  <c r="CL132" i="1"/>
  <c r="CH132" i="1"/>
  <c r="CF132" i="1"/>
  <c r="CB132" i="1"/>
  <c r="CA132" i="1"/>
  <c r="BZ132" i="1"/>
  <c r="BY132" i="1" s="1"/>
  <c r="BV132" i="1"/>
  <c r="BP132" i="1"/>
  <c r="BM132" i="1"/>
  <c r="BH132" i="1"/>
  <c r="BG132" i="1"/>
  <c r="BE132" i="1" s="1"/>
  <c r="BF132" i="1"/>
  <c r="BB132" i="1"/>
  <c r="AZ132" i="1"/>
  <c r="AX132" i="1"/>
  <c r="AV132" i="1"/>
  <c r="AS132" i="1"/>
  <c r="AJ132" i="1"/>
  <c r="AJ35" i="1" s="1"/>
  <c r="AG132" i="1"/>
  <c r="AF132" i="1"/>
  <c r="AR132" i="1" s="1"/>
  <c r="AC132" i="1"/>
  <c r="Z132" i="1"/>
  <c r="AK132" i="1" s="1"/>
  <c r="Y132" i="1"/>
  <c r="X132" i="1"/>
  <c r="W132" i="1"/>
  <c r="T132" i="1"/>
  <c r="S132" i="1"/>
  <c r="R132" i="1"/>
  <c r="O132" i="1" s="1"/>
  <c r="Q132" i="1"/>
  <c r="P132" i="1"/>
  <c r="M132" i="1"/>
  <c r="I132" i="1"/>
  <c r="G132" i="1"/>
  <c r="E132" i="1" s="1"/>
  <c r="GO131" i="1"/>
  <c r="GP131" i="1" s="1"/>
  <c r="GN131" i="1"/>
  <c r="GM131" i="1"/>
  <c r="GK131" i="1"/>
  <c r="GD131" i="1"/>
  <c r="GA131" i="1"/>
  <c r="GB131" i="1" s="1"/>
  <c r="FY131" i="1"/>
  <c r="FZ131" i="1" s="1"/>
  <c r="FW131" i="1"/>
  <c r="FV131" i="1"/>
  <c r="GP130" i="1"/>
  <c r="GO130" i="1"/>
  <c r="GM130" i="1"/>
  <c r="GN130" i="1" s="1"/>
  <c r="GL130" i="1"/>
  <c r="GK130" i="1"/>
  <c r="GI130" i="1"/>
  <c r="GJ130" i="1" s="1"/>
  <c r="GD130" i="1"/>
  <c r="GA130" i="1"/>
  <c r="GB130" i="1" s="1"/>
  <c r="FY130" i="1"/>
  <c r="FZ130" i="1" s="1"/>
  <c r="FW130" i="1"/>
  <c r="FX130" i="1" s="1"/>
  <c r="FV130" i="1"/>
  <c r="DI130" i="1"/>
  <c r="IA129" i="1"/>
  <c r="HX129" i="1"/>
  <c r="HW129" i="1" s="1"/>
  <c r="HS129" i="1"/>
  <c r="HO129" i="1"/>
  <c r="HL129" i="1"/>
  <c r="GU129" i="1"/>
  <c r="GO129" i="1"/>
  <c r="GM129" i="1"/>
  <c r="GI129" i="1" s="1"/>
  <c r="GJ129" i="1" s="1"/>
  <c r="GL129" i="1"/>
  <c r="GD129" i="1"/>
  <c r="GC129" i="1"/>
  <c r="GA129" i="1"/>
  <c r="GB129" i="1" s="1"/>
  <c r="FY129" i="1"/>
  <c r="FW129" i="1"/>
  <c r="FV129" i="1"/>
  <c r="FT129" i="1"/>
  <c r="FS129" i="1"/>
  <c r="FO129" i="1"/>
  <c r="FH129" i="1"/>
  <c r="FG129" i="1"/>
  <c r="FC129" i="1"/>
  <c r="ET129" i="1"/>
  <c r="ES129" i="1"/>
  <c r="EL129" i="1"/>
  <c r="EG129" i="1"/>
  <c r="IB128" i="1"/>
  <c r="IA128" i="1"/>
  <c r="HX128" i="1"/>
  <c r="HW128" i="1" s="1"/>
  <c r="HT128" i="1"/>
  <c r="HS128" i="1"/>
  <c r="HP128" i="1"/>
  <c r="HO128" i="1" s="1"/>
  <c r="GV128" i="1"/>
  <c r="GU128" i="1" s="1"/>
  <c r="GO128" i="1"/>
  <c r="GM128" i="1"/>
  <c r="GL128" i="1"/>
  <c r="GK128" i="1"/>
  <c r="GI128" i="1"/>
  <c r="GJ128" i="1" s="1"/>
  <c r="GD128" i="1"/>
  <c r="GC128" i="1"/>
  <c r="GA128" i="1"/>
  <c r="FY128" i="1"/>
  <c r="FW128" i="1"/>
  <c r="FU128" i="1"/>
  <c r="FP128" i="1"/>
  <c r="FO128" i="1"/>
  <c r="FH128" i="1"/>
  <c r="FG128" i="1" s="1"/>
  <c r="FD128" i="1"/>
  <c r="FC128" i="1"/>
  <c r="ET128" i="1"/>
  <c r="ES128" i="1" s="1"/>
  <c r="EH128" i="1"/>
  <c r="EG128" i="1" s="1"/>
  <c r="GO127" i="1"/>
  <c r="GM127" i="1"/>
  <c r="GI127" i="1" s="1"/>
  <c r="GJ127" i="1" s="1"/>
  <c r="GL127" i="1"/>
  <c r="GD127" i="1"/>
  <c r="GB127" i="1"/>
  <c r="GA127" i="1"/>
  <c r="FY127" i="1"/>
  <c r="FW127" i="1"/>
  <c r="FS127" i="1" s="1"/>
  <c r="FV127" i="1"/>
  <c r="FP127" i="1"/>
  <c r="FC127" i="1"/>
  <c r="ES127" i="1"/>
  <c r="EG127" i="1"/>
  <c r="IA126" i="1"/>
  <c r="HW126" i="1"/>
  <c r="HS126" i="1"/>
  <c r="HO126" i="1"/>
  <c r="HK126" i="1"/>
  <c r="HG126" i="1"/>
  <c r="GU126" i="1"/>
  <c r="GO126" i="1"/>
  <c r="GM126" i="1"/>
  <c r="GI126" i="1" s="1"/>
  <c r="GL126" i="1"/>
  <c r="GJ126" i="1"/>
  <c r="GD126" i="1"/>
  <c r="GB126" i="1"/>
  <c r="GA126" i="1"/>
  <c r="FY126" i="1"/>
  <c r="FW126" i="1"/>
  <c r="FS126" i="1" s="1"/>
  <c r="FT126" i="1" s="1"/>
  <c r="FV126" i="1"/>
  <c r="FP126" i="1"/>
  <c r="FH126" i="1" s="1"/>
  <c r="FO126" i="1"/>
  <c r="FK126" i="1"/>
  <c r="FC126" i="1"/>
  <c r="FA126" i="1"/>
  <c r="EW126" i="1"/>
  <c r="ES126" i="1"/>
  <c r="EO126" i="1"/>
  <c r="EL126" i="1"/>
  <c r="EK126" i="1"/>
  <c r="EG126" i="1"/>
  <c r="EE126" i="1"/>
  <c r="DU126" i="1"/>
  <c r="DS126" i="1"/>
  <c r="DO126" i="1"/>
  <c r="DL126" i="1"/>
  <c r="DI126" i="1"/>
  <c r="DG126" i="1"/>
  <c r="CW126" i="1"/>
  <c r="IB125" i="1"/>
  <c r="IA125" i="1"/>
  <c r="HX125" i="1"/>
  <c r="HW125" i="1"/>
  <c r="HT125" i="1"/>
  <c r="HS125" i="1"/>
  <c r="HP125" i="1"/>
  <c r="HO125" i="1"/>
  <c r="HL125" i="1"/>
  <c r="HK125" i="1"/>
  <c r="HH125" i="1"/>
  <c r="HG125" i="1"/>
  <c r="GV125" i="1"/>
  <c r="GU125" i="1"/>
  <c r="GM125" i="1"/>
  <c r="GK125" i="1"/>
  <c r="GC125" i="1"/>
  <c r="GC104" i="1" s="1"/>
  <c r="FY125" i="1"/>
  <c r="FW125" i="1"/>
  <c r="FS125" i="1" s="1"/>
  <c r="FV125" i="1"/>
  <c r="FU125" i="1"/>
  <c r="FN125" i="1"/>
  <c r="FM125" i="1"/>
  <c r="FL125" i="1"/>
  <c r="FD125" i="1"/>
  <c r="FC125" i="1" s="1"/>
  <c r="EX125" i="1"/>
  <c r="EW125" i="1" s="1"/>
  <c r="ET125" i="1"/>
  <c r="ES125" i="1"/>
  <c r="ER125" i="1"/>
  <c r="EQ125" i="1"/>
  <c r="EP125" i="1"/>
  <c r="EO125" i="1"/>
  <c r="EN125" i="1"/>
  <c r="EM125" i="1"/>
  <c r="EL125" i="1"/>
  <c r="EK125" i="1"/>
  <c r="EH125" i="1"/>
  <c r="EG125" i="1" s="1"/>
  <c r="DV125" i="1"/>
  <c r="DU125" i="1" s="1"/>
  <c r="DP125" i="1"/>
  <c r="DO125" i="1" s="1"/>
  <c r="DM125" i="1"/>
  <c r="DL125" i="1"/>
  <c r="DJ125" i="1"/>
  <c r="DI125" i="1" s="1"/>
  <c r="CX125" i="1"/>
  <c r="CW125" i="1" s="1"/>
  <c r="GO124" i="1"/>
  <c r="GP124" i="1" s="1"/>
  <c r="GN124" i="1"/>
  <c r="GM124" i="1"/>
  <c r="GK124" i="1"/>
  <c r="GD124" i="1"/>
  <c r="GB124" i="1"/>
  <c r="GA124" i="1"/>
  <c r="FY124" i="1"/>
  <c r="FZ124" i="1" s="1"/>
  <c r="FX124" i="1"/>
  <c r="FW124" i="1"/>
  <c r="FV124" i="1"/>
  <c r="FS124" i="1"/>
  <c r="FT124" i="1" s="1"/>
  <c r="EW124" i="1"/>
  <c r="DU124" i="1"/>
  <c r="DO124" i="1"/>
  <c r="DM124" i="1"/>
  <c r="DL124" i="1"/>
  <c r="DJ124" i="1"/>
  <c r="DI124" i="1"/>
  <c r="CW124" i="1"/>
  <c r="IB123" i="1"/>
  <c r="IA123" i="1" s="1"/>
  <c r="HX123" i="1"/>
  <c r="HX122" i="1" s="1"/>
  <c r="HW122" i="1" s="1"/>
  <c r="HW123" i="1"/>
  <c r="HT123" i="1"/>
  <c r="HP123" i="1"/>
  <c r="HP122" i="1" s="1"/>
  <c r="HO122" i="1" s="1"/>
  <c r="HO123" i="1"/>
  <c r="HL123" i="1"/>
  <c r="HK123" i="1" s="1"/>
  <c r="HH123" i="1"/>
  <c r="HH122" i="1" s="1"/>
  <c r="HG122" i="1" s="1"/>
  <c r="HG123" i="1"/>
  <c r="GV123" i="1"/>
  <c r="GU123" i="1" s="1"/>
  <c r="GN123" i="1"/>
  <c r="GM123" i="1"/>
  <c r="GK123" i="1"/>
  <c r="GA123" i="1"/>
  <c r="FY123" i="1"/>
  <c r="FZ123" i="1" s="1"/>
  <c r="FX123" i="1"/>
  <c r="FW123" i="1"/>
  <c r="FS123" i="1" s="1"/>
  <c r="FP123" i="1"/>
  <c r="FO123" i="1" s="1"/>
  <c r="FD123" i="1"/>
  <c r="FV123" i="1" s="1"/>
  <c r="FC123" i="1"/>
  <c r="GB123" i="1" s="1"/>
  <c r="ET123" i="1"/>
  <c r="EH123" i="1"/>
  <c r="EG123" i="1"/>
  <c r="DU123" i="1"/>
  <c r="DR123" i="1"/>
  <c r="DO123" i="1"/>
  <c r="DL123" i="1"/>
  <c r="DI123" i="1"/>
  <c r="DF123" i="1"/>
  <c r="CW123" i="1"/>
  <c r="IB122" i="1"/>
  <c r="IA122" i="1" s="1"/>
  <c r="GV122" i="1"/>
  <c r="GU122" i="1" s="1"/>
  <c r="GO122" i="1"/>
  <c r="GP122" i="1" s="1"/>
  <c r="GN122" i="1"/>
  <c r="GM122" i="1"/>
  <c r="GK122" i="1"/>
  <c r="GI122" i="1"/>
  <c r="GA122" i="1"/>
  <c r="FZ122" i="1"/>
  <c r="FY122" i="1"/>
  <c r="FW122" i="1"/>
  <c r="FP122" i="1"/>
  <c r="FO122" i="1"/>
  <c r="EX122" i="1"/>
  <c r="EW122" i="1" s="1"/>
  <c r="EH122" i="1"/>
  <c r="EG122" i="1"/>
  <c r="DU122" i="1"/>
  <c r="DP122" i="1"/>
  <c r="DO122" i="1" s="1"/>
  <c r="DM122" i="1"/>
  <c r="DL122" i="1"/>
  <c r="DJ122" i="1"/>
  <c r="DI122" i="1" s="1"/>
  <c r="CX122" i="1"/>
  <c r="CW122" i="1" s="1"/>
  <c r="IA121" i="1"/>
  <c r="HX121" i="1"/>
  <c r="HX116" i="1" s="1"/>
  <c r="HW116" i="1" s="1"/>
  <c r="HS121" i="1"/>
  <c r="HO121" i="1"/>
  <c r="HH121" i="1"/>
  <c r="HH116" i="1" s="1"/>
  <c r="GU121" i="1"/>
  <c r="GO121" i="1"/>
  <c r="GM121" i="1"/>
  <c r="GI121" i="1" s="1"/>
  <c r="GJ121" i="1" s="1"/>
  <c r="GL121" i="1"/>
  <c r="GD121" i="1"/>
  <c r="GB121" i="1"/>
  <c r="GA121" i="1"/>
  <c r="FY121" i="1"/>
  <c r="FW121" i="1"/>
  <c r="FS121" i="1" s="1"/>
  <c r="FT121" i="1" s="1"/>
  <c r="FV121" i="1"/>
  <c r="FO121" i="1"/>
  <c r="FH121" i="1"/>
  <c r="FG121" i="1" s="1"/>
  <c r="FC121" i="1"/>
  <c r="ES121" i="1"/>
  <c r="EK121" i="1"/>
  <c r="EG121" i="1"/>
  <c r="HP120" i="1"/>
  <c r="HO120" i="1"/>
  <c r="HL120" i="1"/>
  <c r="HK120" i="1" s="1"/>
  <c r="GU120" i="1"/>
  <c r="GM120" i="1"/>
  <c r="GI120" i="1" s="1"/>
  <c r="GJ120" i="1" s="1"/>
  <c r="GL120" i="1"/>
  <c r="GD120" i="1"/>
  <c r="GA120" i="1"/>
  <c r="FY120" i="1"/>
  <c r="FW120" i="1"/>
  <c r="FS120" i="1" s="1"/>
  <c r="FV120" i="1"/>
  <c r="FP120" i="1"/>
  <c r="FO120" i="1"/>
  <c r="FC120" i="1"/>
  <c r="GB120" i="1" s="1"/>
  <c r="EG120" i="1"/>
  <c r="IB119" i="1"/>
  <c r="IA119" i="1" s="1"/>
  <c r="HS119" i="1"/>
  <c r="HP119" i="1"/>
  <c r="HO119" i="1"/>
  <c r="HK119" i="1"/>
  <c r="GU119" i="1"/>
  <c r="GO119" i="1"/>
  <c r="GM119" i="1"/>
  <c r="GI119" i="1" s="1"/>
  <c r="GA119" i="1"/>
  <c r="FY119" i="1"/>
  <c r="FW119" i="1"/>
  <c r="FS119" i="1" s="1"/>
  <c r="FP119" i="1"/>
  <c r="FK119" i="1"/>
  <c r="FD119" i="1"/>
  <c r="EW119" i="1"/>
  <c r="ES119" i="1"/>
  <c r="EO119" i="1"/>
  <c r="EK119" i="1"/>
  <c r="EG119" i="1"/>
  <c r="DX119" i="1"/>
  <c r="DU119" i="1"/>
  <c r="DR119" i="1"/>
  <c r="DO119" i="1"/>
  <c r="DL119" i="1"/>
  <c r="DI119" i="1"/>
  <c r="DF119" i="1"/>
  <c r="CZ119" i="1"/>
  <c r="CW119" i="1"/>
  <c r="CT119" i="1"/>
  <c r="CQ119" i="1"/>
  <c r="CL119" i="1"/>
  <c r="CK119" i="1"/>
  <c r="CH119" i="1"/>
  <c r="CB119" i="1"/>
  <c r="CF119" i="1" s="1"/>
  <c r="BZ119" i="1"/>
  <c r="BY119" i="1" s="1"/>
  <c r="BV119" i="1"/>
  <c r="BT119" i="1"/>
  <c r="BS119" i="1"/>
  <c r="BL119" i="1"/>
  <c r="BH119" i="1"/>
  <c r="BF119" i="1"/>
  <c r="BE119" i="1"/>
  <c r="BB119" i="1"/>
  <c r="AY119" i="1"/>
  <c r="AW119" i="1"/>
  <c r="AV119" i="1"/>
  <c r="AS119" i="1"/>
  <c r="AK119" i="1"/>
  <c r="AL119" i="1" s="1"/>
  <c r="AF119" i="1"/>
  <c r="AF116" i="1" s="1"/>
  <c r="AC119" i="1"/>
  <c r="Z119" i="1"/>
  <c r="X119" i="1"/>
  <c r="W119" i="1"/>
  <c r="T119" i="1"/>
  <c r="Q119" i="1"/>
  <c r="O119" i="1"/>
  <c r="N119" i="1"/>
  <c r="K119" i="1"/>
  <c r="I119" i="1"/>
  <c r="H119" i="1"/>
  <c r="E119" i="1"/>
  <c r="IB118" i="1"/>
  <c r="HS118" i="1"/>
  <c r="HP118" i="1"/>
  <c r="HO118" i="1"/>
  <c r="HL118" i="1"/>
  <c r="HX118" i="1" s="1"/>
  <c r="HW118" i="1" s="1"/>
  <c r="HK118" i="1"/>
  <c r="HH118" i="1"/>
  <c r="HG118" i="1"/>
  <c r="GU118" i="1"/>
  <c r="GO118" i="1"/>
  <c r="GI118" i="1" s="1"/>
  <c r="GJ118" i="1" s="1"/>
  <c r="GM118" i="1"/>
  <c r="GL118" i="1"/>
  <c r="GD118" i="1"/>
  <c r="GA118" i="1"/>
  <c r="GB118" i="1" s="1"/>
  <c r="FY118" i="1"/>
  <c r="FW118" i="1"/>
  <c r="FV118" i="1"/>
  <c r="FT118" i="1"/>
  <c r="FS118" i="1"/>
  <c r="FP118" i="1"/>
  <c r="FO118" i="1"/>
  <c r="FK118" i="1"/>
  <c r="FH118" i="1"/>
  <c r="FC118" i="1"/>
  <c r="EW118" i="1"/>
  <c r="ES118" i="1"/>
  <c r="EO118" i="1"/>
  <c r="EL118" i="1"/>
  <c r="EK118" i="1"/>
  <c r="EG118" i="1"/>
  <c r="DX118" i="1"/>
  <c r="DU118" i="1"/>
  <c r="DR118" i="1"/>
  <c r="DO118" i="1"/>
  <c r="DL118" i="1"/>
  <c r="DI118" i="1"/>
  <c r="DF118" i="1"/>
  <c r="CZ118" i="1"/>
  <c r="CW118" i="1"/>
  <c r="CT118" i="1"/>
  <c r="CQ118" i="1"/>
  <c r="CL118" i="1"/>
  <c r="CK118" i="1" s="1"/>
  <c r="CH118" i="1"/>
  <c r="CB118" i="1"/>
  <c r="CF118" i="1" s="1"/>
  <c r="BZ118" i="1"/>
  <c r="BY118" i="1"/>
  <c r="BV118" i="1"/>
  <c r="BT118" i="1"/>
  <c r="BS118" i="1" s="1"/>
  <c r="BH118" i="1"/>
  <c r="BF118" i="1"/>
  <c r="BB118" i="1"/>
  <c r="BB272" i="1" s="1"/>
  <c r="AY118" i="1"/>
  <c r="BL118" i="1" s="1"/>
  <c r="AW118" i="1"/>
  <c r="AV118" i="1" s="1"/>
  <c r="AS118" i="1"/>
  <c r="AK118" i="1"/>
  <c r="AL118" i="1" s="1"/>
  <c r="AF118" i="1"/>
  <c r="AC118" i="1"/>
  <c r="Z118" i="1"/>
  <c r="X118" i="1"/>
  <c r="T118" i="1"/>
  <c r="T272" i="1" s="1"/>
  <c r="Q118" i="1"/>
  <c r="Q272" i="1" s="1"/>
  <c r="O118" i="1"/>
  <c r="K118" i="1"/>
  <c r="K272" i="1" s="1"/>
  <c r="I118" i="1"/>
  <c r="H118" i="1" s="1"/>
  <c r="H272" i="1" s="1"/>
  <c r="E118" i="1"/>
  <c r="E272" i="1" s="1"/>
  <c r="HT117" i="1"/>
  <c r="HS117" i="1" s="1"/>
  <c r="HP117" i="1"/>
  <c r="HO117" i="1"/>
  <c r="HL117" i="1"/>
  <c r="HH117" i="1"/>
  <c r="HG117" i="1"/>
  <c r="GV117" i="1"/>
  <c r="GU117" i="1" s="1"/>
  <c r="GO117" i="1"/>
  <c r="GM117" i="1"/>
  <c r="GK117" i="1"/>
  <c r="GI117" i="1"/>
  <c r="GA117" i="1"/>
  <c r="FY117" i="1"/>
  <c r="FW117" i="1"/>
  <c r="FS117" i="1" s="1"/>
  <c r="FD117" i="1"/>
  <c r="EL117" i="1"/>
  <c r="EK117" i="1" s="1"/>
  <c r="EH117" i="1"/>
  <c r="EH116" i="1" s="1"/>
  <c r="EG116" i="1" s="1"/>
  <c r="EG117" i="1"/>
  <c r="HT116" i="1"/>
  <c r="HS116" i="1" s="1"/>
  <c r="HP116" i="1"/>
  <c r="HO116" i="1"/>
  <c r="HG116" i="1"/>
  <c r="GO116" i="1"/>
  <c r="GM116" i="1"/>
  <c r="GK116" i="1"/>
  <c r="GI116" i="1"/>
  <c r="GA116" i="1"/>
  <c r="FY116" i="1"/>
  <c r="FW116" i="1"/>
  <c r="FL116" i="1"/>
  <c r="FK116" i="1"/>
  <c r="EY116" i="1"/>
  <c r="EW116" i="1" s="1"/>
  <c r="EX116" i="1"/>
  <c r="EP116" i="1"/>
  <c r="EO116" i="1"/>
  <c r="EL116" i="1"/>
  <c r="EK116" i="1"/>
  <c r="DZ116" i="1"/>
  <c r="DY116" i="1"/>
  <c r="DV116" i="1"/>
  <c r="DU116" i="1"/>
  <c r="DS116" i="1"/>
  <c r="DR116" i="1" s="1"/>
  <c r="DP116" i="1"/>
  <c r="DO116" i="1"/>
  <c r="DM116" i="1"/>
  <c r="DL116" i="1" s="1"/>
  <c r="DJ116" i="1"/>
  <c r="DI116" i="1"/>
  <c r="DG116" i="1"/>
  <c r="DF116" i="1" s="1"/>
  <c r="DB116" i="1"/>
  <c r="DA116" i="1"/>
  <c r="CZ116" i="1" s="1"/>
  <c r="CX116" i="1"/>
  <c r="CW116" i="1"/>
  <c r="CT116" i="1"/>
  <c r="CT103" i="1" s="1"/>
  <c r="CS116" i="1"/>
  <c r="CQ116" i="1" s="1"/>
  <c r="CR116" i="1"/>
  <c r="CL116" i="1"/>
  <c r="CK116" i="1" s="1"/>
  <c r="CJ116" i="1"/>
  <c r="CI116" i="1"/>
  <c r="CH116" i="1"/>
  <c r="CF116" i="1"/>
  <c r="CC116" i="1"/>
  <c r="CB116" i="1"/>
  <c r="BZ116" i="1"/>
  <c r="BY116" i="1" s="1"/>
  <c r="BW116" i="1"/>
  <c r="BV116" i="1"/>
  <c r="BT116" i="1"/>
  <c r="BS116" i="1" s="1"/>
  <c r="BJ116" i="1"/>
  <c r="BI116" i="1"/>
  <c r="BH116" i="1"/>
  <c r="BC116" i="1"/>
  <c r="BB116" i="1" s="1"/>
  <c r="BA116" i="1"/>
  <c r="AZ116" i="1"/>
  <c r="AY116" i="1"/>
  <c r="BL116" i="1" s="1"/>
  <c r="AW116" i="1"/>
  <c r="AV116" i="1" s="1"/>
  <c r="AU116" i="1"/>
  <c r="AT116" i="1"/>
  <c r="AS116" i="1"/>
  <c r="AJ116" i="1"/>
  <c r="AH116" i="1"/>
  <c r="AG116" i="1"/>
  <c r="AE116" i="1"/>
  <c r="AD116" i="1"/>
  <c r="AB116" i="1"/>
  <c r="AA116" i="1"/>
  <c r="Z116" i="1"/>
  <c r="AK116" i="1" s="1"/>
  <c r="U116" i="1"/>
  <c r="T116" i="1" s="1"/>
  <c r="R116" i="1"/>
  <c r="Q116" i="1"/>
  <c r="L116" i="1"/>
  <c r="K116" i="1"/>
  <c r="I116" i="1"/>
  <c r="H116" i="1" s="1"/>
  <c r="F116" i="1"/>
  <c r="E116" i="1"/>
  <c r="GP115" i="1"/>
  <c r="GO115" i="1"/>
  <c r="GM115" i="1"/>
  <c r="GN115" i="1" s="1"/>
  <c r="GL115" i="1"/>
  <c r="GK115" i="1"/>
  <c r="GI115" i="1" s="1"/>
  <c r="GJ115" i="1" s="1"/>
  <c r="GD115" i="1"/>
  <c r="GB115" i="1"/>
  <c r="GA115" i="1"/>
  <c r="FY115" i="1"/>
  <c r="FZ115" i="1" s="1"/>
  <c r="FX115" i="1"/>
  <c r="FW115" i="1"/>
  <c r="FV115" i="1"/>
  <c r="FK115" i="1"/>
  <c r="FG115" i="1"/>
  <c r="EW115" i="1"/>
  <c r="EO115" i="1"/>
  <c r="EK115" i="1"/>
  <c r="DX115" i="1"/>
  <c r="DU115" i="1"/>
  <c r="DR115" i="1"/>
  <c r="DO115" i="1"/>
  <c r="DL115" i="1"/>
  <c r="DI115" i="1"/>
  <c r="DF115" i="1"/>
  <c r="CZ115" i="1"/>
  <c r="CW115" i="1"/>
  <c r="CT115" i="1"/>
  <c r="CQ115" i="1"/>
  <c r="CL115" i="1"/>
  <c r="CK115" i="1"/>
  <c r="CH115" i="1"/>
  <c r="CF115" i="1"/>
  <c r="CB115" i="1"/>
  <c r="BZ115" i="1"/>
  <c r="BY115" i="1"/>
  <c r="BV115" i="1"/>
  <c r="BT115" i="1"/>
  <c r="BS115" i="1"/>
  <c r="BL115" i="1"/>
  <c r="BH115" i="1"/>
  <c r="BF115" i="1"/>
  <c r="BE115" i="1"/>
  <c r="BB115" i="1"/>
  <c r="AY115" i="1"/>
  <c r="AW115" i="1"/>
  <c r="AV115" i="1"/>
  <c r="AS115" i="1"/>
  <c r="AF115" i="1"/>
  <c r="AC115" i="1"/>
  <c r="Z115" i="1"/>
  <c r="AK115" i="1" s="1"/>
  <c r="AL115" i="1" s="1"/>
  <c r="X115" i="1"/>
  <c r="W115" i="1"/>
  <c r="T115" i="1"/>
  <c r="Q115" i="1"/>
  <c r="O115" i="1"/>
  <c r="N115" i="1"/>
  <c r="K115" i="1"/>
  <c r="I115" i="1"/>
  <c r="H115" i="1" s="1"/>
  <c r="E115" i="1"/>
  <c r="IA114" i="1"/>
  <c r="HW114" i="1"/>
  <c r="HS114" i="1"/>
  <c r="HO114" i="1"/>
  <c r="HK114" i="1"/>
  <c r="HG114" i="1"/>
  <c r="GU114" i="1"/>
  <c r="GO114" i="1"/>
  <c r="GP114" i="1" s="1"/>
  <c r="GN114" i="1"/>
  <c r="GM114" i="1"/>
  <c r="GK114" i="1"/>
  <c r="GD114" i="1"/>
  <c r="GB114" i="1"/>
  <c r="GA114" i="1"/>
  <c r="FY114" i="1"/>
  <c r="FZ114" i="1" s="1"/>
  <c r="FW114" i="1"/>
  <c r="FS114" i="1" s="1"/>
  <c r="FT114" i="1" s="1"/>
  <c r="FV114" i="1"/>
  <c r="FO114" i="1"/>
  <c r="FK114" i="1"/>
  <c r="FH114" i="1"/>
  <c r="FG114" i="1"/>
  <c r="FC114" i="1"/>
  <c r="EW114" i="1"/>
  <c r="ES114" i="1"/>
  <c r="EO114" i="1"/>
  <c r="EL114" i="1"/>
  <c r="EG114" i="1"/>
  <c r="DX114" i="1"/>
  <c r="DU114" i="1"/>
  <c r="DR114" i="1"/>
  <c r="DO114" i="1"/>
  <c r="DL114" i="1"/>
  <c r="DI114" i="1"/>
  <c r="DF114" i="1"/>
  <c r="CZ114" i="1"/>
  <c r="CW114" i="1"/>
  <c r="CT114" i="1"/>
  <c r="CQ114" i="1"/>
  <c r="CL114" i="1"/>
  <c r="CK114" i="1"/>
  <c r="CH114" i="1"/>
  <c r="CB114" i="1"/>
  <c r="CF114" i="1" s="1"/>
  <c r="BZ114" i="1"/>
  <c r="BY114" i="1" s="1"/>
  <c r="BV114" i="1"/>
  <c r="BT114" i="1"/>
  <c r="BS114" i="1"/>
  <c r="BS113" i="1" s="1"/>
  <c r="BL114" i="1"/>
  <c r="BH114" i="1"/>
  <c r="BF114" i="1"/>
  <c r="BE114" i="1"/>
  <c r="BB114" i="1"/>
  <c r="AZ114" i="1"/>
  <c r="AY114" i="1"/>
  <c r="AV114" i="1"/>
  <c r="AS114" i="1"/>
  <c r="AK114" i="1"/>
  <c r="AL114" i="1" s="1"/>
  <c r="AF114" i="1"/>
  <c r="AF113" i="1" s="1"/>
  <c r="AC114" i="1"/>
  <c r="Z114" i="1"/>
  <c r="X114" i="1"/>
  <c r="W114" i="1"/>
  <c r="T114" i="1"/>
  <c r="Q114" i="1"/>
  <c r="O114" i="1"/>
  <c r="N114" i="1"/>
  <c r="K114" i="1"/>
  <c r="I114" i="1"/>
  <c r="H114" i="1"/>
  <c r="E114" i="1"/>
  <c r="IB113" i="1"/>
  <c r="IA113" i="1" s="1"/>
  <c r="HX113" i="1"/>
  <c r="HW113" i="1"/>
  <c r="HT113" i="1"/>
  <c r="HS113" i="1" s="1"/>
  <c r="HP113" i="1"/>
  <c r="HO113" i="1"/>
  <c r="HL113" i="1"/>
  <c r="HK113" i="1" s="1"/>
  <c r="HH113" i="1"/>
  <c r="HG113" i="1"/>
  <c r="GV113" i="1"/>
  <c r="GU113" i="1" s="1"/>
  <c r="GO113" i="1"/>
  <c r="GP113" i="1" s="1"/>
  <c r="GN113" i="1"/>
  <c r="GM113" i="1"/>
  <c r="GK113" i="1"/>
  <c r="GB113" i="1"/>
  <c r="GA113" i="1"/>
  <c r="FY113" i="1"/>
  <c r="FZ113" i="1" s="1"/>
  <c r="FW113" i="1"/>
  <c r="FX113" i="1" s="1"/>
  <c r="FS113" i="1"/>
  <c r="FT113" i="1" s="1"/>
  <c r="FP113" i="1"/>
  <c r="FO113" i="1" s="1"/>
  <c r="FL113" i="1"/>
  <c r="FK113" i="1"/>
  <c r="FH113" i="1"/>
  <c r="FG113" i="1" s="1"/>
  <c r="FD113" i="1"/>
  <c r="FV113" i="1" s="1"/>
  <c r="FC113" i="1"/>
  <c r="EY113" i="1"/>
  <c r="EW113" i="1" s="1"/>
  <c r="EX113" i="1"/>
  <c r="ET113" i="1"/>
  <c r="ES113" i="1" s="1"/>
  <c r="EP113" i="1"/>
  <c r="EO113" i="1"/>
  <c r="EH113" i="1"/>
  <c r="EG113" i="1"/>
  <c r="DZ113" i="1"/>
  <c r="DY113" i="1"/>
  <c r="DV113" i="1"/>
  <c r="DU113" i="1"/>
  <c r="DS113" i="1"/>
  <c r="DR113" i="1" s="1"/>
  <c r="DP113" i="1"/>
  <c r="DO113" i="1"/>
  <c r="DM113" i="1"/>
  <c r="DL113" i="1" s="1"/>
  <c r="DJ113" i="1"/>
  <c r="DI113" i="1"/>
  <c r="DG113" i="1"/>
  <c r="DF113" i="1" s="1"/>
  <c r="DB113" i="1"/>
  <c r="DA113" i="1"/>
  <c r="CZ113" i="1" s="1"/>
  <c r="CX113" i="1"/>
  <c r="CW113" i="1"/>
  <c r="CT113" i="1"/>
  <c r="CS113" i="1"/>
  <c r="CQ113" i="1" s="1"/>
  <c r="CR113" i="1"/>
  <c r="CL113" i="1"/>
  <c r="CK113" i="1" s="1"/>
  <c r="CJ113" i="1"/>
  <c r="CI113" i="1"/>
  <c r="CH113" i="1"/>
  <c r="CF113" i="1"/>
  <c r="CC113" i="1"/>
  <c r="CB113" i="1"/>
  <c r="BZ113" i="1"/>
  <c r="BY113" i="1" s="1"/>
  <c r="BW113" i="1"/>
  <c r="BV113" i="1"/>
  <c r="BU113" i="1"/>
  <c r="BT113" i="1"/>
  <c r="BJ113" i="1"/>
  <c r="BI113" i="1"/>
  <c r="BH113" i="1" s="1"/>
  <c r="BF113" i="1"/>
  <c r="BE113" i="1"/>
  <c r="BC113" i="1"/>
  <c r="BB113" i="1" s="1"/>
  <c r="BA113" i="1"/>
  <c r="AZ113" i="1"/>
  <c r="AY113" i="1" s="1"/>
  <c r="BL113" i="1" s="1"/>
  <c r="AW113" i="1"/>
  <c r="AV113" i="1"/>
  <c r="AU113" i="1"/>
  <c r="AT113" i="1"/>
  <c r="AJ113" i="1"/>
  <c r="AH113" i="1"/>
  <c r="AG113" i="1"/>
  <c r="AE113" i="1"/>
  <c r="AD113" i="1"/>
  <c r="AB113" i="1"/>
  <c r="AA113" i="1"/>
  <c r="X113" i="1"/>
  <c r="W113" i="1"/>
  <c r="U113" i="1"/>
  <c r="T113" i="1" s="1"/>
  <c r="R113" i="1"/>
  <c r="Q113" i="1"/>
  <c r="O113" i="1"/>
  <c r="N113" i="1" s="1"/>
  <c r="L113" i="1"/>
  <c r="K113" i="1"/>
  <c r="I113" i="1"/>
  <c r="H113" i="1" s="1"/>
  <c r="F113" i="1"/>
  <c r="E113" i="1"/>
  <c r="GP112" i="1"/>
  <c r="GO112" i="1"/>
  <c r="GM112" i="1"/>
  <c r="GN112" i="1" s="1"/>
  <c r="GL112" i="1"/>
  <c r="GK112" i="1"/>
  <c r="GD112" i="1"/>
  <c r="GA112" i="1"/>
  <c r="GB112" i="1" s="1"/>
  <c r="FY112" i="1"/>
  <c r="FZ112" i="1" s="1"/>
  <c r="FW112" i="1"/>
  <c r="FX112" i="1" s="1"/>
  <c r="FV112" i="1"/>
  <c r="FK112" i="1"/>
  <c r="FG112" i="1"/>
  <c r="EW112" i="1"/>
  <c r="EO112" i="1"/>
  <c r="EK112" i="1"/>
  <c r="DX112" i="1"/>
  <c r="DU112" i="1"/>
  <c r="DR112" i="1"/>
  <c r="DO112" i="1"/>
  <c r="DL112" i="1"/>
  <c r="DI112" i="1"/>
  <c r="DF112" i="1"/>
  <c r="CZ112" i="1"/>
  <c r="CW112" i="1"/>
  <c r="CT112" i="1"/>
  <c r="CQ112" i="1"/>
  <c r="CL112" i="1"/>
  <c r="CK112" i="1"/>
  <c r="CH112" i="1"/>
  <c r="CB112" i="1"/>
  <c r="CF112" i="1" s="1"/>
  <c r="BZ112" i="1"/>
  <c r="BZ110" i="1" s="1"/>
  <c r="BY110" i="1" s="1"/>
  <c r="BV112" i="1"/>
  <c r="BH112" i="1"/>
  <c r="BF112" i="1"/>
  <c r="BE112" i="1" s="1"/>
  <c r="BB112" i="1"/>
  <c r="AY112" i="1"/>
  <c r="BL112" i="1" s="1"/>
  <c r="AW112" i="1"/>
  <c r="AS112" i="1"/>
  <c r="AF112" i="1"/>
  <c r="AC112" i="1"/>
  <c r="Z112" i="1"/>
  <c r="AK112" i="1" s="1"/>
  <c r="AL112" i="1" s="1"/>
  <c r="X112" i="1"/>
  <c r="W112" i="1" s="1"/>
  <c r="T112" i="1"/>
  <c r="Q112" i="1"/>
  <c r="O112" i="1"/>
  <c r="N112" i="1" s="1"/>
  <c r="K112" i="1"/>
  <c r="I112" i="1"/>
  <c r="H112" i="1"/>
  <c r="E112" i="1"/>
  <c r="IA111" i="1"/>
  <c r="HT111" i="1"/>
  <c r="HS111" i="1"/>
  <c r="HO111" i="1"/>
  <c r="HL111" i="1"/>
  <c r="HH111" i="1"/>
  <c r="HG111" i="1"/>
  <c r="GU111" i="1"/>
  <c r="GO111" i="1"/>
  <c r="GM111" i="1"/>
  <c r="GL111" i="1"/>
  <c r="GK111" i="1"/>
  <c r="GI111" i="1" s="1"/>
  <c r="GD111" i="1"/>
  <c r="GB111" i="1"/>
  <c r="GA111" i="1"/>
  <c r="FY111" i="1"/>
  <c r="FW111" i="1"/>
  <c r="FS111" i="1" s="1"/>
  <c r="FT111" i="1" s="1"/>
  <c r="FV111" i="1"/>
  <c r="FO111" i="1"/>
  <c r="FK111" i="1"/>
  <c r="FH111" i="1"/>
  <c r="FG111" i="1"/>
  <c r="FC111" i="1"/>
  <c r="FA111" i="1"/>
  <c r="EZ111" i="1" s="1"/>
  <c r="EW111" i="1"/>
  <c r="ES111" i="1"/>
  <c r="EO111" i="1"/>
  <c r="EK111" i="1"/>
  <c r="EG111" i="1"/>
  <c r="EE111" i="1"/>
  <c r="DX111" i="1"/>
  <c r="DU111" i="1"/>
  <c r="DS111" i="1"/>
  <c r="DO111" i="1"/>
  <c r="DL111" i="1"/>
  <c r="DI111" i="1"/>
  <c r="DG111" i="1"/>
  <c r="DF111" i="1" s="1"/>
  <c r="CZ111" i="1"/>
  <c r="CW111" i="1"/>
  <c r="CT111" i="1"/>
  <c r="CQ111" i="1"/>
  <c r="CK111" i="1"/>
  <c r="CH111" i="1"/>
  <c r="CF111" i="1"/>
  <c r="CB111" i="1"/>
  <c r="BZ111" i="1"/>
  <c r="BY111" i="1"/>
  <c r="BV111" i="1"/>
  <c r="BL111" i="1"/>
  <c r="BI111" i="1"/>
  <c r="BH111" i="1" s="1"/>
  <c r="BF111" i="1"/>
  <c r="BE111" i="1"/>
  <c r="BB111" i="1"/>
  <c r="AZ111" i="1"/>
  <c r="BT111" i="1" s="1"/>
  <c r="BS111" i="1" s="1"/>
  <c r="BS110" i="1" s="1"/>
  <c r="AY111" i="1"/>
  <c r="AV111" i="1"/>
  <c r="AS111" i="1"/>
  <c r="AK111" i="1"/>
  <c r="AL111" i="1" s="1"/>
  <c r="AF111" i="1"/>
  <c r="AF110" i="1" s="1"/>
  <c r="AC111" i="1"/>
  <c r="Z111" i="1"/>
  <c r="X111" i="1"/>
  <c r="W111" i="1"/>
  <c r="T111" i="1"/>
  <c r="Q111" i="1"/>
  <c r="O111" i="1"/>
  <c r="N111" i="1"/>
  <c r="K111" i="1"/>
  <c r="I111" i="1"/>
  <c r="H111" i="1"/>
  <c r="E111" i="1"/>
  <c r="IB110" i="1"/>
  <c r="IA110" i="1" s="1"/>
  <c r="HT110" i="1"/>
  <c r="HS110" i="1" s="1"/>
  <c r="HP110" i="1"/>
  <c r="HO110" i="1"/>
  <c r="HH110" i="1"/>
  <c r="HG110" i="1"/>
  <c r="GV110" i="1"/>
  <c r="GU110" i="1" s="1"/>
  <c r="GO110" i="1"/>
  <c r="GM110" i="1"/>
  <c r="GL110" i="1"/>
  <c r="GK110" i="1"/>
  <c r="GI110" i="1"/>
  <c r="GD110" i="1"/>
  <c r="GA110" i="1"/>
  <c r="FY110" i="1"/>
  <c r="FW110" i="1"/>
  <c r="FS110" i="1" s="1"/>
  <c r="FT110" i="1" s="1"/>
  <c r="FP110" i="1"/>
  <c r="FO110" i="1" s="1"/>
  <c r="FL110" i="1"/>
  <c r="FK110" i="1"/>
  <c r="FH110" i="1"/>
  <c r="FG110" i="1" s="1"/>
  <c r="FD110" i="1"/>
  <c r="FV110" i="1" s="1"/>
  <c r="FC110" i="1"/>
  <c r="FA110" i="1"/>
  <c r="EZ110" i="1" s="1"/>
  <c r="EY110" i="1"/>
  <c r="EX110" i="1"/>
  <c r="EW110" i="1" s="1"/>
  <c r="ET110" i="1"/>
  <c r="ES110" i="1"/>
  <c r="EP110" i="1"/>
  <c r="EO110" i="1" s="1"/>
  <c r="EL110" i="1"/>
  <c r="EK110" i="1"/>
  <c r="EH110" i="1"/>
  <c r="EG110" i="1" s="1"/>
  <c r="DZ110" i="1"/>
  <c r="DY110" i="1"/>
  <c r="DX110" i="1" s="1"/>
  <c r="DV110" i="1"/>
  <c r="DU110" i="1" s="1"/>
  <c r="DP110" i="1"/>
  <c r="DO110" i="1"/>
  <c r="DM110" i="1"/>
  <c r="DL110" i="1" s="1"/>
  <c r="DJ110" i="1"/>
  <c r="DI110" i="1"/>
  <c r="DG110" i="1"/>
  <c r="DF110" i="1" s="1"/>
  <c r="DB110" i="1"/>
  <c r="DA110" i="1"/>
  <c r="CZ110" i="1"/>
  <c r="CX110" i="1"/>
  <c r="CW110" i="1"/>
  <c r="CT110" i="1"/>
  <c r="CS110" i="1"/>
  <c r="CQ110" i="1" s="1"/>
  <c r="CR110" i="1"/>
  <c r="CL110" i="1"/>
  <c r="CK110" i="1"/>
  <c r="CJ110" i="1"/>
  <c r="CI110" i="1"/>
  <c r="CH110" i="1" s="1"/>
  <c r="CF110" i="1"/>
  <c r="CC110" i="1"/>
  <c r="CB110" i="1"/>
  <c r="BW110" i="1"/>
  <c r="BV110" i="1"/>
  <c r="BU110" i="1"/>
  <c r="BT110" i="1"/>
  <c r="BJ110" i="1"/>
  <c r="BI110" i="1"/>
  <c r="BC110" i="1"/>
  <c r="BB110" i="1" s="1"/>
  <c r="BA110" i="1"/>
  <c r="AZ110" i="1"/>
  <c r="AY110" i="1"/>
  <c r="BL110" i="1" s="1"/>
  <c r="AU110" i="1"/>
  <c r="AT110" i="1"/>
  <c r="AS110" i="1" s="1"/>
  <c r="AJ110" i="1"/>
  <c r="AH110" i="1"/>
  <c r="AG110" i="1"/>
  <c r="AE110" i="1"/>
  <c r="AD110" i="1"/>
  <c r="AC110" i="1"/>
  <c r="AB110" i="1"/>
  <c r="AA110" i="1"/>
  <c r="X110" i="1"/>
  <c r="W110" i="1" s="1"/>
  <c r="U110" i="1"/>
  <c r="T110" i="1" s="1"/>
  <c r="R110" i="1"/>
  <c r="Q110" i="1"/>
  <c r="L110" i="1"/>
  <c r="K110" i="1" s="1"/>
  <c r="I110" i="1"/>
  <c r="H110" i="1" s="1"/>
  <c r="F110" i="1"/>
  <c r="E110" i="1" s="1"/>
  <c r="GP109" i="1"/>
  <c r="GO109" i="1"/>
  <c r="GN109" i="1"/>
  <c r="GM109" i="1"/>
  <c r="GL109" i="1"/>
  <c r="GK109" i="1"/>
  <c r="GJ109" i="1"/>
  <c r="GI109" i="1"/>
  <c r="GD109" i="1"/>
  <c r="GA109" i="1"/>
  <c r="GB109" i="1" s="1"/>
  <c r="FZ109" i="1"/>
  <c r="FY109" i="1"/>
  <c r="FW109" i="1"/>
  <c r="FV109" i="1"/>
  <c r="FK109" i="1"/>
  <c r="FG109" i="1"/>
  <c r="EW109" i="1"/>
  <c r="EO109" i="1"/>
  <c r="EK109" i="1"/>
  <c r="DX109" i="1"/>
  <c r="DU109" i="1"/>
  <c r="DR109" i="1"/>
  <c r="DO109" i="1"/>
  <c r="DL109" i="1"/>
  <c r="DI109" i="1"/>
  <c r="DF109" i="1"/>
  <c r="CZ109" i="1"/>
  <c r="CW109" i="1"/>
  <c r="CT109" i="1"/>
  <c r="CQ109" i="1"/>
  <c r="CL109" i="1"/>
  <c r="CK109" i="1" s="1"/>
  <c r="CH109" i="1"/>
  <c r="CB109" i="1"/>
  <c r="CF109" i="1" s="1"/>
  <c r="BZ109" i="1"/>
  <c r="BY109" i="1" s="1"/>
  <c r="BV109" i="1"/>
  <c r="BH109" i="1"/>
  <c r="BF109" i="1"/>
  <c r="BE109" i="1" s="1"/>
  <c r="BB109" i="1"/>
  <c r="AY109" i="1"/>
  <c r="BL109" i="1" s="1"/>
  <c r="AW109" i="1"/>
  <c r="AS109" i="1"/>
  <c r="AF109" i="1"/>
  <c r="AC109" i="1"/>
  <c r="Z109" i="1"/>
  <c r="AK109" i="1" s="1"/>
  <c r="AL109" i="1" s="1"/>
  <c r="X109" i="1"/>
  <c r="W109" i="1" s="1"/>
  <c r="T109" i="1"/>
  <c r="Q109" i="1"/>
  <c r="O109" i="1"/>
  <c r="N109" i="1" s="1"/>
  <c r="K109" i="1"/>
  <c r="I109" i="1"/>
  <c r="H109" i="1" s="1"/>
  <c r="E109" i="1"/>
  <c r="IA108" i="1"/>
  <c r="HS108" i="1"/>
  <c r="HO108" i="1"/>
  <c r="HL108" i="1"/>
  <c r="HX108" i="1" s="1"/>
  <c r="HW108" i="1" s="1"/>
  <c r="HH108" i="1"/>
  <c r="HG108" i="1"/>
  <c r="GU108" i="1"/>
  <c r="GP108" i="1"/>
  <c r="GO108" i="1"/>
  <c r="GN108" i="1"/>
  <c r="GM108" i="1"/>
  <c r="GL108" i="1"/>
  <c r="GK108" i="1"/>
  <c r="GI108" i="1"/>
  <c r="GD108" i="1"/>
  <c r="GA108" i="1"/>
  <c r="GB108" i="1" s="1"/>
  <c r="FZ108" i="1"/>
  <c r="FY108" i="1"/>
  <c r="FW108" i="1"/>
  <c r="FV108" i="1"/>
  <c r="FO108" i="1"/>
  <c r="FK108" i="1"/>
  <c r="FH108" i="1"/>
  <c r="FG108" i="1" s="1"/>
  <c r="FC108" i="1"/>
  <c r="GJ108" i="1" s="1"/>
  <c r="FA108" i="1"/>
  <c r="EZ108" i="1" s="1"/>
  <c r="EW108" i="1"/>
  <c r="ES108" i="1"/>
  <c r="EO108" i="1"/>
  <c r="EL108" i="1"/>
  <c r="EG108" i="1"/>
  <c r="EE108" i="1"/>
  <c r="DX108" i="1"/>
  <c r="DU108" i="1"/>
  <c r="DS108" i="1"/>
  <c r="DO108" i="1"/>
  <c r="DM108" i="1"/>
  <c r="DM107" i="1" s="1"/>
  <c r="DJ108" i="1"/>
  <c r="DI108" i="1" s="1"/>
  <c r="CZ108" i="1"/>
  <c r="CW108" i="1"/>
  <c r="CT108" i="1"/>
  <c r="CQ108" i="1"/>
  <c r="CL108" i="1"/>
  <c r="CH108" i="1"/>
  <c r="CC108" i="1"/>
  <c r="BZ108" i="1"/>
  <c r="BV108" i="1"/>
  <c r="BS108" i="1"/>
  <c r="BS107" i="1" s="1"/>
  <c r="BL108" i="1"/>
  <c r="BI108" i="1"/>
  <c r="BH108" i="1" s="1"/>
  <c r="BF108" i="1"/>
  <c r="BE108" i="1"/>
  <c r="BB108" i="1"/>
  <c r="AZ108" i="1"/>
  <c r="BT108" i="1" s="1"/>
  <c r="BT107" i="1" s="1"/>
  <c r="AY108" i="1"/>
  <c r="AV108" i="1"/>
  <c r="AS108" i="1"/>
  <c r="AK108" i="1"/>
  <c r="AL108" i="1" s="1"/>
  <c r="AF108" i="1"/>
  <c r="AC108" i="1"/>
  <c r="Z108" i="1"/>
  <c r="X108" i="1"/>
  <c r="W108" i="1" s="1"/>
  <c r="T108" i="1"/>
  <c r="Q108" i="1"/>
  <c r="O108" i="1"/>
  <c r="N108" i="1" s="1"/>
  <c r="K108" i="1"/>
  <c r="I108" i="1"/>
  <c r="H108" i="1"/>
  <c r="E108" i="1"/>
  <c r="IB107" i="1"/>
  <c r="IA107" i="1" s="1"/>
  <c r="HT107" i="1"/>
  <c r="HS107" i="1" s="1"/>
  <c r="HP107" i="1"/>
  <c r="HP104" i="1" s="1"/>
  <c r="HO107" i="1"/>
  <c r="HL107" i="1"/>
  <c r="HK107" i="1" s="1"/>
  <c r="HH107" i="1"/>
  <c r="HG107" i="1"/>
  <c r="GV107" i="1"/>
  <c r="GU107" i="1" s="1"/>
  <c r="GP107" i="1"/>
  <c r="GO107" i="1"/>
  <c r="GN107" i="1"/>
  <c r="GM107" i="1"/>
  <c r="GK107" i="1"/>
  <c r="GI107" i="1" s="1"/>
  <c r="GA107" i="1"/>
  <c r="FY107" i="1"/>
  <c r="FZ107" i="1" s="1"/>
  <c r="FX107" i="1"/>
  <c r="FW107" i="1"/>
  <c r="FS107" i="1"/>
  <c r="FP107" i="1"/>
  <c r="FO107" i="1" s="1"/>
  <c r="FL107" i="1"/>
  <c r="FL103" i="1" s="1"/>
  <c r="FD107" i="1"/>
  <c r="GD107" i="1" s="1"/>
  <c r="EY107" i="1"/>
  <c r="EY103" i="1" s="1"/>
  <c r="EX107" i="1"/>
  <c r="ET107" i="1"/>
  <c r="ES107" i="1"/>
  <c r="EP107" i="1"/>
  <c r="EO107" i="1" s="1"/>
  <c r="EH107" i="1"/>
  <c r="EG107" i="1"/>
  <c r="DZ107" i="1"/>
  <c r="DY107" i="1"/>
  <c r="DV107" i="1"/>
  <c r="DP107" i="1"/>
  <c r="DP103" i="1" s="1"/>
  <c r="DO107" i="1"/>
  <c r="DO103" i="1" s="1"/>
  <c r="DB107" i="1"/>
  <c r="DA107" i="1"/>
  <c r="CZ107" i="1"/>
  <c r="CZ103" i="1" s="1"/>
  <c r="CX107" i="1"/>
  <c r="CW107" i="1"/>
  <c r="CT107" i="1"/>
  <c r="CS107" i="1"/>
  <c r="CR107" i="1"/>
  <c r="CJ107" i="1"/>
  <c r="CI107" i="1"/>
  <c r="CH107" i="1" s="1"/>
  <c r="BW107" i="1"/>
  <c r="BV107" i="1"/>
  <c r="BU107" i="1"/>
  <c r="BJ107" i="1"/>
  <c r="BI107" i="1"/>
  <c r="BF107" i="1"/>
  <c r="BE107" i="1"/>
  <c r="BC107" i="1"/>
  <c r="BB107" i="1" s="1"/>
  <c r="BA107" i="1"/>
  <c r="AZ107" i="1"/>
  <c r="AY107" i="1"/>
  <c r="BL107" i="1" s="1"/>
  <c r="AU107" i="1"/>
  <c r="AT107" i="1"/>
  <c r="AJ107" i="1"/>
  <c r="AH107" i="1"/>
  <c r="AG107" i="1"/>
  <c r="AF107" i="1"/>
  <c r="AE107" i="1"/>
  <c r="AD107" i="1"/>
  <c r="AC107" i="1"/>
  <c r="AB107" i="1"/>
  <c r="AA107" i="1"/>
  <c r="U107" i="1"/>
  <c r="T107" i="1" s="1"/>
  <c r="R107" i="1"/>
  <c r="Q107" i="1" s="1"/>
  <c r="L107" i="1"/>
  <c r="K107" i="1" s="1"/>
  <c r="F107" i="1"/>
  <c r="E107" i="1"/>
  <c r="IB105" i="1"/>
  <c r="IA105" i="1" s="1"/>
  <c r="HT105" i="1"/>
  <c r="HS105" i="1" s="1"/>
  <c r="HP105" i="1"/>
  <c r="HO105" i="1" s="1"/>
  <c r="HL105" i="1"/>
  <c r="HK105" i="1" s="1"/>
  <c r="HH105" i="1"/>
  <c r="HG105" i="1" s="1"/>
  <c r="GV105" i="1"/>
  <c r="GU105" i="1" s="1"/>
  <c r="GO105" i="1"/>
  <c r="GM105" i="1"/>
  <c r="GK105" i="1"/>
  <c r="GI105" i="1"/>
  <c r="GC105" i="1"/>
  <c r="GA105" i="1"/>
  <c r="FY105" i="1"/>
  <c r="FW105" i="1"/>
  <c r="FU105" i="1"/>
  <c r="FS105" i="1" s="1"/>
  <c r="FP105" i="1"/>
  <c r="FO105" i="1"/>
  <c r="FH105" i="1"/>
  <c r="FG105" i="1" s="1"/>
  <c r="FD105" i="1"/>
  <c r="GL105" i="1" s="1"/>
  <c r="ET105" i="1"/>
  <c r="ES105" i="1" s="1"/>
  <c r="EL105" i="1"/>
  <c r="EK105" i="1" s="1"/>
  <c r="EH105" i="1"/>
  <c r="EG105" i="1" s="1"/>
  <c r="HH104" i="1"/>
  <c r="GV104" i="1"/>
  <c r="GU104" i="1" s="1"/>
  <c r="GO104" i="1"/>
  <c r="GM104" i="1"/>
  <c r="GK104" i="1"/>
  <c r="GI104" i="1" s="1"/>
  <c r="FY104" i="1"/>
  <c r="FW104" i="1"/>
  <c r="ID103" i="1"/>
  <c r="ID32" i="1" s="1"/>
  <c r="HZ103" i="1"/>
  <c r="HV103" i="1"/>
  <c r="HV32" i="1" s="1"/>
  <c r="HR103" i="1"/>
  <c r="HN103" i="1"/>
  <c r="HJ103" i="1"/>
  <c r="GX103" i="1"/>
  <c r="GO103" i="1"/>
  <c r="GM103" i="1"/>
  <c r="GK103" i="1"/>
  <c r="GI103" i="1" s="1"/>
  <c r="FY103" i="1"/>
  <c r="FW103" i="1"/>
  <c r="FR103" i="1"/>
  <c r="FN103" i="1"/>
  <c r="FJ103" i="1"/>
  <c r="FF103" i="1"/>
  <c r="FB103" i="1"/>
  <c r="ER103" i="1"/>
  <c r="EP103" i="1"/>
  <c r="EN103" i="1"/>
  <c r="EJ103" i="1"/>
  <c r="EJ32" i="1" s="1"/>
  <c r="DZ103" i="1"/>
  <c r="DT103" i="1"/>
  <c r="DQ103" i="1"/>
  <c r="DN103" i="1"/>
  <c r="DK103" i="1"/>
  <c r="DH103" i="1"/>
  <c r="DB103" i="1"/>
  <c r="CY103" i="1"/>
  <c r="CX103" i="1"/>
  <c r="CV103" i="1"/>
  <c r="CU103" i="1"/>
  <c r="CR103" i="1"/>
  <c r="CP103" i="1"/>
  <c r="CO103" i="1"/>
  <c r="CN103" i="1"/>
  <c r="CM103" i="1"/>
  <c r="CJ103" i="1"/>
  <c r="CI103" i="1"/>
  <c r="CG103" i="1"/>
  <c r="CE103" i="1"/>
  <c r="CD103" i="1"/>
  <c r="CA103" i="1"/>
  <c r="BZ103" i="1"/>
  <c r="BY103" i="1" s="1"/>
  <c r="BY32" i="1" s="1"/>
  <c r="BX103" i="1"/>
  <c r="BW103" i="1"/>
  <c r="BV103" i="1"/>
  <c r="BU103" i="1"/>
  <c r="BT103" i="1"/>
  <c r="BS103" i="1" s="1"/>
  <c r="BR103" i="1"/>
  <c r="BP103" i="1" s="1"/>
  <c r="BQ103" i="1"/>
  <c r="BO103" i="1"/>
  <c r="BN103" i="1"/>
  <c r="BM103" i="1" s="1"/>
  <c r="BM32" i="1" s="1"/>
  <c r="BM204" i="1" s="1"/>
  <c r="BL103" i="1"/>
  <c r="BJ103" i="1"/>
  <c r="BI103" i="1"/>
  <c r="BG103" i="1"/>
  <c r="BF103" i="1"/>
  <c r="BD103" i="1"/>
  <c r="BC103" i="1"/>
  <c r="BB103" i="1"/>
  <c r="BA103" i="1"/>
  <c r="AZ103" i="1"/>
  <c r="AY103" i="1"/>
  <c r="AX103" i="1"/>
  <c r="AW103" i="1"/>
  <c r="AU103" i="1"/>
  <c r="AT103" i="1"/>
  <c r="AS103" i="1"/>
  <c r="AR103" i="1"/>
  <c r="AQ103" i="1"/>
  <c r="AP103" i="1"/>
  <c r="AN103" i="1"/>
  <c r="AN32" i="1" s="1"/>
  <c r="AN204" i="1" s="1"/>
  <c r="AN330" i="1" s="1"/>
  <c r="AM103" i="1"/>
  <c r="AL103" i="1"/>
  <c r="AK103" i="1"/>
  <c r="AJ103" i="1"/>
  <c r="AI103" i="1"/>
  <c r="AH103" i="1"/>
  <c r="AG103" i="1"/>
  <c r="AF103" i="1"/>
  <c r="AF32" i="1" s="1"/>
  <c r="AF204" i="1" s="1"/>
  <c r="AE103" i="1"/>
  <c r="AD103" i="1"/>
  <c r="AC103" i="1"/>
  <c r="AB103" i="1"/>
  <c r="Z103" i="1" s="1"/>
  <c r="AA103" i="1"/>
  <c r="Y103" i="1"/>
  <c r="X103" i="1"/>
  <c r="W103" i="1" s="1"/>
  <c r="V103" i="1"/>
  <c r="U103" i="1"/>
  <c r="T103" i="1"/>
  <c r="S103" i="1"/>
  <c r="R103" i="1"/>
  <c r="Q103" i="1" s="1"/>
  <c r="P103" i="1"/>
  <c r="N103" i="1" s="1"/>
  <c r="O103" i="1"/>
  <c r="M103" i="1"/>
  <c r="L103" i="1"/>
  <c r="K103" i="1" s="1"/>
  <c r="J103" i="1"/>
  <c r="I103" i="1"/>
  <c r="G103" i="1"/>
  <c r="F103" i="1"/>
  <c r="E103" i="1" s="1"/>
  <c r="IA102" i="1"/>
  <c r="HW102" i="1"/>
  <c r="HS102" i="1"/>
  <c r="HO102" i="1"/>
  <c r="HL102" i="1"/>
  <c r="HX102" i="1" s="1"/>
  <c r="HK102" i="1"/>
  <c r="HH102" i="1"/>
  <c r="HG102" i="1" s="1"/>
  <c r="GU102" i="1"/>
  <c r="GO102" i="1"/>
  <c r="GM102" i="1"/>
  <c r="GL102" i="1"/>
  <c r="GD102" i="1"/>
  <c r="GB102" i="1"/>
  <c r="GA102" i="1"/>
  <c r="FY102" i="1"/>
  <c r="FW102" i="1"/>
  <c r="FS102" i="1" s="1"/>
  <c r="FT102" i="1" s="1"/>
  <c r="FV102" i="1"/>
  <c r="FP102" i="1"/>
  <c r="FO102" i="1"/>
  <c r="FK102" i="1"/>
  <c r="FH102" i="1"/>
  <c r="FG102" i="1" s="1"/>
  <c r="FC102" i="1"/>
  <c r="EW102" i="1"/>
  <c r="ES102" i="1"/>
  <c r="EO102" i="1"/>
  <c r="EK102" i="1"/>
  <c r="EG102" i="1"/>
  <c r="DX102" i="1"/>
  <c r="DU102" i="1"/>
  <c r="DS102" i="1"/>
  <c r="DR102" i="1" s="1"/>
  <c r="DO102" i="1"/>
  <c r="DL102" i="1"/>
  <c r="DJ102" i="1"/>
  <c r="DI102" i="1" s="1"/>
  <c r="DG102" i="1"/>
  <c r="DF102" i="1"/>
  <c r="CZ102" i="1"/>
  <c r="CW102" i="1"/>
  <c r="CT102" i="1"/>
  <c r="CQ102" i="1"/>
  <c r="CL102" i="1"/>
  <c r="CK102" i="1" s="1"/>
  <c r="CH102" i="1"/>
  <c r="BY102" i="1"/>
  <c r="BV102" i="1"/>
  <c r="BP102" i="1"/>
  <c r="BM102" i="1"/>
  <c r="BG102" i="1"/>
  <c r="BG35" i="1" s="1"/>
  <c r="BF102" i="1"/>
  <c r="BB102" i="1"/>
  <c r="AZ102" i="1"/>
  <c r="AY102" i="1" s="1"/>
  <c r="AV102" i="1"/>
  <c r="AS102" i="1"/>
  <c r="AG102" i="1"/>
  <c r="AF102" i="1" s="1"/>
  <c r="AF35" i="1" s="1"/>
  <c r="AC102" i="1"/>
  <c r="AC35" i="1" s="1"/>
  <c r="Z102" i="1"/>
  <c r="AK102" i="1" s="1"/>
  <c r="Y102" i="1"/>
  <c r="X102" i="1"/>
  <c r="W102" i="1"/>
  <c r="T102" i="1"/>
  <c r="R102" i="1"/>
  <c r="O102" i="1" s="1"/>
  <c r="P102" i="1"/>
  <c r="P35" i="1" s="1"/>
  <c r="N102" i="1"/>
  <c r="K102" i="1"/>
  <c r="J102" i="1"/>
  <c r="I102" i="1"/>
  <c r="H102" i="1"/>
  <c r="E102" i="1"/>
  <c r="GO101" i="1"/>
  <c r="GM101" i="1"/>
  <c r="GL101" i="1"/>
  <c r="GJ101" i="1"/>
  <c r="GI101" i="1"/>
  <c r="GD101" i="1"/>
  <c r="GB101" i="1"/>
  <c r="GA101" i="1"/>
  <c r="FY101" i="1"/>
  <c r="FW101" i="1"/>
  <c r="FV101" i="1"/>
  <c r="FT101" i="1"/>
  <c r="FS101" i="1"/>
  <c r="FO101" i="1"/>
  <c r="FH101" i="1"/>
  <c r="FG101" i="1" s="1"/>
  <c r="FC101" i="1"/>
  <c r="GO100" i="1"/>
  <c r="GP100" i="1" s="1"/>
  <c r="GN100" i="1"/>
  <c r="GM100" i="1"/>
  <c r="GK100" i="1"/>
  <c r="GL100" i="1" s="1"/>
  <c r="GI100" i="1"/>
  <c r="GJ100" i="1" s="1"/>
  <c r="GD100" i="1"/>
  <c r="GA100" i="1"/>
  <c r="GB100" i="1" s="1"/>
  <c r="FZ100" i="1"/>
  <c r="FY100" i="1"/>
  <c r="FW100" i="1"/>
  <c r="FV100" i="1"/>
  <c r="GO99" i="1"/>
  <c r="GM99" i="1"/>
  <c r="GK99" i="1"/>
  <c r="GA99" i="1"/>
  <c r="FY99" i="1"/>
  <c r="FW99" i="1"/>
  <c r="FV99" i="1"/>
  <c r="FS99" i="1"/>
  <c r="FP99" i="1"/>
  <c r="FO99" i="1"/>
  <c r="FD99" i="1"/>
  <c r="GD99" i="1" s="1"/>
  <c r="FC99" i="1"/>
  <c r="GB99" i="1" s="1"/>
  <c r="GO98" i="1"/>
  <c r="GM98" i="1"/>
  <c r="GA98" i="1"/>
  <c r="FY98" i="1"/>
  <c r="FW98" i="1"/>
  <c r="FV98" i="1"/>
  <c r="FS98" i="1"/>
  <c r="FT98" i="1" s="1"/>
  <c r="FP98" i="1"/>
  <c r="FO98" i="1"/>
  <c r="FD98" i="1"/>
  <c r="GD98" i="1" s="1"/>
  <c r="FC98" i="1"/>
  <c r="GB98" i="1" s="1"/>
  <c r="IA97" i="1"/>
  <c r="HX97" i="1"/>
  <c r="HW97" i="1" s="1"/>
  <c r="HS97" i="1"/>
  <c r="HO97" i="1"/>
  <c r="HH97" i="1"/>
  <c r="HG97" i="1" s="1"/>
  <c r="GU97" i="1"/>
  <c r="GO97" i="1"/>
  <c r="GM97" i="1"/>
  <c r="GK97" i="1"/>
  <c r="GL97" i="1" s="1"/>
  <c r="GI97" i="1"/>
  <c r="GD97" i="1"/>
  <c r="GA97" i="1"/>
  <c r="FY97" i="1"/>
  <c r="FS97" i="1" s="1"/>
  <c r="FT97" i="1" s="1"/>
  <c r="FW97" i="1"/>
  <c r="FV97" i="1"/>
  <c r="FO97" i="1"/>
  <c r="FH97" i="1"/>
  <c r="FG97" i="1"/>
  <c r="FC97" i="1"/>
  <c r="GJ97" i="1" s="1"/>
  <c r="ES97" i="1"/>
  <c r="EK97" i="1"/>
  <c r="EG97" i="1"/>
  <c r="HG96" i="1"/>
  <c r="GO96" i="1"/>
  <c r="GM96" i="1"/>
  <c r="GI96" i="1" s="1"/>
  <c r="GL96" i="1"/>
  <c r="GJ96" i="1"/>
  <c r="GD96" i="1"/>
  <c r="GA96" i="1"/>
  <c r="GB96" i="1" s="1"/>
  <c r="FY96" i="1"/>
  <c r="FW96" i="1"/>
  <c r="FS96" i="1" s="1"/>
  <c r="FV96" i="1"/>
  <c r="FT96" i="1"/>
  <c r="FO96" i="1"/>
  <c r="FH96" i="1"/>
  <c r="FG96" i="1" s="1"/>
  <c r="FC96" i="1"/>
  <c r="ES96" i="1"/>
  <c r="EK96" i="1"/>
  <c r="EG96" i="1"/>
  <c r="IA95" i="1"/>
  <c r="HS95" i="1"/>
  <c r="HO95" i="1"/>
  <c r="HG95" i="1"/>
  <c r="GU95" i="1"/>
  <c r="GO95" i="1"/>
  <c r="GI95" i="1" s="1"/>
  <c r="GM95" i="1"/>
  <c r="GL95" i="1"/>
  <c r="GK95" i="1"/>
  <c r="GJ95" i="1"/>
  <c r="GD95" i="1"/>
  <c r="GA95" i="1"/>
  <c r="GB95" i="1" s="1"/>
  <c r="FY95" i="1"/>
  <c r="FW95" i="1"/>
  <c r="FV95" i="1"/>
  <c r="FT95" i="1"/>
  <c r="FS95" i="1"/>
  <c r="FO95" i="1"/>
  <c r="FK95" i="1"/>
  <c r="FH95" i="1"/>
  <c r="FH93" i="1" s="1"/>
  <c r="FC95" i="1"/>
  <c r="EW95" i="1"/>
  <c r="ET95" i="1"/>
  <c r="EO95" i="1"/>
  <c r="EK95" i="1"/>
  <c r="EG95" i="1"/>
  <c r="DX95" i="1"/>
  <c r="DU95" i="1"/>
  <c r="DR95" i="1"/>
  <c r="DO95" i="1"/>
  <c r="DL95" i="1"/>
  <c r="DI95" i="1"/>
  <c r="DF95" i="1"/>
  <c r="CZ95" i="1"/>
  <c r="CW95" i="1"/>
  <c r="CT95" i="1"/>
  <c r="CQ95" i="1"/>
  <c r="CL95" i="1"/>
  <c r="CL93" i="1" s="1"/>
  <c r="CK93" i="1" s="1"/>
  <c r="CH95" i="1"/>
  <c r="CB95" i="1"/>
  <c r="CF95" i="1" s="1"/>
  <c r="BY95" i="1"/>
  <c r="BV95" i="1"/>
  <c r="BH95" i="1"/>
  <c r="BF95" i="1"/>
  <c r="BE95" i="1"/>
  <c r="BB95" i="1"/>
  <c r="AZ95" i="1"/>
  <c r="AV95" i="1"/>
  <c r="AS95" i="1"/>
  <c r="AK95" i="1"/>
  <c r="AL95" i="1" s="1"/>
  <c r="AI95" i="1"/>
  <c r="AF95" i="1"/>
  <c r="AR95" i="1" s="1"/>
  <c r="AD95" i="1"/>
  <c r="AC95" i="1"/>
  <c r="Z95" i="1"/>
  <c r="X95" i="1"/>
  <c r="W95" i="1" s="1"/>
  <c r="T95" i="1"/>
  <c r="Q95" i="1"/>
  <c r="O95" i="1"/>
  <c r="K95" i="1"/>
  <c r="I95" i="1"/>
  <c r="H95" i="1"/>
  <c r="E95" i="1"/>
  <c r="IB94" i="1"/>
  <c r="IA94" i="1" s="1"/>
  <c r="HT94" i="1"/>
  <c r="HS94" i="1" s="1"/>
  <c r="HP94" i="1"/>
  <c r="HO94" i="1" s="1"/>
  <c r="HH94" i="1"/>
  <c r="HG94" i="1" s="1"/>
  <c r="GV94" i="1"/>
  <c r="GU94" i="1"/>
  <c r="GM94" i="1"/>
  <c r="GK94" i="1"/>
  <c r="GL94" i="1" s="1"/>
  <c r="GI94" i="1"/>
  <c r="GJ94" i="1" s="1"/>
  <c r="GD94" i="1"/>
  <c r="GA94" i="1"/>
  <c r="GB94" i="1" s="1"/>
  <c r="FY94" i="1"/>
  <c r="FW94" i="1"/>
  <c r="FV94" i="1"/>
  <c r="FS94" i="1"/>
  <c r="FT94" i="1" s="1"/>
  <c r="FP94" i="1"/>
  <c r="FO94" i="1"/>
  <c r="FC94" i="1"/>
  <c r="EL94" i="1"/>
  <c r="EK94" i="1" s="1"/>
  <c r="EH94" i="1"/>
  <c r="EG94" i="1" s="1"/>
  <c r="IB93" i="1"/>
  <c r="IA93" i="1" s="1"/>
  <c r="HT93" i="1"/>
  <c r="HS93" i="1" s="1"/>
  <c r="HP93" i="1"/>
  <c r="HO93" i="1"/>
  <c r="HL93" i="1"/>
  <c r="HK93" i="1" s="1"/>
  <c r="HH93" i="1"/>
  <c r="HG93" i="1"/>
  <c r="GV93" i="1"/>
  <c r="GU93" i="1" s="1"/>
  <c r="GO93" i="1"/>
  <c r="GI93" i="1" s="1"/>
  <c r="GM93" i="1"/>
  <c r="GL93" i="1"/>
  <c r="GK93" i="1"/>
  <c r="GA93" i="1"/>
  <c r="FY93" i="1"/>
  <c r="FW93" i="1"/>
  <c r="FS93" i="1"/>
  <c r="FP93" i="1"/>
  <c r="FO93" i="1" s="1"/>
  <c r="FN93" i="1"/>
  <c r="FL93" i="1"/>
  <c r="FK93" i="1" s="1"/>
  <c r="FJ93" i="1"/>
  <c r="FG93" i="1"/>
  <c r="FD93" i="1"/>
  <c r="EY93" i="1"/>
  <c r="EX93" i="1"/>
  <c r="EW93" i="1"/>
  <c r="ER93" i="1"/>
  <c r="EP93" i="1"/>
  <c r="EN93" i="1"/>
  <c r="EL93" i="1"/>
  <c r="EH93" i="1"/>
  <c r="EG93" i="1"/>
  <c r="DZ93" i="1"/>
  <c r="DY93" i="1"/>
  <c r="DV93" i="1"/>
  <c r="DU93" i="1"/>
  <c r="DT93" i="1"/>
  <c r="DR93" i="1" s="1"/>
  <c r="DS93" i="1"/>
  <c r="DQ93" i="1"/>
  <c r="DP93" i="1"/>
  <c r="DO93" i="1" s="1"/>
  <c r="DN93" i="1"/>
  <c r="DM93" i="1"/>
  <c r="DL93" i="1"/>
  <c r="DK93" i="1"/>
  <c r="DJ93" i="1"/>
  <c r="DI93" i="1" s="1"/>
  <c r="DH93" i="1"/>
  <c r="DF93" i="1" s="1"/>
  <c r="DG93" i="1"/>
  <c r="DB93" i="1"/>
  <c r="DA93" i="1"/>
  <c r="CZ93" i="1" s="1"/>
  <c r="CY93" i="1"/>
  <c r="CX93" i="1"/>
  <c r="CT93" i="1"/>
  <c r="CS93" i="1"/>
  <c r="CR93" i="1"/>
  <c r="CO93" i="1"/>
  <c r="CN93" i="1"/>
  <c r="CJ93" i="1"/>
  <c r="CI93" i="1"/>
  <c r="CH93" i="1" s="1"/>
  <c r="CD93" i="1"/>
  <c r="CC93" i="1"/>
  <c r="CB93" i="1" s="1"/>
  <c r="CF93" i="1" s="1"/>
  <c r="BZ93" i="1"/>
  <c r="BY93" i="1" s="1"/>
  <c r="BX93" i="1"/>
  <c r="BW93" i="1"/>
  <c r="BU93" i="1"/>
  <c r="BJ93" i="1"/>
  <c r="BI93" i="1"/>
  <c r="BH93" i="1"/>
  <c r="BF93" i="1"/>
  <c r="BE93" i="1" s="1"/>
  <c r="BD93" i="1"/>
  <c r="BC93" i="1"/>
  <c r="BB93" i="1"/>
  <c r="BA93" i="1"/>
  <c r="AW93" i="1"/>
  <c r="AV93" i="1" s="1"/>
  <c r="AU93" i="1"/>
  <c r="AT93" i="1"/>
  <c r="AS93" i="1"/>
  <c r="AH93" i="1"/>
  <c r="AG93" i="1"/>
  <c r="AF93" i="1" s="1"/>
  <c r="AR93" i="1" s="1"/>
  <c r="AE93" i="1"/>
  <c r="AD93" i="1"/>
  <c r="AC93" i="1"/>
  <c r="AB93" i="1"/>
  <c r="AA93" i="1"/>
  <c r="X93" i="1"/>
  <c r="W93" i="1"/>
  <c r="V93" i="1"/>
  <c r="U93" i="1"/>
  <c r="T93" i="1"/>
  <c r="S93" i="1"/>
  <c r="R93" i="1"/>
  <c r="M93" i="1"/>
  <c r="K93" i="1" s="1"/>
  <c r="L93" i="1"/>
  <c r="I93" i="1"/>
  <c r="H93" i="1" s="1"/>
  <c r="G93" i="1"/>
  <c r="F93" i="1"/>
  <c r="E93" i="1"/>
  <c r="GP92" i="1"/>
  <c r="GO92" i="1"/>
  <c r="GM92" i="1"/>
  <c r="GN92" i="1" s="1"/>
  <c r="GD92" i="1"/>
  <c r="GA92" i="1"/>
  <c r="GB92" i="1" s="1"/>
  <c r="FZ92" i="1"/>
  <c r="FY92" i="1"/>
  <c r="FW92" i="1"/>
  <c r="FV92" i="1"/>
  <c r="FL92" i="1"/>
  <c r="FK92" i="1"/>
  <c r="FG92" i="1"/>
  <c r="EW92" i="1"/>
  <c r="EL92" i="1"/>
  <c r="EL90" i="1" s="1"/>
  <c r="DX92" i="1"/>
  <c r="DU92" i="1"/>
  <c r="DS92" i="1"/>
  <c r="DO92" i="1"/>
  <c r="DM92" i="1"/>
  <c r="DL92" i="1" s="1"/>
  <c r="DJ92" i="1"/>
  <c r="DI92" i="1"/>
  <c r="DG92" i="1"/>
  <c r="DF92" i="1" s="1"/>
  <c r="CZ92" i="1"/>
  <c r="CW92" i="1"/>
  <c r="CT92" i="1"/>
  <c r="CQ92" i="1"/>
  <c r="CL92" i="1"/>
  <c r="CK92" i="1"/>
  <c r="CH92" i="1"/>
  <c r="CF92" i="1"/>
  <c r="CB92" i="1"/>
  <c r="BZ92" i="1"/>
  <c r="BY92" i="1" s="1"/>
  <c r="BV92" i="1"/>
  <c r="BT92" i="1"/>
  <c r="BS92" i="1"/>
  <c r="BL92" i="1"/>
  <c r="BH92" i="1"/>
  <c r="BF92" i="1"/>
  <c r="BE92" i="1"/>
  <c r="BB92" i="1"/>
  <c r="AY92" i="1"/>
  <c r="AW92" i="1"/>
  <c r="AV92" i="1"/>
  <c r="AS92" i="1"/>
  <c r="AI92" i="1"/>
  <c r="AF92" i="1"/>
  <c r="AC92" i="1"/>
  <c r="Z92" i="1"/>
  <c r="AK92" i="1" s="1"/>
  <c r="AL92" i="1" s="1"/>
  <c r="X92" i="1"/>
  <c r="W92" i="1" s="1"/>
  <c r="T92" i="1"/>
  <c r="Q92" i="1"/>
  <c r="O92" i="1"/>
  <c r="N92" i="1" s="1"/>
  <c r="K92" i="1"/>
  <c r="I92" i="1"/>
  <c r="H92" i="1"/>
  <c r="E92" i="1"/>
  <c r="IA91" i="1"/>
  <c r="HX91" i="1"/>
  <c r="HW91" i="1"/>
  <c r="HS91" i="1"/>
  <c r="HO91" i="1"/>
  <c r="HL91" i="1"/>
  <c r="HK91" i="1"/>
  <c r="HG91" i="1"/>
  <c r="GU91" i="1"/>
  <c r="GO91" i="1"/>
  <c r="GM91" i="1"/>
  <c r="GI91" i="1" s="1"/>
  <c r="GJ91" i="1" s="1"/>
  <c r="GL91" i="1"/>
  <c r="GC91" i="1"/>
  <c r="FY91" i="1"/>
  <c r="FW91" i="1"/>
  <c r="FV91" i="1"/>
  <c r="FS91" i="1"/>
  <c r="FT91" i="1" s="1"/>
  <c r="FO91" i="1"/>
  <c r="FK91" i="1"/>
  <c r="FH91" i="1"/>
  <c r="FG91" i="1"/>
  <c r="FC91" i="1"/>
  <c r="EW91" i="1"/>
  <c r="FA91" i="1" s="1"/>
  <c r="ET91" i="1"/>
  <c r="EO91" i="1"/>
  <c r="EK91" i="1"/>
  <c r="EG91" i="1"/>
  <c r="EE91" i="1"/>
  <c r="ED91" i="1" s="1"/>
  <c r="DX91" i="1"/>
  <c r="DU91" i="1"/>
  <c r="DR91" i="1"/>
  <c r="DO91" i="1"/>
  <c r="DL91" i="1"/>
  <c r="DI91" i="1"/>
  <c r="DG91" i="1"/>
  <c r="DF91" i="1" s="1"/>
  <c r="CZ91" i="1"/>
  <c r="CW91" i="1"/>
  <c r="CT91" i="1"/>
  <c r="CQ91" i="1"/>
  <c r="CL91" i="1"/>
  <c r="CK91" i="1" s="1"/>
  <c r="CH91" i="1"/>
  <c r="CB91" i="1"/>
  <c r="CF91" i="1" s="1"/>
  <c r="BZ91" i="1"/>
  <c r="BY91" i="1" s="1"/>
  <c r="BV91" i="1"/>
  <c r="BT91" i="1"/>
  <c r="BS91" i="1" s="1"/>
  <c r="BS90" i="1" s="1"/>
  <c r="BL91" i="1"/>
  <c r="BH91" i="1"/>
  <c r="BF91" i="1"/>
  <c r="BB91" i="1"/>
  <c r="AY91" i="1"/>
  <c r="AW91" i="1"/>
  <c r="AS91" i="1"/>
  <c r="AI91" i="1"/>
  <c r="AF91" i="1"/>
  <c r="AF90" i="1" s="1"/>
  <c r="AC91" i="1"/>
  <c r="Z91" i="1"/>
  <c r="AK91" i="1" s="1"/>
  <c r="AL91" i="1" s="1"/>
  <c r="X91" i="1"/>
  <c r="W91" i="1" s="1"/>
  <c r="T91" i="1"/>
  <c r="Q91" i="1"/>
  <c r="O91" i="1"/>
  <c r="N91" i="1" s="1"/>
  <c r="K91" i="1"/>
  <c r="I91" i="1"/>
  <c r="H91" i="1" s="1"/>
  <c r="E91" i="1"/>
  <c r="IB90" i="1"/>
  <c r="IA90" i="1"/>
  <c r="HX90" i="1"/>
  <c r="HW90" i="1" s="1"/>
  <c r="HT90" i="1"/>
  <c r="HS90" i="1"/>
  <c r="HP90" i="1"/>
  <c r="HO90" i="1" s="1"/>
  <c r="HL90" i="1"/>
  <c r="HK90" i="1"/>
  <c r="HH90" i="1"/>
  <c r="HG90" i="1" s="1"/>
  <c r="GV90" i="1"/>
  <c r="GU90" i="1"/>
  <c r="GO90" i="1"/>
  <c r="GI90" i="1" s="1"/>
  <c r="GJ90" i="1" s="1"/>
  <c r="GM90" i="1"/>
  <c r="GK90" i="1"/>
  <c r="FY90" i="1"/>
  <c r="FW90" i="1"/>
  <c r="FU90" i="1"/>
  <c r="FV90" i="1" s="1"/>
  <c r="FS90" i="1"/>
  <c r="FT90" i="1" s="1"/>
  <c r="FP90" i="1"/>
  <c r="FO90" i="1" s="1"/>
  <c r="FN90" i="1"/>
  <c r="FL90" i="1"/>
  <c r="FK90" i="1" s="1"/>
  <c r="FJ90" i="1"/>
  <c r="FH90" i="1"/>
  <c r="FG90" i="1"/>
  <c r="FD90" i="1"/>
  <c r="FC90" i="1" s="1"/>
  <c r="EY90" i="1"/>
  <c r="EX90" i="1"/>
  <c r="ER90" i="1"/>
  <c r="EN90" i="1"/>
  <c r="EH90" i="1"/>
  <c r="EG90" i="1" s="1"/>
  <c r="DZ90" i="1"/>
  <c r="DY90" i="1"/>
  <c r="DV90" i="1"/>
  <c r="DU90" i="1"/>
  <c r="DT90" i="1"/>
  <c r="DQ90" i="1"/>
  <c r="DP90" i="1"/>
  <c r="DO90" i="1"/>
  <c r="DN90" i="1"/>
  <c r="DK90" i="1"/>
  <c r="DI90" i="1" s="1"/>
  <c r="DJ90" i="1"/>
  <c r="DH90" i="1"/>
  <c r="DG90" i="1"/>
  <c r="DB90" i="1"/>
  <c r="DA90" i="1"/>
  <c r="CZ90" i="1"/>
  <c r="CX90" i="1"/>
  <c r="CW90" i="1"/>
  <c r="CT90" i="1"/>
  <c r="CS90" i="1"/>
  <c r="CQ90" i="1" s="1"/>
  <c r="CR90" i="1"/>
  <c r="CJ90" i="1"/>
  <c r="CI90" i="1"/>
  <c r="CH90" i="1" s="1"/>
  <c r="CD90" i="1"/>
  <c r="CC90" i="1"/>
  <c r="CB90" i="1" s="1"/>
  <c r="CF90" i="1" s="1"/>
  <c r="BZ90" i="1"/>
  <c r="BY90" i="1" s="1"/>
  <c r="BX90" i="1"/>
  <c r="BW90" i="1"/>
  <c r="BU90" i="1"/>
  <c r="BT90" i="1"/>
  <c r="BJ90" i="1"/>
  <c r="BI90" i="1"/>
  <c r="BH90" i="1" s="1"/>
  <c r="BD90" i="1"/>
  <c r="BC90" i="1"/>
  <c r="BB90" i="1" s="1"/>
  <c r="BA90" i="1"/>
  <c r="AZ90" i="1"/>
  <c r="BL90" i="1" s="1"/>
  <c r="AY90" i="1"/>
  <c r="AU90" i="1"/>
  <c r="AT90" i="1"/>
  <c r="AS90" i="1" s="1"/>
  <c r="AJ90" i="1"/>
  <c r="AI90" i="1"/>
  <c r="AH90" i="1"/>
  <c r="AG90" i="1"/>
  <c r="AE90" i="1"/>
  <c r="AD90" i="1"/>
  <c r="AC90" i="1"/>
  <c r="AB90" i="1"/>
  <c r="AA90" i="1"/>
  <c r="X90" i="1"/>
  <c r="W90" i="1" s="1"/>
  <c r="V90" i="1"/>
  <c r="U90" i="1"/>
  <c r="T90" i="1"/>
  <c r="S90" i="1"/>
  <c r="R90" i="1"/>
  <c r="M90" i="1"/>
  <c r="L90" i="1"/>
  <c r="K90" i="1"/>
  <c r="I90" i="1"/>
  <c r="H90" i="1" s="1"/>
  <c r="G90" i="1"/>
  <c r="F90" i="1"/>
  <c r="E90" i="1" s="1"/>
  <c r="GP89" i="1"/>
  <c r="GO89" i="1"/>
  <c r="GN89" i="1"/>
  <c r="GM89" i="1"/>
  <c r="GL89" i="1"/>
  <c r="GK89" i="1"/>
  <c r="GJ89" i="1"/>
  <c r="GI89" i="1"/>
  <c r="GD89" i="1"/>
  <c r="GA89" i="1"/>
  <c r="GB89" i="1" s="1"/>
  <c r="FW89" i="1"/>
  <c r="FV89" i="1"/>
  <c r="ES89" i="1"/>
  <c r="EL89" i="1"/>
  <c r="EK89" i="1" s="1"/>
  <c r="GO88" i="1"/>
  <c r="GP88" i="1" s="1"/>
  <c r="GD88" i="1"/>
  <c r="GA88" i="1"/>
  <c r="GB88" i="1" s="1"/>
  <c r="FZ88" i="1"/>
  <c r="FV88" i="1"/>
  <c r="ES88" i="1"/>
  <c r="EK88" i="1"/>
  <c r="GO87" i="1"/>
  <c r="GP87" i="1" s="1"/>
  <c r="GD87" i="1"/>
  <c r="GA87" i="1"/>
  <c r="GB87" i="1" s="1"/>
  <c r="FV87" i="1"/>
  <c r="ES87" i="1"/>
  <c r="EK87" i="1"/>
  <c r="GO86" i="1"/>
  <c r="GP86" i="1" s="1"/>
  <c r="GD86" i="1"/>
  <c r="GA86" i="1"/>
  <c r="GB86" i="1" s="1"/>
  <c r="FV86" i="1"/>
  <c r="ES86" i="1"/>
  <c r="EK86" i="1"/>
  <c r="GO85" i="1"/>
  <c r="GP85" i="1" s="1"/>
  <c r="GD85" i="1"/>
  <c r="GA85" i="1"/>
  <c r="GB85" i="1" s="1"/>
  <c r="FZ85" i="1"/>
  <c r="FY85" i="1"/>
  <c r="FV85" i="1"/>
  <c r="ES85" i="1"/>
  <c r="EK85" i="1"/>
  <c r="GO84" i="1"/>
  <c r="GP84" i="1" s="1"/>
  <c r="GN84" i="1"/>
  <c r="GM84" i="1"/>
  <c r="GK84" i="1"/>
  <c r="GD84" i="1"/>
  <c r="GA84" i="1"/>
  <c r="GB84" i="1" s="1"/>
  <c r="FZ84" i="1"/>
  <c r="FY84" i="1"/>
  <c r="FW84" i="1"/>
  <c r="FS84" i="1" s="1"/>
  <c r="FT84" i="1" s="1"/>
  <c r="FV84" i="1"/>
  <c r="ES84" i="1"/>
  <c r="EK84" i="1"/>
  <c r="GO83" i="1"/>
  <c r="GP83" i="1" s="1"/>
  <c r="GM83" i="1"/>
  <c r="GN83" i="1" s="1"/>
  <c r="GK83" i="1"/>
  <c r="GD83" i="1"/>
  <c r="GB83" i="1"/>
  <c r="GA83" i="1"/>
  <c r="FZ83" i="1"/>
  <c r="FY83" i="1"/>
  <c r="FX83" i="1"/>
  <c r="FW83" i="1"/>
  <c r="FV83" i="1"/>
  <c r="FS83" i="1"/>
  <c r="FT83" i="1" s="1"/>
  <c r="ES83" i="1"/>
  <c r="EK83" i="1"/>
  <c r="GU82" i="1"/>
  <c r="GO82" i="1"/>
  <c r="GP82" i="1" s="1"/>
  <c r="GN82" i="1"/>
  <c r="GM82" i="1"/>
  <c r="GK82" i="1"/>
  <c r="GI82" i="1" s="1"/>
  <c r="GJ82" i="1" s="1"/>
  <c r="GD82" i="1"/>
  <c r="GA82" i="1"/>
  <c r="GB82" i="1" s="1"/>
  <c r="FY82" i="1"/>
  <c r="FZ82" i="1" s="1"/>
  <c r="FW82" i="1"/>
  <c r="FV82" i="1"/>
  <c r="FC82" i="1"/>
  <c r="ES82" i="1"/>
  <c r="EK82" i="1"/>
  <c r="DS82" i="1"/>
  <c r="DR82" i="1"/>
  <c r="DO82" i="1"/>
  <c r="DL82" i="1"/>
  <c r="DI82" i="1"/>
  <c r="DG82" i="1"/>
  <c r="DF82" i="1" s="1"/>
  <c r="CW82" i="1"/>
  <c r="GU81" i="1"/>
  <c r="GO81" i="1"/>
  <c r="GM81" i="1"/>
  <c r="GL81" i="1"/>
  <c r="GK81" i="1"/>
  <c r="GI81" i="1" s="1"/>
  <c r="GJ81" i="1" s="1"/>
  <c r="GD81" i="1"/>
  <c r="GB81" i="1"/>
  <c r="GA81" i="1"/>
  <c r="FY81" i="1"/>
  <c r="FW81" i="1"/>
  <c r="FS81" i="1" s="1"/>
  <c r="FT81" i="1" s="1"/>
  <c r="FV81" i="1"/>
  <c r="FO81" i="1"/>
  <c r="FH81" i="1"/>
  <c r="FH80" i="1" s="1"/>
  <c r="FG80" i="1" s="1"/>
  <c r="FC81" i="1"/>
  <c r="ES81" i="1"/>
  <c r="EL81" i="1"/>
  <c r="EL80" i="1" s="1"/>
  <c r="EK80" i="1" s="1"/>
  <c r="EG81" i="1"/>
  <c r="DS81" i="1"/>
  <c r="DR81" i="1"/>
  <c r="DO81" i="1"/>
  <c r="DL81" i="1"/>
  <c r="DI81" i="1"/>
  <c r="DG81" i="1"/>
  <c r="DF81" i="1" s="1"/>
  <c r="CW81" i="1"/>
  <c r="GV80" i="1"/>
  <c r="GU80" i="1"/>
  <c r="GO80" i="1"/>
  <c r="GM80" i="1"/>
  <c r="GK80" i="1"/>
  <c r="GA80" i="1"/>
  <c r="FY80" i="1"/>
  <c r="FW80" i="1"/>
  <c r="FS80" i="1" s="1"/>
  <c r="FP80" i="1"/>
  <c r="FO80" i="1" s="1"/>
  <c r="FD80" i="1"/>
  <c r="FC80" i="1"/>
  <c r="FT80" i="1" s="1"/>
  <c r="ET80" i="1"/>
  <c r="ES80" i="1" s="1"/>
  <c r="EH80" i="1"/>
  <c r="EG80" i="1" s="1"/>
  <c r="DS80" i="1"/>
  <c r="DR80" i="1" s="1"/>
  <c r="DP80" i="1"/>
  <c r="DM80" i="1"/>
  <c r="DL80" i="1" s="1"/>
  <c r="DJ80" i="1"/>
  <c r="DI80" i="1" s="1"/>
  <c r="DG80" i="1"/>
  <c r="DF80" i="1" s="1"/>
  <c r="CX80" i="1"/>
  <c r="CW80" i="1" s="1"/>
  <c r="GO79" i="1"/>
  <c r="GP79" i="1" s="1"/>
  <c r="GN79" i="1"/>
  <c r="GM79" i="1"/>
  <c r="GK79" i="1"/>
  <c r="GD79" i="1"/>
  <c r="GA79" i="1"/>
  <c r="GB79" i="1" s="1"/>
  <c r="FY79" i="1"/>
  <c r="FX79" i="1"/>
  <c r="FW79" i="1"/>
  <c r="FV79" i="1"/>
  <c r="FO79" i="1"/>
  <c r="EG79" i="1"/>
  <c r="DO79" i="1"/>
  <c r="DL79" i="1"/>
  <c r="DJ79" i="1"/>
  <c r="CW79" i="1"/>
  <c r="GP78" i="1"/>
  <c r="GO78" i="1"/>
  <c r="GM78" i="1"/>
  <c r="GN78" i="1" s="1"/>
  <c r="GL78" i="1"/>
  <c r="GK78" i="1"/>
  <c r="GI78" i="1" s="1"/>
  <c r="GJ78" i="1" s="1"/>
  <c r="GD78" i="1"/>
  <c r="GB78" i="1"/>
  <c r="GA78" i="1"/>
  <c r="FZ78" i="1"/>
  <c r="FY78" i="1"/>
  <c r="FX78" i="1"/>
  <c r="FW78" i="1"/>
  <c r="FV78" i="1"/>
  <c r="FS78" i="1"/>
  <c r="FT78" i="1" s="1"/>
  <c r="FO78" i="1"/>
  <c r="EG78" i="1"/>
  <c r="DS78" i="1"/>
  <c r="DR78" i="1"/>
  <c r="DO78" i="1"/>
  <c r="DL78" i="1"/>
  <c r="DI78" i="1"/>
  <c r="DG78" i="1"/>
  <c r="DF78" i="1" s="1"/>
  <c r="CW78" i="1"/>
  <c r="GP77" i="1"/>
  <c r="GO77" i="1"/>
  <c r="GM77" i="1"/>
  <c r="GN77" i="1" s="1"/>
  <c r="GD77" i="1"/>
  <c r="GB77" i="1"/>
  <c r="GA77" i="1"/>
  <c r="FY77" i="1"/>
  <c r="FZ77" i="1" s="1"/>
  <c r="FX77" i="1"/>
  <c r="FW77" i="1"/>
  <c r="FV77" i="1"/>
  <c r="FO77" i="1"/>
  <c r="EG77" i="1"/>
  <c r="DP77" i="1"/>
  <c r="DO77" i="1"/>
  <c r="DM77" i="1"/>
  <c r="DL77" i="1" s="1"/>
  <c r="DH77" i="1"/>
  <c r="CX77" i="1"/>
  <c r="CW77" i="1" s="1"/>
  <c r="GP76" i="1"/>
  <c r="GO76" i="1"/>
  <c r="GN76" i="1"/>
  <c r="GM76" i="1"/>
  <c r="GL76" i="1"/>
  <c r="GK76" i="1"/>
  <c r="GJ76" i="1"/>
  <c r="GI76" i="1"/>
  <c r="GD76" i="1"/>
  <c r="GA76" i="1"/>
  <c r="GB76" i="1" s="1"/>
  <c r="FZ76" i="1"/>
  <c r="FY76" i="1"/>
  <c r="FW76" i="1"/>
  <c r="FV76" i="1"/>
  <c r="FO76" i="1"/>
  <c r="EG76" i="1"/>
  <c r="DS76" i="1"/>
  <c r="DR76" i="1" s="1"/>
  <c r="DO76" i="1"/>
  <c r="DL76" i="1"/>
  <c r="DI76" i="1"/>
  <c r="DG76" i="1"/>
  <c r="DF76" i="1"/>
  <c r="CW76" i="1"/>
  <c r="GP75" i="1"/>
  <c r="GO75" i="1"/>
  <c r="GN75" i="1"/>
  <c r="GM75" i="1"/>
  <c r="GL75" i="1"/>
  <c r="GK75" i="1"/>
  <c r="GJ75" i="1"/>
  <c r="GI75" i="1"/>
  <c r="GD75" i="1"/>
  <c r="GA75" i="1"/>
  <c r="GB75" i="1" s="1"/>
  <c r="FZ75" i="1"/>
  <c r="FY75" i="1"/>
  <c r="FW75" i="1"/>
  <c r="FV75" i="1"/>
  <c r="FO75" i="1"/>
  <c r="EG75" i="1"/>
  <c r="DS75" i="1"/>
  <c r="DR75" i="1" s="1"/>
  <c r="DQ75" i="1"/>
  <c r="DN75" i="1"/>
  <c r="DM75" i="1"/>
  <c r="DL75" i="1" s="1"/>
  <c r="DK75" i="1"/>
  <c r="DJ75" i="1"/>
  <c r="DI75" i="1"/>
  <c r="DH75" i="1"/>
  <c r="DG75" i="1"/>
  <c r="CX75" i="1"/>
  <c r="CW75" i="1"/>
  <c r="GM74" i="1"/>
  <c r="GN74" i="1" s="1"/>
  <c r="GL74" i="1"/>
  <c r="GK74" i="1"/>
  <c r="GD74" i="1"/>
  <c r="GA74" i="1"/>
  <c r="GB74" i="1" s="1"/>
  <c r="FY74" i="1"/>
  <c r="FZ74" i="1" s="1"/>
  <c r="FW74" i="1"/>
  <c r="FV74" i="1"/>
  <c r="FO74" i="1"/>
  <c r="EG74" i="1"/>
  <c r="DS74" i="1"/>
  <c r="DR74" i="1" s="1"/>
  <c r="DO74" i="1"/>
  <c r="DL74" i="1"/>
  <c r="DI74" i="1"/>
  <c r="DG74" i="1"/>
  <c r="DF74" i="1"/>
  <c r="CZ74" i="1"/>
  <c r="CW74" i="1"/>
  <c r="GO73" i="1"/>
  <c r="GP73" i="1" s="1"/>
  <c r="GM73" i="1"/>
  <c r="GN73" i="1" s="1"/>
  <c r="GK73" i="1"/>
  <c r="GD73" i="1"/>
  <c r="GB73" i="1"/>
  <c r="GA73" i="1"/>
  <c r="FZ73" i="1"/>
  <c r="FY73" i="1"/>
  <c r="FX73" i="1"/>
  <c r="FW73" i="1"/>
  <c r="FV73" i="1"/>
  <c r="FS73" i="1"/>
  <c r="FT73" i="1" s="1"/>
  <c r="FO73" i="1"/>
  <c r="EG73" i="1"/>
  <c r="DR73" i="1"/>
  <c r="DO73" i="1"/>
  <c r="DL73" i="1"/>
  <c r="DI73" i="1"/>
  <c r="DF73" i="1"/>
  <c r="CZ73" i="1"/>
  <c r="CW73" i="1"/>
  <c r="GP72" i="1"/>
  <c r="GO72" i="1"/>
  <c r="GM72" i="1"/>
  <c r="GN72" i="1" s="1"/>
  <c r="GL72" i="1"/>
  <c r="GK72" i="1"/>
  <c r="GD72" i="1"/>
  <c r="GA72" i="1"/>
  <c r="GB72" i="1" s="1"/>
  <c r="FY72" i="1"/>
  <c r="FZ72" i="1" s="1"/>
  <c r="FW72" i="1"/>
  <c r="FV72" i="1"/>
  <c r="FO72" i="1"/>
  <c r="EW72" i="1"/>
  <c r="EG72" i="1"/>
  <c r="DU72" i="1"/>
  <c r="DT72" i="1"/>
  <c r="DS72" i="1"/>
  <c r="DQ72" i="1"/>
  <c r="DP72" i="1"/>
  <c r="DO72" i="1" s="1"/>
  <c r="DN72" i="1"/>
  <c r="DM72" i="1"/>
  <c r="DL72" i="1"/>
  <c r="DK72" i="1"/>
  <c r="DJ72" i="1"/>
  <c r="DH72" i="1"/>
  <c r="DG72" i="1"/>
  <c r="DB72" i="1"/>
  <c r="DA72" i="1"/>
  <c r="CZ72" i="1" s="1"/>
  <c r="CX72" i="1"/>
  <c r="CW72" i="1" s="1"/>
  <c r="IA71" i="1"/>
  <c r="HS71" i="1"/>
  <c r="HP71" i="1"/>
  <c r="GU71" i="1"/>
  <c r="GM71" i="1"/>
  <c r="GL71" i="1"/>
  <c r="GI71" i="1"/>
  <c r="GJ71" i="1" s="1"/>
  <c r="GD71" i="1"/>
  <c r="GA71" i="1"/>
  <c r="FY71" i="1"/>
  <c r="FS71" i="1" s="1"/>
  <c r="FT71" i="1" s="1"/>
  <c r="FW71" i="1"/>
  <c r="FV71" i="1"/>
  <c r="FP71" i="1"/>
  <c r="FH71" i="1" s="1"/>
  <c r="FK71" i="1"/>
  <c r="FC71" i="1"/>
  <c r="GB71" i="1" s="1"/>
  <c r="EW71" i="1"/>
  <c r="ES71" i="1"/>
  <c r="EO71" i="1"/>
  <c r="EK71" i="1"/>
  <c r="EG71" i="1"/>
  <c r="DX71" i="1"/>
  <c r="DU71" i="1"/>
  <c r="DO71" i="1"/>
  <c r="DM71" i="1"/>
  <c r="DS71" i="1" s="1"/>
  <c r="DJ71" i="1"/>
  <c r="DI71" i="1"/>
  <c r="DG71" i="1"/>
  <c r="DF71" i="1" s="1"/>
  <c r="CZ71" i="1"/>
  <c r="CW71" i="1"/>
  <c r="CT71" i="1"/>
  <c r="CQ71" i="1"/>
  <c r="CL71" i="1"/>
  <c r="CK71" i="1"/>
  <c r="CH71" i="1"/>
  <c r="CF71" i="1"/>
  <c r="CB71" i="1"/>
  <c r="BZ71" i="1"/>
  <c r="BY71" i="1"/>
  <c r="BV71" i="1"/>
  <c r="BT71" i="1"/>
  <c r="BS71" i="1"/>
  <c r="BL71" i="1"/>
  <c r="BH71" i="1"/>
  <c r="BF71" i="1"/>
  <c r="BE71" i="1"/>
  <c r="BB71" i="1"/>
  <c r="AY71" i="1"/>
  <c r="AW71" i="1"/>
  <c r="AV71" i="1"/>
  <c r="AS71" i="1"/>
  <c r="AI71" i="1"/>
  <c r="AF71" i="1"/>
  <c r="AC71" i="1"/>
  <c r="Z71" i="1"/>
  <c r="AK71" i="1" s="1"/>
  <c r="AL71" i="1" s="1"/>
  <c r="X71" i="1"/>
  <c r="W71" i="1" s="1"/>
  <c r="T71" i="1"/>
  <c r="Q71" i="1"/>
  <c r="O71" i="1"/>
  <c r="N71" i="1" s="1"/>
  <c r="K71" i="1"/>
  <c r="I71" i="1"/>
  <c r="H71" i="1"/>
  <c r="E71" i="1"/>
  <c r="IA70" i="1"/>
  <c r="HW70" i="1"/>
  <c r="HS70" i="1"/>
  <c r="HP70" i="1"/>
  <c r="HO70" i="1" s="1"/>
  <c r="HL70" i="1"/>
  <c r="HX70" i="1" s="1"/>
  <c r="HX69" i="1" s="1"/>
  <c r="HW69" i="1" s="1"/>
  <c r="HK70" i="1"/>
  <c r="HH70" i="1"/>
  <c r="HG70" i="1" s="1"/>
  <c r="GU70" i="1"/>
  <c r="GO70" i="1"/>
  <c r="GM70" i="1"/>
  <c r="GI70" i="1" s="1"/>
  <c r="GJ70" i="1" s="1"/>
  <c r="GL70" i="1"/>
  <c r="GD70" i="1"/>
  <c r="GA70" i="1"/>
  <c r="FY70" i="1"/>
  <c r="FW70" i="1"/>
  <c r="FU70" i="1"/>
  <c r="FP70" i="1"/>
  <c r="FO70" i="1"/>
  <c r="FK70" i="1"/>
  <c r="FH70" i="1"/>
  <c r="FG70" i="1" s="1"/>
  <c r="FC70" i="1"/>
  <c r="FA70" i="1"/>
  <c r="EZ70" i="1" s="1"/>
  <c r="EW70" i="1"/>
  <c r="ES70" i="1"/>
  <c r="EO70" i="1"/>
  <c r="EK70" i="1"/>
  <c r="EG70" i="1"/>
  <c r="EE70" i="1"/>
  <c r="EE69" i="1" s="1"/>
  <c r="ED69" i="1" s="1"/>
  <c r="ED70" i="1"/>
  <c r="DX70" i="1"/>
  <c r="DU70" i="1"/>
  <c r="DR70" i="1"/>
  <c r="DO70" i="1"/>
  <c r="DL70" i="1"/>
  <c r="DI70" i="1"/>
  <c r="DG70" i="1"/>
  <c r="DG69" i="1" s="1"/>
  <c r="DF69" i="1" s="1"/>
  <c r="DF70" i="1"/>
  <c r="CZ70" i="1"/>
  <c r="CW70" i="1"/>
  <c r="CT70" i="1"/>
  <c r="CQ70" i="1"/>
  <c r="CL70" i="1"/>
  <c r="CK70" i="1" s="1"/>
  <c r="CH70" i="1"/>
  <c r="CB70" i="1"/>
  <c r="CF70" i="1" s="1"/>
  <c r="BZ70" i="1"/>
  <c r="BY70" i="1" s="1"/>
  <c r="BV70" i="1"/>
  <c r="BT70" i="1"/>
  <c r="BS70" i="1" s="1"/>
  <c r="BS69" i="1" s="1"/>
  <c r="BL70" i="1"/>
  <c r="BH70" i="1"/>
  <c r="BF70" i="1"/>
  <c r="BB70" i="1"/>
  <c r="AY70" i="1"/>
  <c r="AW70" i="1"/>
  <c r="AS70" i="1"/>
  <c r="AI70" i="1"/>
  <c r="AF70" i="1"/>
  <c r="AC70" i="1"/>
  <c r="AC69" i="1" s="1"/>
  <c r="Z70" i="1"/>
  <c r="AK70" i="1" s="1"/>
  <c r="AL70" i="1" s="1"/>
  <c r="X70" i="1"/>
  <c r="W70" i="1" s="1"/>
  <c r="T70" i="1"/>
  <c r="Q70" i="1"/>
  <c r="O70" i="1"/>
  <c r="N70" i="1" s="1"/>
  <c r="K70" i="1"/>
  <c r="I70" i="1"/>
  <c r="E70" i="1"/>
  <c r="IB69" i="1"/>
  <c r="IA69" i="1" s="1"/>
  <c r="HT69" i="1"/>
  <c r="HS69" i="1"/>
  <c r="HL69" i="1"/>
  <c r="HK69" i="1" s="1"/>
  <c r="HH69" i="1"/>
  <c r="HG69" i="1" s="1"/>
  <c r="GV69" i="1"/>
  <c r="GV42" i="1" s="1"/>
  <c r="GU69" i="1"/>
  <c r="GO69" i="1"/>
  <c r="GM69" i="1"/>
  <c r="GK69" i="1"/>
  <c r="GI69" i="1" s="1"/>
  <c r="GD69" i="1"/>
  <c r="GC69" i="1"/>
  <c r="GA69" i="1" s="1"/>
  <c r="FY69" i="1"/>
  <c r="FW69" i="1"/>
  <c r="FN69" i="1"/>
  <c r="FL69" i="1"/>
  <c r="FK69" i="1" s="1"/>
  <c r="FJ69" i="1"/>
  <c r="FD69" i="1"/>
  <c r="FC69" i="1" s="1"/>
  <c r="FA69" i="1"/>
  <c r="EZ69" i="1" s="1"/>
  <c r="EY69" i="1"/>
  <c r="EX69" i="1"/>
  <c r="EW69" i="1"/>
  <c r="ET69" i="1"/>
  <c r="ES69" i="1" s="1"/>
  <c r="ER69" i="1"/>
  <c r="EP69" i="1"/>
  <c r="EO69" i="1" s="1"/>
  <c r="EN69" i="1"/>
  <c r="EL69" i="1"/>
  <c r="EK69" i="1"/>
  <c r="EH69" i="1"/>
  <c r="EG69" i="1" s="1"/>
  <c r="DZ69" i="1"/>
  <c r="DY69" i="1"/>
  <c r="DX69" i="1" s="1"/>
  <c r="DV69" i="1"/>
  <c r="DU69" i="1" s="1"/>
  <c r="DT69" i="1"/>
  <c r="DQ69" i="1"/>
  <c r="DP69" i="1"/>
  <c r="DN69" i="1"/>
  <c r="DN41" i="1" s="1"/>
  <c r="DN32" i="1" s="1"/>
  <c r="DM69" i="1"/>
  <c r="DL69" i="1" s="1"/>
  <c r="DK69" i="1"/>
  <c r="DJ69" i="1"/>
  <c r="DI69" i="1"/>
  <c r="DH69" i="1"/>
  <c r="DB69" i="1"/>
  <c r="DA69" i="1"/>
  <c r="CZ69" i="1" s="1"/>
  <c r="CX69" i="1"/>
  <c r="CW69" i="1" s="1"/>
  <c r="CT69" i="1"/>
  <c r="CS69" i="1"/>
  <c r="CR69" i="1"/>
  <c r="CQ69" i="1" s="1"/>
  <c r="CL69" i="1"/>
  <c r="CK69" i="1" s="1"/>
  <c r="CJ69" i="1"/>
  <c r="CI69" i="1"/>
  <c r="CH69" i="1" s="1"/>
  <c r="CD69" i="1"/>
  <c r="CC69" i="1"/>
  <c r="BX69" i="1"/>
  <c r="BW69" i="1"/>
  <c r="BU69" i="1"/>
  <c r="BT69" i="1"/>
  <c r="BJ69" i="1"/>
  <c r="BI69" i="1"/>
  <c r="BD69" i="1"/>
  <c r="BC69" i="1"/>
  <c r="BB69" i="1" s="1"/>
  <c r="BA69" i="1"/>
  <c r="AZ69" i="1"/>
  <c r="AU69" i="1"/>
  <c r="AT69" i="1"/>
  <c r="AK69" i="1"/>
  <c r="AL69" i="1" s="1"/>
  <c r="AJ69" i="1"/>
  <c r="AH69" i="1"/>
  <c r="AG69" i="1"/>
  <c r="AF69" i="1"/>
  <c r="AE69" i="1"/>
  <c r="AD69" i="1"/>
  <c r="AB69" i="1"/>
  <c r="AA69" i="1"/>
  <c r="AI69" i="1" s="1"/>
  <c r="Z69" i="1"/>
  <c r="X69" i="1"/>
  <c r="W69" i="1" s="1"/>
  <c r="V69" i="1"/>
  <c r="U69" i="1"/>
  <c r="T69" i="1" s="1"/>
  <c r="S69" i="1"/>
  <c r="R69" i="1"/>
  <c r="Q69" i="1"/>
  <c r="O69" i="1"/>
  <c r="N69" i="1" s="1"/>
  <c r="M69" i="1"/>
  <c r="L69" i="1"/>
  <c r="K69" i="1"/>
  <c r="G69" i="1"/>
  <c r="F69" i="1"/>
  <c r="IB68" i="1"/>
  <c r="IA68" i="1"/>
  <c r="HS68" i="1"/>
  <c r="HP68" i="1"/>
  <c r="HO68" i="1" s="1"/>
  <c r="HH68" i="1"/>
  <c r="HG68" i="1"/>
  <c r="GU68" i="1"/>
  <c r="GO68" i="1"/>
  <c r="GM68" i="1"/>
  <c r="GI68" i="1" s="1"/>
  <c r="GJ68" i="1" s="1"/>
  <c r="GL68" i="1"/>
  <c r="GK68" i="1"/>
  <c r="GD68" i="1"/>
  <c r="GB68" i="1"/>
  <c r="GA68" i="1"/>
  <c r="FY68" i="1"/>
  <c r="FW68" i="1"/>
  <c r="FV68" i="1"/>
  <c r="FU68" i="1"/>
  <c r="FS68" i="1"/>
  <c r="FT68" i="1" s="1"/>
  <c r="FP68" i="1"/>
  <c r="FO68" i="1" s="1"/>
  <c r="FK68" i="1"/>
  <c r="FH68" i="1"/>
  <c r="FG68" i="1" s="1"/>
  <c r="FC68" i="1"/>
  <c r="EW68" i="1"/>
  <c r="ES68" i="1"/>
  <c r="EO68" i="1"/>
  <c r="EK68" i="1"/>
  <c r="EH68" i="1"/>
  <c r="EH65" i="1" s="1"/>
  <c r="EG65" i="1" s="1"/>
  <c r="DX68" i="1"/>
  <c r="DU68" i="1"/>
  <c r="DR68" i="1"/>
  <c r="DO68" i="1"/>
  <c r="DL68" i="1"/>
  <c r="DI68" i="1"/>
  <c r="DF68" i="1"/>
  <c r="CZ68" i="1"/>
  <c r="CW68" i="1"/>
  <c r="CT68" i="1"/>
  <c r="CQ68" i="1"/>
  <c r="CL68" i="1"/>
  <c r="CK68" i="1" s="1"/>
  <c r="CH68" i="1"/>
  <c r="CB68" i="1"/>
  <c r="CF68" i="1" s="1"/>
  <c r="BZ68" i="1"/>
  <c r="BY68" i="1" s="1"/>
  <c r="BV68" i="1"/>
  <c r="BT68" i="1"/>
  <c r="BS68" i="1" s="1"/>
  <c r="BS63" i="1" s="1"/>
  <c r="BL68" i="1"/>
  <c r="BH68" i="1"/>
  <c r="BF68" i="1"/>
  <c r="BB68" i="1"/>
  <c r="AY68" i="1"/>
  <c r="AW68" i="1"/>
  <c r="AS68" i="1"/>
  <c r="AI68" i="1"/>
  <c r="AF68" i="1"/>
  <c r="AC68" i="1"/>
  <c r="Z68" i="1"/>
  <c r="AK68" i="1" s="1"/>
  <c r="AL68" i="1" s="1"/>
  <c r="X68" i="1"/>
  <c r="W68" i="1" s="1"/>
  <c r="T68" i="1"/>
  <c r="Q68" i="1"/>
  <c r="O68" i="1"/>
  <c r="N68" i="1" s="1"/>
  <c r="K68" i="1"/>
  <c r="I68" i="1"/>
  <c r="H68" i="1" s="1"/>
  <c r="E68" i="1"/>
  <c r="IB67" i="1"/>
  <c r="IA67" i="1" s="1"/>
  <c r="HS67" i="1"/>
  <c r="HO67" i="1"/>
  <c r="HG67" i="1"/>
  <c r="GV67" i="1"/>
  <c r="HP67" i="1" s="1"/>
  <c r="GO67" i="1"/>
  <c r="GM67" i="1"/>
  <c r="GI67" i="1"/>
  <c r="GA67" i="1"/>
  <c r="FY67" i="1"/>
  <c r="FW67" i="1"/>
  <c r="FS67" i="1" s="1"/>
  <c r="FD67" i="1"/>
  <c r="ES67" i="1"/>
  <c r="EK67" i="1"/>
  <c r="EG67" i="1"/>
  <c r="IB66" i="1"/>
  <c r="IA66" i="1" s="1"/>
  <c r="HS66" i="1"/>
  <c r="HO66" i="1"/>
  <c r="HH66" i="1"/>
  <c r="HG66" i="1" s="1"/>
  <c r="GU66" i="1"/>
  <c r="GO66" i="1"/>
  <c r="GM66" i="1"/>
  <c r="GL66" i="1"/>
  <c r="GI66" i="1"/>
  <c r="GD66" i="1"/>
  <c r="GA66" i="1"/>
  <c r="FY66" i="1"/>
  <c r="FW66" i="1"/>
  <c r="FV66" i="1"/>
  <c r="FS66" i="1"/>
  <c r="FT66" i="1" s="1"/>
  <c r="FO66" i="1"/>
  <c r="FH66" i="1"/>
  <c r="FG66" i="1"/>
  <c r="FC66" i="1"/>
  <c r="GJ66" i="1" s="1"/>
  <c r="ES66" i="1"/>
  <c r="EK66" i="1"/>
  <c r="EG66" i="1"/>
  <c r="IB65" i="1"/>
  <c r="IA65" i="1" s="1"/>
  <c r="HT65" i="1"/>
  <c r="HS65" i="1"/>
  <c r="HP65" i="1"/>
  <c r="HG65" i="1"/>
  <c r="GV65" i="1"/>
  <c r="GU65" i="1" s="1"/>
  <c r="GM65" i="1"/>
  <c r="GK65" i="1"/>
  <c r="GC65" i="1"/>
  <c r="FY65" i="1"/>
  <c r="FW65" i="1"/>
  <c r="FU65" i="1"/>
  <c r="FU63" i="1" s="1"/>
  <c r="FS65" i="1"/>
  <c r="ET65" i="1"/>
  <c r="ES65" i="1"/>
  <c r="EL65" i="1"/>
  <c r="IA64" i="1"/>
  <c r="HX64" i="1"/>
  <c r="HW64" i="1" s="1"/>
  <c r="HS64" i="1"/>
  <c r="HO64" i="1"/>
  <c r="HG64" i="1"/>
  <c r="GU64" i="1"/>
  <c r="GO64" i="1"/>
  <c r="GM64" i="1"/>
  <c r="GI64" i="1" s="1"/>
  <c r="GJ64" i="1" s="1"/>
  <c r="GL64" i="1"/>
  <c r="GD64" i="1"/>
  <c r="GA64" i="1"/>
  <c r="FY64" i="1"/>
  <c r="FS64" i="1" s="1"/>
  <c r="FT64" i="1" s="1"/>
  <c r="FW64" i="1"/>
  <c r="FV64" i="1"/>
  <c r="FO64" i="1"/>
  <c r="FH64" i="1"/>
  <c r="FG64" i="1" s="1"/>
  <c r="FC64" i="1"/>
  <c r="GB64" i="1" s="1"/>
  <c r="ES64" i="1"/>
  <c r="EK64" i="1"/>
  <c r="EG64" i="1"/>
  <c r="HX63" i="1"/>
  <c r="HW63" i="1" s="1"/>
  <c r="HT63" i="1"/>
  <c r="HS63" i="1" s="1"/>
  <c r="HL63" i="1"/>
  <c r="HK63" i="1"/>
  <c r="HH63" i="1"/>
  <c r="HG63" i="1" s="1"/>
  <c r="GO63" i="1"/>
  <c r="GM63" i="1"/>
  <c r="GC63" i="1"/>
  <c r="GA63" i="1" s="1"/>
  <c r="FY63" i="1"/>
  <c r="FW63" i="1"/>
  <c r="FN63" i="1"/>
  <c r="FM63" i="1"/>
  <c r="FL63" i="1"/>
  <c r="FK63" i="1" s="1"/>
  <c r="FJ63" i="1"/>
  <c r="FA63" i="1"/>
  <c r="EZ63" i="1" s="1"/>
  <c r="EY63" i="1"/>
  <c r="EX63" i="1"/>
  <c r="EW63" i="1"/>
  <c r="ET63" i="1"/>
  <c r="ES63" i="1" s="1"/>
  <c r="ER63" i="1"/>
  <c r="EQ63" i="1"/>
  <c r="EP63" i="1"/>
  <c r="EO63" i="1" s="1"/>
  <c r="EN63" i="1"/>
  <c r="EM63" i="1"/>
  <c r="EE63" i="1"/>
  <c r="ED63" i="1" s="1"/>
  <c r="DZ63" i="1"/>
  <c r="DY63" i="1"/>
  <c r="DV63" i="1"/>
  <c r="DU63" i="1"/>
  <c r="DT63" i="1"/>
  <c r="DS63" i="1"/>
  <c r="DQ63" i="1"/>
  <c r="DQ41" i="1" s="1"/>
  <c r="DQ32" i="1" s="1"/>
  <c r="DP63" i="1"/>
  <c r="DO63" i="1" s="1"/>
  <c r="DN63" i="1"/>
  <c r="DM63" i="1"/>
  <c r="DL63" i="1"/>
  <c r="DK63" i="1"/>
  <c r="DJ63" i="1"/>
  <c r="DI63" i="1"/>
  <c r="DH63" i="1"/>
  <c r="DG63" i="1"/>
  <c r="DF63" i="1" s="1"/>
  <c r="DB63" i="1"/>
  <c r="DA63" i="1"/>
  <c r="CX63" i="1"/>
  <c r="CW63" i="1"/>
  <c r="CT63" i="1"/>
  <c r="CS63" i="1"/>
  <c r="CR63" i="1"/>
  <c r="CQ63" i="1"/>
  <c r="CL63" i="1"/>
  <c r="CK63" i="1" s="1"/>
  <c r="CJ63" i="1"/>
  <c r="CI63" i="1"/>
  <c r="CH63" i="1"/>
  <c r="CD63" i="1"/>
  <c r="CC63" i="1"/>
  <c r="CB63" i="1"/>
  <c r="CF63" i="1" s="1"/>
  <c r="BZ63" i="1"/>
  <c r="BY63" i="1" s="1"/>
  <c r="BX63" i="1"/>
  <c r="BW63" i="1"/>
  <c r="BU63" i="1"/>
  <c r="BT63" i="1"/>
  <c r="BJ63" i="1"/>
  <c r="BI63" i="1"/>
  <c r="BH63" i="1"/>
  <c r="BD63" i="1"/>
  <c r="BC63" i="1"/>
  <c r="BA63" i="1"/>
  <c r="AZ63" i="1"/>
  <c r="BL63" i="1" s="1"/>
  <c r="AU63" i="1"/>
  <c r="AT63" i="1"/>
  <c r="AS63" i="1" s="1"/>
  <c r="AJ63" i="1"/>
  <c r="AH63" i="1"/>
  <c r="AG63" i="1"/>
  <c r="AF63" i="1"/>
  <c r="AE63" i="1"/>
  <c r="AD63" i="1"/>
  <c r="AC63" i="1"/>
  <c r="AB63" i="1"/>
  <c r="AA63" i="1"/>
  <c r="AI63" i="1" s="1"/>
  <c r="X63" i="1"/>
  <c r="W63" i="1"/>
  <c r="V63" i="1"/>
  <c r="U63" i="1"/>
  <c r="T63" i="1"/>
  <c r="S63" i="1"/>
  <c r="R63" i="1"/>
  <c r="Q63" i="1" s="1"/>
  <c r="O63" i="1"/>
  <c r="N63" i="1" s="1"/>
  <c r="M63" i="1"/>
  <c r="L63" i="1"/>
  <c r="K63" i="1"/>
  <c r="I63" i="1"/>
  <c r="H63" i="1" s="1"/>
  <c r="G63" i="1"/>
  <c r="F63" i="1"/>
  <c r="E63" i="1" s="1"/>
  <c r="FS62" i="1"/>
  <c r="FC62" i="1"/>
  <c r="IA61" i="1"/>
  <c r="HS61" i="1"/>
  <c r="HO61" i="1"/>
  <c r="HH61" i="1"/>
  <c r="HG61" i="1"/>
  <c r="GU61" i="1"/>
  <c r="GO61" i="1"/>
  <c r="GM61" i="1"/>
  <c r="GL61" i="1"/>
  <c r="GJ61" i="1"/>
  <c r="GI61" i="1"/>
  <c r="GD61" i="1"/>
  <c r="GB61" i="1"/>
  <c r="GA61" i="1"/>
  <c r="FY61" i="1"/>
  <c r="FW61" i="1"/>
  <c r="FV61" i="1"/>
  <c r="FT61" i="1"/>
  <c r="FS61" i="1"/>
  <c r="FO61" i="1"/>
  <c r="FH61" i="1"/>
  <c r="FH43" i="1" s="1"/>
  <c r="FC61" i="1"/>
  <c r="ES61" i="1"/>
  <c r="EK61" i="1"/>
  <c r="EG61" i="1"/>
  <c r="GP60" i="1"/>
  <c r="GO60" i="1"/>
  <c r="GN60" i="1"/>
  <c r="GM60" i="1"/>
  <c r="GL60" i="1"/>
  <c r="GK60" i="1"/>
  <c r="GJ60" i="1"/>
  <c r="GI60" i="1"/>
  <c r="GD60" i="1"/>
  <c r="GA60" i="1"/>
  <c r="GB60" i="1" s="1"/>
  <c r="FZ60" i="1"/>
  <c r="FY60" i="1"/>
  <c r="FW60" i="1"/>
  <c r="FV60" i="1"/>
  <c r="ET60" i="1"/>
  <c r="DS60" i="1"/>
  <c r="DR60" i="1" s="1"/>
  <c r="DP60" i="1"/>
  <c r="DO60" i="1"/>
  <c r="DL60" i="1"/>
  <c r="DI60" i="1"/>
  <c r="DG60" i="1"/>
  <c r="DF60" i="1"/>
  <c r="CW60" i="1"/>
  <c r="CF60" i="1"/>
  <c r="BL60" i="1"/>
  <c r="AG60" i="1"/>
  <c r="AF60" i="1" s="1"/>
  <c r="AR60" i="1" s="1"/>
  <c r="AR55" i="1" s="1"/>
  <c r="AA60" i="1"/>
  <c r="Z60" i="1"/>
  <c r="GP59" i="1"/>
  <c r="GO59" i="1"/>
  <c r="GM59" i="1"/>
  <c r="GN59" i="1" s="1"/>
  <c r="GL59" i="1"/>
  <c r="GK59" i="1"/>
  <c r="GI59" i="1"/>
  <c r="GJ59" i="1" s="1"/>
  <c r="GD59" i="1"/>
  <c r="GB59" i="1"/>
  <c r="GA59" i="1"/>
  <c r="FZ59" i="1"/>
  <c r="FY59" i="1"/>
  <c r="FS59" i="1" s="1"/>
  <c r="FX59" i="1"/>
  <c r="FW59" i="1"/>
  <c r="FV59" i="1"/>
  <c r="FT59" i="1"/>
  <c r="ET59" i="1"/>
  <c r="DS59" i="1"/>
  <c r="DR59" i="1"/>
  <c r="DO59" i="1"/>
  <c r="DL59" i="1"/>
  <c r="DI59" i="1"/>
  <c r="DG59" i="1"/>
  <c r="DF59" i="1" s="1"/>
  <c r="CW59" i="1"/>
  <c r="IA58" i="1"/>
  <c r="HW58" i="1"/>
  <c r="HS58" i="1"/>
  <c r="HO58" i="1"/>
  <c r="HK58" i="1"/>
  <c r="HG58" i="1"/>
  <c r="GU58" i="1"/>
  <c r="GO58" i="1"/>
  <c r="GP58" i="1" s="1"/>
  <c r="GN58" i="1"/>
  <c r="GM58" i="1"/>
  <c r="GK58" i="1"/>
  <c r="GD58" i="1"/>
  <c r="GA58" i="1"/>
  <c r="GB58" i="1" s="1"/>
  <c r="FZ58" i="1"/>
  <c r="FY58" i="1"/>
  <c r="FW58" i="1"/>
  <c r="FX58" i="1" s="1"/>
  <c r="FV58" i="1"/>
  <c r="FO58" i="1"/>
  <c r="FK58" i="1"/>
  <c r="FG58" i="1"/>
  <c r="FC58" i="1"/>
  <c r="FA58" i="1"/>
  <c r="EZ58" i="1" s="1"/>
  <c r="EW58" i="1"/>
  <c r="ET58" i="1"/>
  <c r="ES58" i="1" s="1"/>
  <c r="EO58" i="1"/>
  <c r="EK58" i="1"/>
  <c r="EG58" i="1"/>
  <c r="EE58" i="1"/>
  <c r="ED58" i="1" s="1"/>
  <c r="DX58" i="1"/>
  <c r="DU58" i="1"/>
  <c r="DS58" i="1"/>
  <c r="DR58" i="1" s="1"/>
  <c r="DO58" i="1"/>
  <c r="DL58" i="1"/>
  <c r="DI58" i="1"/>
  <c r="DG58" i="1"/>
  <c r="DF58" i="1" s="1"/>
  <c r="CZ58" i="1"/>
  <c r="CW58" i="1"/>
  <c r="CT58" i="1"/>
  <c r="CQ58" i="1"/>
  <c r="CL58" i="1"/>
  <c r="CK58" i="1"/>
  <c r="CH58" i="1"/>
  <c r="CB58" i="1"/>
  <c r="CF58" i="1" s="1"/>
  <c r="BZ58" i="1"/>
  <c r="BY58" i="1" s="1"/>
  <c r="BV58" i="1"/>
  <c r="BL58" i="1"/>
  <c r="BH58" i="1"/>
  <c r="BF58" i="1"/>
  <c r="BE58" i="1" s="1"/>
  <c r="BB58" i="1"/>
  <c r="AY58" i="1"/>
  <c r="AW58" i="1"/>
  <c r="AV58" i="1" s="1"/>
  <c r="AS58" i="1"/>
  <c r="AG58" i="1"/>
  <c r="AF58" i="1" s="1"/>
  <c r="AF55" i="1" s="1"/>
  <c r="AL55" i="1" s="1"/>
  <c r="AD58" i="1"/>
  <c r="AC58" i="1" s="1"/>
  <c r="AA58" i="1"/>
  <c r="Z58" i="1"/>
  <c r="AK58" i="1" s="1"/>
  <c r="T58" i="1"/>
  <c r="Q58" i="1"/>
  <c r="O58" i="1"/>
  <c r="N58" i="1" s="1"/>
  <c r="K58" i="1"/>
  <c r="I58" i="1"/>
  <c r="H58" i="1" s="1"/>
  <c r="E58" i="1"/>
  <c r="IA57" i="1"/>
  <c r="HW57" i="1"/>
  <c r="HS57" i="1"/>
  <c r="HO57" i="1"/>
  <c r="HK57" i="1"/>
  <c r="HG57" i="1"/>
  <c r="GU57" i="1"/>
  <c r="GO57" i="1"/>
  <c r="GP57" i="1" s="1"/>
  <c r="GN57" i="1"/>
  <c r="GM57" i="1"/>
  <c r="GK57" i="1"/>
  <c r="GD57" i="1"/>
  <c r="GB57" i="1"/>
  <c r="GA57" i="1"/>
  <c r="FZ57" i="1"/>
  <c r="FY57" i="1"/>
  <c r="FX57" i="1"/>
  <c r="FW57" i="1"/>
  <c r="FV57" i="1"/>
  <c r="FS57" i="1"/>
  <c r="FO57" i="1"/>
  <c r="FK57" i="1"/>
  <c r="FG57" i="1"/>
  <c r="FC57" i="1"/>
  <c r="FA57" i="1"/>
  <c r="EZ57" i="1" s="1"/>
  <c r="EW57" i="1"/>
  <c r="ET57" i="1"/>
  <c r="ES57" i="1"/>
  <c r="EO57" i="1"/>
  <c r="EK57" i="1"/>
  <c r="EG57" i="1"/>
  <c r="EE57" i="1"/>
  <c r="DX57" i="1"/>
  <c r="DU57" i="1"/>
  <c r="DO57" i="1"/>
  <c r="DM57" i="1"/>
  <c r="DL57" i="1" s="1"/>
  <c r="DI57" i="1"/>
  <c r="DG57" i="1"/>
  <c r="DF57" i="1"/>
  <c r="CZ57" i="1"/>
  <c r="CW57" i="1"/>
  <c r="CT57" i="1"/>
  <c r="CQ57" i="1"/>
  <c r="CL57" i="1"/>
  <c r="CK57" i="1" s="1"/>
  <c r="CH57" i="1"/>
  <c r="CB57" i="1"/>
  <c r="CF57" i="1" s="1"/>
  <c r="BZ57" i="1"/>
  <c r="BY57" i="1" s="1"/>
  <c r="BV57" i="1"/>
  <c r="BT57" i="1"/>
  <c r="BL57" i="1"/>
  <c r="BH57" i="1"/>
  <c r="BF57" i="1"/>
  <c r="BE57" i="1" s="1"/>
  <c r="BB57" i="1"/>
  <c r="AY57" i="1"/>
  <c r="AW57" i="1"/>
  <c r="AV57" i="1" s="1"/>
  <c r="AS57" i="1"/>
  <c r="AL57" i="1"/>
  <c r="AG57" i="1"/>
  <c r="AF57" i="1" s="1"/>
  <c r="AD57" i="1"/>
  <c r="AD55" i="1" s="1"/>
  <c r="AC57" i="1"/>
  <c r="AC55" i="1" s="1"/>
  <c r="AA57" i="1"/>
  <c r="Z57" i="1" s="1"/>
  <c r="Z55" i="1" s="1"/>
  <c r="AK55" i="1" s="1"/>
  <c r="X57" i="1"/>
  <c r="W57" i="1" s="1"/>
  <c r="T57" i="1"/>
  <c r="R57" i="1"/>
  <c r="Q57" i="1"/>
  <c r="O57" i="1"/>
  <c r="K57" i="1"/>
  <c r="I57" i="1"/>
  <c r="H57" i="1" s="1"/>
  <c r="E57" i="1"/>
  <c r="GO56" i="1"/>
  <c r="GP56" i="1" s="1"/>
  <c r="GN56" i="1"/>
  <c r="GM56" i="1"/>
  <c r="GK56" i="1"/>
  <c r="GD56" i="1"/>
  <c r="GB56" i="1"/>
  <c r="GA56" i="1"/>
  <c r="FZ56" i="1"/>
  <c r="FY56" i="1"/>
  <c r="FX56" i="1"/>
  <c r="FW56" i="1"/>
  <c r="FV56" i="1"/>
  <c r="FS56" i="1"/>
  <c r="FT56" i="1" s="1"/>
  <c r="FP56" i="1"/>
  <c r="FO56" i="1" s="1"/>
  <c r="EH56" i="1"/>
  <c r="EG56" i="1" s="1"/>
  <c r="IB55" i="1"/>
  <c r="IA55" i="1"/>
  <c r="HX55" i="1"/>
  <c r="HW55" i="1" s="1"/>
  <c r="HT55" i="1"/>
  <c r="HS55" i="1"/>
  <c r="HP55" i="1"/>
  <c r="HO55" i="1" s="1"/>
  <c r="HL55" i="1"/>
  <c r="HK55" i="1"/>
  <c r="HH55" i="1"/>
  <c r="HG55" i="1" s="1"/>
  <c r="GV55" i="1"/>
  <c r="GU55" i="1"/>
  <c r="GO55" i="1"/>
  <c r="GM55" i="1"/>
  <c r="GK55" i="1"/>
  <c r="GC55" i="1"/>
  <c r="FY55" i="1"/>
  <c r="FW55" i="1"/>
  <c r="FV55" i="1"/>
  <c r="FU55" i="1"/>
  <c r="FS55" i="1"/>
  <c r="FL55" i="1"/>
  <c r="FL187" i="1" s="1"/>
  <c r="FK55" i="1"/>
  <c r="FK187" i="1" s="1"/>
  <c r="FD55" i="1"/>
  <c r="FC55" i="1"/>
  <c r="FA55" i="1"/>
  <c r="EZ55" i="1" s="1"/>
  <c r="EY55" i="1"/>
  <c r="EX55" i="1"/>
  <c r="EW55" i="1"/>
  <c r="EP55" i="1"/>
  <c r="EP187" i="1" s="1"/>
  <c r="EL55" i="1"/>
  <c r="EK55" i="1" s="1"/>
  <c r="EH55" i="1"/>
  <c r="EG55" i="1"/>
  <c r="DZ55" i="1"/>
  <c r="DZ187" i="1" s="1"/>
  <c r="DY55" i="1"/>
  <c r="DV55" i="1"/>
  <c r="DU55" i="1"/>
  <c r="DP55" i="1"/>
  <c r="DP187" i="1" s="1"/>
  <c r="DO55" i="1"/>
  <c r="DO187" i="1" s="1"/>
  <c r="DM55" i="1"/>
  <c r="DL55" i="1" s="1"/>
  <c r="DL187" i="1" s="1"/>
  <c r="DJ55" i="1"/>
  <c r="DI55" i="1"/>
  <c r="DB55" i="1"/>
  <c r="DA55" i="1"/>
  <c r="DA187" i="1" s="1"/>
  <c r="CX55" i="1"/>
  <c r="CW55" i="1" s="1"/>
  <c r="CT55" i="1"/>
  <c r="CS55" i="1"/>
  <c r="CR55" i="1"/>
  <c r="CL55" i="1"/>
  <c r="CK55" i="1"/>
  <c r="CJ55" i="1"/>
  <c r="CI55" i="1"/>
  <c r="CH55" i="1"/>
  <c r="CF55" i="1"/>
  <c r="CD55" i="1"/>
  <c r="CC55" i="1"/>
  <c r="CB55" i="1"/>
  <c r="BZ55" i="1"/>
  <c r="BY55" i="1" s="1"/>
  <c r="BX55" i="1"/>
  <c r="BW55" i="1"/>
  <c r="BV55" i="1"/>
  <c r="BU55" i="1"/>
  <c r="BL55" i="1"/>
  <c r="BJ55" i="1"/>
  <c r="BI55" i="1"/>
  <c r="BH55" i="1"/>
  <c r="BF55" i="1"/>
  <c r="BE55" i="1" s="1"/>
  <c r="BE208" i="1" s="1"/>
  <c r="BD55" i="1"/>
  <c r="BD208" i="1" s="1"/>
  <c r="BC55" i="1"/>
  <c r="BB55" i="1" s="1"/>
  <c r="BB208" i="1" s="1"/>
  <c r="BA55" i="1"/>
  <c r="AZ55" i="1"/>
  <c r="AY55" i="1"/>
  <c r="AW55" i="1"/>
  <c r="AV55" i="1" s="1"/>
  <c r="AU55" i="1"/>
  <c r="AT55" i="1"/>
  <c r="AS55" i="1"/>
  <c r="AJ55" i="1"/>
  <c r="AH55" i="1"/>
  <c r="AE55" i="1"/>
  <c r="AB55" i="1"/>
  <c r="AA55" i="1"/>
  <c r="V55" i="1"/>
  <c r="V208" i="1" s="1"/>
  <c r="U55" i="1"/>
  <c r="U208" i="1" s="1"/>
  <c r="S55" i="1"/>
  <c r="S208" i="1" s="1"/>
  <c r="R55" i="1"/>
  <c r="Q55" i="1" s="1"/>
  <c r="Q208" i="1" s="1"/>
  <c r="M55" i="1"/>
  <c r="M208" i="1" s="1"/>
  <c r="L55" i="1"/>
  <c r="K55" i="1" s="1"/>
  <c r="K208" i="1" s="1"/>
  <c r="I55" i="1"/>
  <c r="H55" i="1" s="1"/>
  <c r="H208" i="1" s="1"/>
  <c r="G55" i="1"/>
  <c r="G208" i="1" s="1"/>
  <c r="F55" i="1"/>
  <c r="E55" i="1"/>
  <c r="E208" i="1" s="1"/>
  <c r="FU54" i="1"/>
  <c r="FC54" i="1"/>
  <c r="IA53" i="1"/>
  <c r="HX53" i="1"/>
  <c r="HW53" i="1" s="1"/>
  <c r="HS53" i="1"/>
  <c r="HO53" i="1"/>
  <c r="HH53" i="1"/>
  <c r="HG53" i="1" s="1"/>
  <c r="GU53" i="1"/>
  <c r="GO53" i="1"/>
  <c r="GM53" i="1"/>
  <c r="GL53" i="1"/>
  <c r="GI53" i="1"/>
  <c r="GD53" i="1"/>
  <c r="GA53" i="1"/>
  <c r="FY53" i="1"/>
  <c r="FW53" i="1"/>
  <c r="FV53" i="1"/>
  <c r="FU53" i="1"/>
  <c r="FS53" i="1"/>
  <c r="FT53" i="1" s="1"/>
  <c r="FO53" i="1"/>
  <c r="FH53" i="1"/>
  <c r="FG53" i="1"/>
  <c r="FC53" i="1"/>
  <c r="GB53" i="1" s="1"/>
  <c r="ES53" i="1"/>
  <c r="EK53" i="1"/>
  <c r="EG53" i="1"/>
  <c r="IB52" i="1"/>
  <c r="IA52" i="1" s="1"/>
  <c r="HS52" i="1"/>
  <c r="HP52" i="1"/>
  <c r="HH52" i="1" s="1"/>
  <c r="HG52" i="1" s="1"/>
  <c r="HO52" i="1"/>
  <c r="GU52" i="1"/>
  <c r="GO52" i="1"/>
  <c r="GM52" i="1"/>
  <c r="GL52" i="1"/>
  <c r="GJ52" i="1"/>
  <c r="GI52" i="1"/>
  <c r="GD52" i="1"/>
  <c r="GA52" i="1"/>
  <c r="GB52" i="1" s="1"/>
  <c r="FY52" i="1"/>
  <c r="FS52" i="1" s="1"/>
  <c r="FT52" i="1" s="1"/>
  <c r="FW52" i="1"/>
  <c r="FV52" i="1"/>
  <c r="FP52" i="1"/>
  <c r="FO52" i="1" s="1"/>
  <c r="FK52" i="1"/>
  <c r="FH52" i="1"/>
  <c r="FG52" i="1" s="1"/>
  <c r="FC52" i="1"/>
  <c r="EZ52" i="1"/>
  <c r="EW52" i="1"/>
  <c r="ES52" i="1"/>
  <c r="EO52" i="1"/>
  <c r="EL52" i="1"/>
  <c r="EL50" i="1" s="1"/>
  <c r="EG52" i="1"/>
  <c r="ED52" i="1"/>
  <c r="DX52" i="1"/>
  <c r="DU52" i="1"/>
  <c r="DS52" i="1"/>
  <c r="DR52" i="1" s="1"/>
  <c r="DO52" i="1"/>
  <c r="DL52" i="1"/>
  <c r="DI52" i="1"/>
  <c r="DG52" i="1"/>
  <c r="DF52" i="1"/>
  <c r="CZ52" i="1"/>
  <c r="CW52" i="1"/>
  <c r="CT52" i="1"/>
  <c r="CQ52" i="1"/>
  <c r="CK52" i="1"/>
  <c r="CH52" i="1"/>
  <c r="CB52" i="1"/>
  <c r="CF52" i="1" s="1"/>
  <c r="BZ52" i="1"/>
  <c r="BY52" i="1" s="1"/>
  <c r="BV52" i="1"/>
  <c r="BL52" i="1"/>
  <c r="BH52" i="1"/>
  <c r="BF52" i="1"/>
  <c r="BE52" i="1" s="1"/>
  <c r="BB52" i="1"/>
  <c r="AY52" i="1"/>
  <c r="AV52" i="1"/>
  <c r="AS52" i="1"/>
  <c r="AF52" i="1"/>
  <c r="AR52" i="1" s="1"/>
  <c r="AR49" i="1" s="1"/>
  <c r="AA52" i="1"/>
  <c r="Z52" i="1" s="1"/>
  <c r="T52" i="1"/>
  <c r="R52" i="1"/>
  <c r="K52" i="1"/>
  <c r="I52" i="1"/>
  <c r="H52" i="1" s="1"/>
  <c r="E52" i="1"/>
  <c r="IB51" i="1"/>
  <c r="IA51" i="1" s="1"/>
  <c r="HS51" i="1"/>
  <c r="HO51" i="1"/>
  <c r="HL51" i="1"/>
  <c r="HX51" i="1" s="1"/>
  <c r="HW51" i="1" s="1"/>
  <c r="HK51" i="1"/>
  <c r="HH51" i="1"/>
  <c r="GU51" i="1"/>
  <c r="GP51" i="1"/>
  <c r="GO51" i="1"/>
  <c r="GN51" i="1"/>
  <c r="GM51" i="1"/>
  <c r="GL51" i="1"/>
  <c r="GK51" i="1"/>
  <c r="GI51" i="1" s="1"/>
  <c r="GJ51" i="1" s="1"/>
  <c r="FY51" i="1"/>
  <c r="FS51" i="1" s="1"/>
  <c r="FT51" i="1" s="1"/>
  <c r="FX51" i="1"/>
  <c r="FW51" i="1"/>
  <c r="FV51" i="1"/>
  <c r="FO51" i="1"/>
  <c r="FK51" i="1"/>
  <c r="FH51" i="1"/>
  <c r="FG51" i="1" s="1"/>
  <c r="FC51" i="1"/>
  <c r="FA51" i="1"/>
  <c r="FA49" i="1" s="1"/>
  <c r="EW51" i="1"/>
  <c r="ES51" i="1"/>
  <c r="EO51" i="1"/>
  <c r="EK51" i="1"/>
  <c r="EG51" i="1"/>
  <c r="EE51" i="1"/>
  <c r="ED51" i="1"/>
  <c r="DX51" i="1"/>
  <c r="DU51" i="1"/>
  <c r="DR51" i="1"/>
  <c r="DO51" i="1"/>
  <c r="DL51" i="1"/>
  <c r="DJ51" i="1"/>
  <c r="DS51" i="1" s="1"/>
  <c r="DS49" i="1" s="1"/>
  <c r="DR49" i="1" s="1"/>
  <c r="DI51" i="1"/>
  <c r="DG51" i="1"/>
  <c r="CZ51" i="1"/>
  <c r="CW51" i="1"/>
  <c r="CT51" i="1"/>
  <c r="CQ51" i="1"/>
  <c r="CL51" i="1"/>
  <c r="CK51" i="1"/>
  <c r="CH51" i="1"/>
  <c r="CF51" i="1"/>
  <c r="CB51" i="1"/>
  <c r="BZ51" i="1"/>
  <c r="BY51" i="1"/>
  <c r="BV51" i="1"/>
  <c r="BT51" i="1"/>
  <c r="BS51" i="1"/>
  <c r="BS49" i="1" s="1"/>
  <c r="BL51" i="1"/>
  <c r="BH51" i="1"/>
  <c r="BF51" i="1"/>
  <c r="BE51" i="1"/>
  <c r="BB51" i="1"/>
  <c r="AY51" i="1"/>
  <c r="AW51" i="1"/>
  <c r="AV51" i="1"/>
  <c r="AS51" i="1"/>
  <c r="AG51" i="1"/>
  <c r="AG49" i="1" s="1"/>
  <c r="AD51" i="1"/>
  <c r="AC51" i="1" s="1"/>
  <c r="AA51" i="1"/>
  <c r="X51" i="1" s="1"/>
  <c r="T51" i="1"/>
  <c r="Q51" i="1"/>
  <c r="O51" i="1"/>
  <c r="N51" i="1" s="1"/>
  <c r="K51" i="1"/>
  <c r="I51" i="1"/>
  <c r="H51" i="1" s="1"/>
  <c r="E51" i="1"/>
  <c r="IB50" i="1"/>
  <c r="IB49" i="1" s="1"/>
  <c r="IA49" i="1" s="1"/>
  <c r="HT50" i="1"/>
  <c r="HS50" i="1" s="1"/>
  <c r="HP50" i="1"/>
  <c r="HO50" i="1"/>
  <c r="GV50" i="1"/>
  <c r="GV49" i="1" s="1"/>
  <c r="GU49" i="1" s="1"/>
  <c r="GO50" i="1"/>
  <c r="GM50" i="1"/>
  <c r="GL50" i="1"/>
  <c r="GK50" i="1"/>
  <c r="GC50" i="1"/>
  <c r="FY50" i="1"/>
  <c r="FW50" i="1"/>
  <c r="FU50" i="1"/>
  <c r="FS50" i="1"/>
  <c r="FP50" i="1"/>
  <c r="FO50" i="1" s="1"/>
  <c r="FH50" i="1"/>
  <c r="FH49" i="1" s="1"/>
  <c r="FG49" i="1" s="1"/>
  <c r="FG50" i="1"/>
  <c r="FD50" i="1"/>
  <c r="FV50" i="1" s="1"/>
  <c r="ET50" i="1"/>
  <c r="ET49" i="1" s="1"/>
  <c r="ES50" i="1"/>
  <c r="EH50" i="1"/>
  <c r="EH42" i="1" s="1"/>
  <c r="EH41" i="1" s="1"/>
  <c r="HT49" i="1"/>
  <c r="HS49" i="1" s="1"/>
  <c r="HL49" i="1"/>
  <c r="HK49" i="1" s="1"/>
  <c r="GO49" i="1"/>
  <c r="GM49" i="1"/>
  <c r="FY49" i="1"/>
  <c r="FW49" i="1"/>
  <c r="FU49" i="1"/>
  <c r="FS49" i="1" s="1"/>
  <c r="FP49" i="1"/>
  <c r="FO49" i="1" s="1"/>
  <c r="FN49" i="1"/>
  <c r="FM49" i="1"/>
  <c r="FL49" i="1"/>
  <c r="FL41" i="1" s="1"/>
  <c r="FL32" i="1" s="1"/>
  <c r="FD49" i="1"/>
  <c r="FC49" i="1"/>
  <c r="EY49" i="1"/>
  <c r="EX49" i="1"/>
  <c r="ES49" i="1"/>
  <c r="ER49" i="1"/>
  <c r="ER41" i="1" s="1"/>
  <c r="ER32" i="1" s="1"/>
  <c r="EQ49" i="1"/>
  <c r="EP49" i="1"/>
  <c r="EN49" i="1"/>
  <c r="EM49" i="1"/>
  <c r="EE49" i="1"/>
  <c r="ED49" i="1"/>
  <c r="DZ49" i="1"/>
  <c r="DY49" i="1"/>
  <c r="DW49" i="1"/>
  <c r="DW41" i="1" s="1"/>
  <c r="DW32" i="1" s="1"/>
  <c r="DW204" i="1" s="1"/>
  <c r="DW330" i="1" s="1"/>
  <c r="DV49" i="1"/>
  <c r="DU49" i="1" s="1"/>
  <c r="DP49" i="1"/>
  <c r="DO49" i="1" s="1"/>
  <c r="DM49" i="1"/>
  <c r="DL49" i="1"/>
  <c r="DJ49" i="1"/>
  <c r="DI49" i="1" s="1"/>
  <c r="DB49" i="1"/>
  <c r="DA49" i="1"/>
  <c r="CZ49" i="1" s="1"/>
  <c r="CX49" i="1"/>
  <c r="CW49" i="1" s="1"/>
  <c r="CT49" i="1"/>
  <c r="CS49" i="1"/>
  <c r="CR49" i="1"/>
  <c r="CQ49" i="1" s="1"/>
  <c r="CL49" i="1"/>
  <c r="CK49" i="1" s="1"/>
  <c r="CJ49" i="1"/>
  <c r="CJ41" i="1" s="1"/>
  <c r="CJ32" i="1" s="1"/>
  <c r="CI49" i="1"/>
  <c r="CD49" i="1"/>
  <c r="CD41" i="1" s="1"/>
  <c r="CC49" i="1"/>
  <c r="CB49" i="1" s="1"/>
  <c r="CF49" i="1" s="1"/>
  <c r="BX49" i="1"/>
  <c r="BW49" i="1"/>
  <c r="BU49" i="1"/>
  <c r="BT49" i="1"/>
  <c r="BJ49" i="1"/>
  <c r="BI49" i="1"/>
  <c r="BD49" i="1"/>
  <c r="BC49" i="1"/>
  <c r="BA49" i="1"/>
  <c r="AZ49" i="1"/>
  <c r="AW49" i="1"/>
  <c r="AV49" i="1"/>
  <c r="AU49" i="1"/>
  <c r="AT49" i="1"/>
  <c r="AS49" i="1" s="1"/>
  <c r="AQ49" i="1"/>
  <c r="AP49" i="1"/>
  <c r="AH49" i="1"/>
  <c r="AE49" i="1"/>
  <c r="AB49" i="1"/>
  <c r="V49" i="1"/>
  <c r="U49" i="1"/>
  <c r="T49" i="1" s="1"/>
  <c r="S49" i="1"/>
  <c r="M49" i="1"/>
  <c r="L49" i="1"/>
  <c r="I49" i="1"/>
  <c r="H49" i="1"/>
  <c r="G49" i="1"/>
  <c r="F49" i="1"/>
  <c r="E49" i="1"/>
  <c r="GO48" i="1"/>
  <c r="GM48" i="1"/>
  <c r="GL48" i="1"/>
  <c r="GI48" i="1"/>
  <c r="GJ48" i="1" s="1"/>
  <c r="GD48" i="1"/>
  <c r="GA48" i="1"/>
  <c r="GB48" i="1" s="1"/>
  <c r="FY48" i="1"/>
  <c r="FW48" i="1"/>
  <c r="FV48" i="1"/>
  <c r="FT48" i="1"/>
  <c r="FS48" i="1"/>
  <c r="FO48" i="1"/>
  <c r="FK48" i="1"/>
  <c r="FH48" i="1"/>
  <c r="FG48" i="1" s="1"/>
  <c r="FC48" i="1"/>
  <c r="EW48" i="1"/>
  <c r="ES48" i="1"/>
  <c r="EO48" i="1"/>
  <c r="EL48" i="1"/>
  <c r="EK48" i="1" s="1"/>
  <c r="DX48" i="1"/>
  <c r="DU48" i="1"/>
  <c r="DO48" i="1"/>
  <c r="DM48" i="1"/>
  <c r="DI48" i="1"/>
  <c r="DG48" i="1"/>
  <c r="DG46" i="1" s="1"/>
  <c r="DF46" i="1" s="1"/>
  <c r="CZ48" i="1"/>
  <c r="CW48" i="1"/>
  <c r="CT48" i="1"/>
  <c r="CQ48" i="1"/>
  <c r="CL48" i="1"/>
  <c r="CK48" i="1" s="1"/>
  <c r="CH48" i="1"/>
  <c r="CF48" i="1"/>
  <c r="CB48" i="1"/>
  <c r="BZ48" i="1"/>
  <c r="BY48" i="1"/>
  <c r="BV48" i="1"/>
  <c r="BI48" i="1"/>
  <c r="BH48" i="1"/>
  <c r="BF48" i="1"/>
  <c r="BE48" i="1" s="1"/>
  <c r="BB48" i="1"/>
  <c r="AZ48" i="1"/>
  <c r="AY48" i="1"/>
  <c r="AS48" i="1"/>
  <c r="AR48" i="1"/>
  <c r="AJ48" i="1"/>
  <c r="AJ46" i="1" s="1"/>
  <c r="AI48" i="1"/>
  <c r="AF48" i="1"/>
  <c r="AL48" i="1" s="1"/>
  <c r="AC48" i="1"/>
  <c r="Z48" i="1"/>
  <c r="AK48" i="1" s="1"/>
  <c r="X48" i="1"/>
  <c r="W48" i="1" s="1"/>
  <c r="T48" i="1"/>
  <c r="Q48" i="1"/>
  <c r="O48" i="1"/>
  <c r="N48" i="1" s="1"/>
  <c r="K48" i="1"/>
  <c r="I48" i="1"/>
  <c r="I46" i="1" s="1"/>
  <c r="H46" i="1" s="1"/>
  <c r="E48" i="1"/>
  <c r="IA47" i="1"/>
  <c r="HS47" i="1"/>
  <c r="HO47" i="1"/>
  <c r="HL47" i="1"/>
  <c r="HK47" i="1" s="1"/>
  <c r="HH47" i="1"/>
  <c r="HG47" i="1" s="1"/>
  <c r="GU47" i="1"/>
  <c r="GO47" i="1"/>
  <c r="GM47" i="1"/>
  <c r="GK47" i="1"/>
  <c r="GA47" i="1"/>
  <c r="FY47" i="1"/>
  <c r="FW47" i="1"/>
  <c r="FV47" i="1"/>
  <c r="FS47" i="1"/>
  <c r="FK47" i="1"/>
  <c r="FD47" i="1"/>
  <c r="FC47" i="1" s="1"/>
  <c r="EW47" i="1"/>
  <c r="ES47" i="1"/>
  <c r="EO47" i="1"/>
  <c r="EL47" i="1"/>
  <c r="EK47" i="1" s="1"/>
  <c r="EH47" i="1"/>
  <c r="EG47" i="1"/>
  <c r="DX47" i="1"/>
  <c r="DU47" i="1"/>
  <c r="DR47" i="1"/>
  <c r="DO47" i="1"/>
  <c r="DL47" i="1"/>
  <c r="DI47" i="1"/>
  <c r="DG47" i="1"/>
  <c r="DF47" i="1"/>
  <c r="CZ47" i="1"/>
  <c r="CW47" i="1"/>
  <c r="CT47" i="1"/>
  <c r="CQ47" i="1"/>
  <c r="CL47" i="1"/>
  <c r="CK47" i="1" s="1"/>
  <c r="CH47" i="1"/>
  <c r="CB47" i="1"/>
  <c r="CF47" i="1" s="1"/>
  <c r="BZ47" i="1"/>
  <c r="BY47" i="1" s="1"/>
  <c r="BV47" i="1"/>
  <c r="BT47" i="1"/>
  <c r="BS47" i="1" s="1"/>
  <c r="BM47" i="1"/>
  <c r="BL47" i="1"/>
  <c r="BH47" i="1"/>
  <c r="BF47" i="1"/>
  <c r="BE47" i="1" s="1"/>
  <c r="BB47" i="1"/>
  <c r="AY47" i="1"/>
  <c r="AW47" i="1"/>
  <c r="AV47" i="1" s="1"/>
  <c r="AS47" i="1"/>
  <c r="AI47" i="1"/>
  <c r="AF47" i="1"/>
  <c r="AF46" i="1" s="1"/>
  <c r="AC47" i="1"/>
  <c r="AC46" i="1" s="1"/>
  <c r="Z47" i="1"/>
  <c r="AK47" i="1" s="1"/>
  <c r="AL47" i="1" s="1"/>
  <c r="X47" i="1"/>
  <c r="W47" i="1"/>
  <c r="T47" i="1"/>
  <c r="Q47" i="1"/>
  <c r="O47" i="1"/>
  <c r="N47" i="1"/>
  <c r="K47" i="1"/>
  <c r="I47" i="1"/>
  <c r="H47" i="1" s="1"/>
  <c r="E47" i="1"/>
  <c r="IB46" i="1"/>
  <c r="IA46" i="1" s="1"/>
  <c r="HT46" i="1"/>
  <c r="HS46" i="1" s="1"/>
  <c r="HP46" i="1"/>
  <c r="HO46" i="1"/>
  <c r="GV46" i="1"/>
  <c r="GU46" i="1" s="1"/>
  <c r="GO46" i="1"/>
  <c r="GM46" i="1"/>
  <c r="GI46" i="1" s="1"/>
  <c r="GK46" i="1"/>
  <c r="GC46" i="1"/>
  <c r="GA46" i="1"/>
  <c r="FY46" i="1"/>
  <c r="FW46" i="1"/>
  <c r="FS46" i="1"/>
  <c r="FN46" i="1"/>
  <c r="FM46" i="1"/>
  <c r="FL46" i="1"/>
  <c r="FK46" i="1" s="1"/>
  <c r="EY46" i="1"/>
  <c r="EX46" i="1"/>
  <c r="EV46" i="1"/>
  <c r="EU46" i="1"/>
  <c r="ET46" i="1"/>
  <c r="ER46" i="1"/>
  <c r="EQ46" i="1"/>
  <c r="EP46" i="1"/>
  <c r="EO46" i="1" s="1"/>
  <c r="EN46" i="1"/>
  <c r="EM46" i="1"/>
  <c r="EL46" i="1"/>
  <c r="EK46" i="1" s="1"/>
  <c r="EH46" i="1"/>
  <c r="EG46" i="1"/>
  <c r="DZ46" i="1"/>
  <c r="DZ41" i="1" s="1"/>
  <c r="DZ32" i="1" s="1"/>
  <c r="DY46" i="1"/>
  <c r="DV46" i="1"/>
  <c r="DU46" i="1"/>
  <c r="DP46" i="1"/>
  <c r="DO46" i="1" s="1"/>
  <c r="DJ46" i="1"/>
  <c r="DI46" i="1"/>
  <c r="DB46" i="1"/>
  <c r="DB41" i="1" s="1"/>
  <c r="DB32" i="1" s="1"/>
  <c r="DA46" i="1"/>
  <c r="CX46" i="1"/>
  <c r="CW46" i="1"/>
  <c r="CT46" i="1"/>
  <c r="CT41" i="1" s="1"/>
  <c r="CS46" i="1"/>
  <c r="CS41" i="1" s="1"/>
  <c r="CR46" i="1"/>
  <c r="CQ46" i="1"/>
  <c r="CL46" i="1"/>
  <c r="CJ46" i="1"/>
  <c r="CI46" i="1"/>
  <c r="CH46" i="1"/>
  <c r="CD46" i="1"/>
  <c r="CC46" i="1"/>
  <c r="CB46" i="1" s="1"/>
  <c r="BZ46" i="1"/>
  <c r="BY46" i="1" s="1"/>
  <c r="BX46" i="1"/>
  <c r="BW46" i="1"/>
  <c r="BU46" i="1"/>
  <c r="BT46" i="1"/>
  <c r="BS46" i="1"/>
  <c r="BR46" i="1"/>
  <c r="BQ46" i="1"/>
  <c r="BP46" i="1"/>
  <c r="BO46" i="1"/>
  <c r="BN46" i="1"/>
  <c r="BM46" i="1"/>
  <c r="BJ46" i="1"/>
  <c r="BI46" i="1"/>
  <c r="BD46" i="1"/>
  <c r="BC46" i="1"/>
  <c r="BB46" i="1"/>
  <c r="BA46" i="1"/>
  <c r="AU46" i="1"/>
  <c r="AT46" i="1"/>
  <c r="AS46" i="1"/>
  <c r="AR46" i="1"/>
  <c r="AQ46" i="1"/>
  <c r="AP46" i="1"/>
  <c r="AL46" i="1"/>
  <c r="AH46" i="1"/>
  <c r="AG46" i="1"/>
  <c r="AE46" i="1"/>
  <c r="AD46" i="1"/>
  <c r="AB46" i="1"/>
  <c r="AA46" i="1"/>
  <c r="AI46" i="1" s="1"/>
  <c r="Z46" i="1"/>
  <c r="AK46" i="1" s="1"/>
  <c r="V46" i="1"/>
  <c r="U46" i="1"/>
  <c r="T46" i="1" s="1"/>
  <c r="S46" i="1"/>
  <c r="R46" i="1"/>
  <c r="Q46" i="1"/>
  <c r="O46" i="1"/>
  <c r="N46" i="1" s="1"/>
  <c r="M46" i="1"/>
  <c r="L46" i="1"/>
  <c r="K46" i="1"/>
  <c r="G46" i="1"/>
  <c r="F46" i="1"/>
  <c r="FC44" i="1"/>
  <c r="IB43" i="1"/>
  <c r="IA43" i="1" s="1"/>
  <c r="HT43" i="1"/>
  <c r="HS43" i="1" s="1"/>
  <c r="HP43" i="1"/>
  <c r="HO43" i="1" s="1"/>
  <c r="HL43" i="1"/>
  <c r="HK43" i="1" s="1"/>
  <c r="HH43" i="1"/>
  <c r="HG43" i="1" s="1"/>
  <c r="GV43" i="1"/>
  <c r="GU43" i="1" s="1"/>
  <c r="GO43" i="1"/>
  <c r="GM43" i="1"/>
  <c r="GI43" i="1" s="1"/>
  <c r="GJ43" i="1" s="1"/>
  <c r="GK43" i="1"/>
  <c r="GC43" i="1"/>
  <c r="GA43" i="1"/>
  <c r="FY43" i="1"/>
  <c r="FW43" i="1"/>
  <c r="FU43" i="1"/>
  <c r="FP43" i="1"/>
  <c r="FP39" i="1" s="1"/>
  <c r="FO43" i="1"/>
  <c r="FD43" i="1"/>
  <c r="FC43" i="1" s="1"/>
  <c r="GB43" i="1" s="1"/>
  <c r="ET43" i="1"/>
  <c r="ES43" i="1" s="1"/>
  <c r="EL43" i="1"/>
  <c r="EK43" i="1" s="1"/>
  <c r="EH43" i="1"/>
  <c r="EG43" i="1" s="1"/>
  <c r="GM42" i="1"/>
  <c r="FY42" i="1"/>
  <c r="FW42" i="1"/>
  <c r="ID41" i="1"/>
  <c r="HZ41" i="1"/>
  <c r="HZ32" i="1" s="1"/>
  <c r="HV41" i="1"/>
  <c r="HR41" i="1"/>
  <c r="HN41" i="1"/>
  <c r="HJ41" i="1"/>
  <c r="HJ32" i="1" s="1"/>
  <c r="GX41" i="1"/>
  <c r="GO41" i="1"/>
  <c r="GM41" i="1"/>
  <c r="FY41" i="1"/>
  <c r="FW41" i="1"/>
  <c r="FR41" i="1"/>
  <c r="FN41" i="1"/>
  <c r="FN32" i="1" s="1"/>
  <c r="FJ41" i="1"/>
  <c r="FF41" i="1"/>
  <c r="FB41" i="1"/>
  <c r="EY41" i="1"/>
  <c r="EV41" i="1"/>
  <c r="EJ41" i="1"/>
  <c r="EF41" i="1"/>
  <c r="EC41" i="1"/>
  <c r="EB41" i="1"/>
  <c r="EA41" i="1"/>
  <c r="DT41" i="1"/>
  <c r="DK41" i="1"/>
  <c r="DH41" i="1"/>
  <c r="DH32" i="1" s="1"/>
  <c r="DE41" i="1"/>
  <c r="DD41" i="1"/>
  <c r="DC41" i="1"/>
  <c r="DC32" i="1" s="1"/>
  <c r="CY41" i="1"/>
  <c r="CV41" i="1"/>
  <c r="CU41" i="1"/>
  <c r="CU32" i="1" s="1"/>
  <c r="CU204" i="1" s="1"/>
  <c r="CP41" i="1"/>
  <c r="CO41" i="1"/>
  <c r="CN41" i="1"/>
  <c r="CM41" i="1"/>
  <c r="CI41" i="1"/>
  <c r="CI32" i="1" s="1"/>
  <c r="CI204" i="1" s="1"/>
  <c r="CG41" i="1"/>
  <c r="CE41" i="1"/>
  <c r="CA41" i="1"/>
  <c r="CA32" i="1" s="1"/>
  <c r="BZ41" i="1"/>
  <c r="BY41" i="1"/>
  <c r="BX41" i="1"/>
  <c r="BX32" i="1" s="1"/>
  <c r="BX204" i="1" s="1"/>
  <c r="BW41" i="1"/>
  <c r="BW32" i="1" s="1"/>
  <c r="BV41" i="1"/>
  <c r="BU41" i="1"/>
  <c r="BT41" i="1"/>
  <c r="BT32" i="1" s="1"/>
  <c r="BT204" i="1" s="1"/>
  <c r="BS41" i="1"/>
  <c r="BR41" i="1"/>
  <c r="BQ41" i="1"/>
  <c r="BP41" i="1"/>
  <c r="BP32" i="1" s="1"/>
  <c r="BP204" i="1" s="1"/>
  <c r="BO41" i="1"/>
  <c r="BO32" i="1" s="1"/>
  <c r="BO204" i="1" s="1"/>
  <c r="BO330" i="1" s="1"/>
  <c r="BO386" i="1" s="1"/>
  <c r="BN41" i="1"/>
  <c r="BM41" i="1"/>
  <c r="BL41" i="1"/>
  <c r="BK41" i="1"/>
  <c r="BJ41" i="1"/>
  <c r="BJ32" i="1" s="1"/>
  <c r="BJ204" i="1" s="1"/>
  <c r="BJ330" i="1" s="1"/>
  <c r="BI41" i="1"/>
  <c r="BH41" i="1"/>
  <c r="BG41" i="1"/>
  <c r="BF41" i="1"/>
  <c r="BF32" i="1" s="1"/>
  <c r="BF204" i="1" s="1"/>
  <c r="BE41" i="1"/>
  <c r="BD41" i="1"/>
  <c r="BD32" i="1" s="1"/>
  <c r="BD204" i="1" s="1"/>
  <c r="BC41" i="1"/>
  <c r="BB41" i="1"/>
  <c r="BA41" i="1"/>
  <c r="AZ41" i="1"/>
  <c r="AZ32" i="1" s="1"/>
  <c r="AY41" i="1"/>
  <c r="AX41" i="1"/>
  <c r="AW41" i="1"/>
  <c r="AV41" i="1"/>
  <c r="AU41" i="1"/>
  <c r="AU32" i="1" s="1"/>
  <c r="AU204" i="1" s="1"/>
  <c r="AT41" i="1"/>
  <c r="AS41" i="1"/>
  <c r="AR41" i="1"/>
  <c r="AR32" i="1" s="1"/>
  <c r="AQ41" i="1"/>
  <c r="AQ32" i="1" s="1"/>
  <c r="AQ204" i="1" s="1"/>
  <c r="AQ330" i="1" s="1"/>
  <c r="AP41" i="1"/>
  <c r="AN41" i="1"/>
  <c r="AM41" i="1"/>
  <c r="AM32" i="1" s="1"/>
  <c r="AM204" i="1" s="1"/>
  <c r="AL41" i="1"/>
  <c r="AL32" i="1" s="1"/>
  <c r="AK41" i="1"/>
  <c r="AJ41" i="1"/>
  <c r="AI41" i="1"/>
  <c r="AI32" i="1" s="1"/>
  <c r="AI204" i="1" s="1"/>
  <c r="AI330" i="1" s="1"/>
  <c r="AH41" i="1"/>
  <c r="AH32" i="1" s="1"/>
  <c r="AH204" i="1" s="1"/>
  <c r="AG41" i="1"/>
  <c r="AF41" i="1"/>
  <c r="AE41" i="1"/>
  <c r="AE32" i="1" s="1"/>
  <c r="AE204" i="1" s="1"/>
  <c r="AE330" i="1" s="1"/>
  <c r="AD41" i="1"/>
  <c r="AD32" i="1" s="1"/>
  <c r="AD204" i="1" s="1"/>
  <c r="AD330" i="1" s="1"/>
  <c r="AC41" i="1"/>
  <c r="AB41" i="1"/>
  <c r="AA41" i="1"/>
  <c r="AA32" i="1" s="1"/>
  <c r="AA204" i="1" s="1"/>
  <c r="AA330" i="1" s="1"/>
  <c r="Z41" i="1"/>
  <c r="Y41" i="1"/>
  <c r="Y32" i="1" s="1"/>
  <c r="Y204" i="1" s="1"/>
  <c r="X41" i="1"/>
  <c r="W41" i="1"/>
  <c r="W32" i="1" s="1"/>
  <c r="W204" i="1" s="1"/>
  <c r="V41" i="1"/>
  <c r="V32" i="1" s="1"/>
  <c r="V204" i="1" s="1"/>
  <c r="U41" i="1"/>
  <c r="S41" i="1"/>
  <c r="R41" i="1"/>
  <c r="Q41" i="1" s="1"/>
  <c r="P41" i="1"/>
  <c r="O41" i="1"/>
  <c r="N41" i="1"/>
  <c r="M41" i="1"/>
  <c r="L41" i="1"/>
  <c r="K41" i="1"/>
  <c r="J41" i="1"/>
  <c r="I41" i="1"/>
  <c r="H41" i="1" s="1"/>
  <c r="G41" i="1"/>
  <c r="F41" i="1"/>
  <c r="FD40" i="1"/>
  <c r="HP39" i="1"/>
  <c r="GO39" i="1"/>
  <c r="GO206" i="1" s="1"/>
  <c r="GM39" i="1"/>
  <c r="GM206" i="1" s="1"/>
  <c r="GM332" i="1" s="1"/>
  <c r="GM88" i="1" s="1"/>
  <c r="GN88" i="1" s="1"/>
  <c r="GK39" i="1"/>
  <c r="GC39" i="1"/>
  <c r="FY39" i="1"/>
  <c r="FY206" i="1" s="1"/>
  <c r="FY332" i="1" s="1"/>
  <c r="FY88" i="1" s="1"/>
  <c r="FW39" i="1"/>
  <c r="FW206" i="1" s="1"/>
  <c r="FW332" i="1" s="1"/>
  <c r="FD39" i="1"/>
  <c r="GO38" i="1"/>
  <c r="GM38" i="1"/>
  <c r="GM205" i="1" s="1"/>
  <c r="GM331" i="1" s="1"/>
  <c r="FY38" i="1"/>
  <c r="FY205" i="1" s="1"/>
  <c r="FW38" i="1"/>
  <c r="ID37" i="1"/>
  <c r="IB37" i="1"/>
  <c r="IA37" i="1" s="1"/>
  <c r="HZ37" i="1"/>
  <c r="HX37" i="1" s="1"/>
  <c r="HW37" i="1"/>
  <c r="HV37" i="1"/>
  <c r="HT37" i="1" s="1"/>
  <c r="HS37" i="1" s="1"/>
  <c r="HR37" i="1"/>
  <c r="HP37" i="1" s="1"/>
  <c r="HO37" i="1" s="1"/>
  <c r="HN37" i="1"/>
  <c r="HL37" i="1"/>
  <c r="HK37" i="1" s="1"/>
  <c r="HJ37" i="1"/>
  <c r="HH37" i="1" s="1"/>
  <c r="HG37" i="1"/>
  <c r="GX37" i="1"/>
  <c r="GV37" i="1" s="1"/>
  <c r="GU37" i="1" s="1"/>
  <c r="GP37" i="1"/>
  <c r="GO37" i="1"/>
  <c r="GN37" i="1"/>
  <c r="GM37" i="1"/>
  <c r="GK37" i="1"/>
  <c r="GI37" i="1" s="1"/>
  <c r="GC37" i="1"/>
  <c r="GA37" i="1" s="1"/>
  <c r="FZ37" i="1"/>
  <c r="FY37" i="1"/>
  <c r="FS37" i="1" s="1"/>
  <c r="FX37" i="1"/>
  <c r="FW37" i="1"/>
  <c r="FR37" i="1"/>
  <c r="FP37" i="1"/>
  <c r="FO37" i="1" s="1"/>
  <c r="FL37" i="1"/>
  <c r="FK37" i="1" s="1"/>
  <c r="FH37" i="1"/>
  <c r="FG37" i="1"/>
  <c r="FF37" i="1"/>
  <c r="FD37" i="1" s="1"/>
  <c r="GL37" i="1" s="1"/>
  <c r="FB37" i="1"/>
  <c r="FA37" i="1" s="1"/>
  <c r="EZ37" i="1" s="1"/>
  <c r="EY37" i="1"/>
  <c r="EX37" i="1" s="1"/>
  <c r="EW37" i="1" s="1"/>
  <c r="ET37" i="1"/>
  <c r="ES37" i="1"/>
  <c r="EP37" i="1"/>
  <c r="EO37" i="1" s="1"/>
  <c r="EL37" i="1"/>
  <c r="EK37" i="1"/>
  <c r="EJ37" i="1"/>
  <c r="EH37" i="1" s="1"/>
  <c r="EG37" i="1" s="1"/>
  <c r="EE37" i="1"/>
  <c r="ED37" i="1" s="1"/>
  <c r="DZ37" i="1"/>
  <c r="DY37" i="1" s="1"/>
  <c r="DX37" i="1"/>
  <c r="DW37" i="1"/>
  <c r="DV37" i="1" s="1"/>
  <c r="DU37" i="1" s="1"/>
  <c r="DS37" i="1"/>
  <c r="DR37" i="1" s="1"/>
  <c r="DP37" i="1"/>
  <c r="DO37" i="1" s="1"/>
  <c r="DM37" i="1"/>
  <c r="DL37" i="1" s="1"/>
  <c r="DJ37" i="1"/>
  <c r="DI37" i="1" s="1"/>
  <c r="DG37" i="1"/>
  <c r="DF37" i="1"/>
  <c r="DE37" i="1"/>
  <c r="DD37" i="1" s="1"/>
  <c r="DC37" i="1" s="1"/>
  <c r="DB37" i="1"/>
  <c r="DA37" i="1" s="1"/>
  <c r="CZ37" i="1" s="1"/>
  <c r="CX37" i="1"/>
  <c r="CW37" i="1" s="1"/>
  <c r="CU37" i="1"/>
  <c r="CT37" i="1" s="1"/>
  <c r="CS37" i="1"/>
  <c r="CR37" i="1"/>
  <c r="CQ37" i="1" s="1"/>
  <c r="CO37" i="1"/>
  <c r="CN37" i="1"/>
  <c r="CL37" i="1"/>
  <c r="CK37" i="1" s="1"/>
  <c r="CJ37" i="1" s="1"/>
  <c r="CI37" i="1"/>
  <c r="CH37" i="1" s="1"/>
  <c r="CF37" i="1"/>
  <c r="CC37" i="1"/>
  <c r="CB37" i="1"/>
  <c r="BZ37" i="1"/>
  <c r="BY37" i="1" s="1"/>
  <c r="BW37" i="1"/>
  <c r="BV37" i="1"/>
  <c r="BU37" i="1"/>
  <c r="BT37" i="1" s="1"/>
  <c r="BS37" i="1" s="1"/>
  <c r="BR37" i="1" s="1"/>
  <c r="BQ37" i="1" s="1"/>
  <c r="BP37" i="1" s="1"/>
  <c r="BO37" i="1" s="1"/>
  <c r="BN37" i="1" s="1"/>
  <c r="BM37" i="1" s="1"/>
  <c r="BF37" i="1"/>
  <c r="BE37" i="1" s="1"/>
  <c r="BC37" i="1"/>
  <c r="BB37" i="1" s="1"/>
  <c r="BA37" i="1" s="1"/>
  <c r="AZ37" i="1" s="1"/>
  <c r="AW37" i="1"/>
  <c r="AV37" i="1" s="1"/>
  <c r="AU37" i="1" s="1"/>
  <c r="AT37" i="1"/>
  <c r="AS37" i="1" s="1"/>
  <c r="AK37" i="1"/>
  <c r="AJ37" i="1" s="1"/>
  <c r="AI37" i="1"/>
  <c r="AH37" i="1"/>
  <c r="AG37" i="1" s="1"/>
  <c r="AF37" i="1" s="1"/>
  <c r="AE37" i="1" s="1"/>
  <c r="AD37" i="1" s="1"/>
  <c r="AC37" i="1" s="1"/>
  <c r="AB37" i="1" s="1"/>
  <c r="AA37" i="1" s="1"/>
  <c r="Z37" i="1" s="1"/>
  <c r="X37" i="1"/>
  <c r="W37" i="1" s="1"/>
  <c r="U37" i="1"/>
  <c r="T37" i="1"/>
  <c r="R37" i="1"/>
  <c r="Q37" i="1" s="1"/>
  <c r="O37" i="1"/>
  <c r="N37" i="1" s="1"/>
  <c r="L37" i="1"/>
  <c r="K37" i="1" s="1"/>
  <c r="I37" i="1"/>
  <c r="H37" i="1" s="1"/>
  <c r="F37" i="1"/>
  <c r="E37" i="1" s="1"/>
  <c r="ID36" i="1"/>
  <c r="IB36" i="1"/>
  <c r="IA36" i="1" s="1"/>
  <c r="HZ36" i="1"/>
  <c r="HX36" i="1"/>
  <c r="HW36" i="1"/>
  <c r="HV36" i="1"/>
  <c r="HT36" i="1" s="1"/>
  <c r="HS36" i="1" s="1"/>
  <c r="HR36" i="1"/>
  <c r="HP36" i="1" s="1"/>
  <c r="HO36" i="1" s="1"/>
  <c r="HN36" i="1"/>
  <c r="EJ36" i="1" s="1"/>
  <c r="EH36" i="1" s="1"/>
  <c r="EG36" i="1" s="1"/>
  <c r="HL36" i="1"/>
  <c r="HK36" i="1" s="1"/>
  <c r="HJ36" i="1"/>
  <c r="HH36" i="1"/>
  <c r="HG36" i="1"/>
  <c r="GX36" i="1"/>
  <c r="GV36" i="1" s="1"/>
  <c r="GU36" i="1" s="1"/>
  <c r="GP36" i="1"/>
  <c r="GO36" i="1"/>
  <c r="GM36" i="1"/>
  <c r="GC36" i="1"/>
  <c r="GA36" i="1"/>
  <c r="FW36" i="1"/>
  <c r="FV36" i="1"/>
  <c r="FR36" i="1"/>
  <c r="FP36" i="1" s="1"/>
  <c r="FO36" i="1" s="1"/>
  <c r="FL36" i="1"/>
  <c r="FK36" i="1"/>
  <c r="FH36" i="1"/>
  <c r="FG36" i="1" s="1"/>
  <c r="FF36" i="1"/>
  <c r="FD36" i="1"/>
  <c r="GD36" i="1" s="1"/>
  <c r="FC36" i="1"/>
  <c r="FB36" i="1"/>
  <c r="FA36" i="1" s="1"/>
  <c r="EZ36" i="1" s="1"/>
  <c r="EY36" i="1"/>
  <c r="EX36" i="1" s="1"/>
  <c r="EW36" i="1" s="1"/>
  <c r="ET36" i="1"/>
  <c r="ES36" i="1" s="1"/>
  <c r="EP36" i="1"/>
  <c r="EO36" i="1" s="1"/>
  <c r="EL36" i="1"/>
  <c r="EK36" i="1"/>
  <c r="EE36" i="1"/>
  <c r="ED36" i="1" s="1"/>
  <c r="DZ36" i="1"/>
  <c r="DY36" i="1"/>
  <c r="DX36" i="1" s="1"/>
  <c r="DW36" i="1"/>
  <c r="DV36" i="1" s="1"/>
  <c r="DU36" i="1"/>
  <c r="DS36" i="1"/>
  <c r="DR36" i="1" s="1"/>
  <c r="DP36" i="1"/>
  <c r="DO36" i="1"/>
  <c r="DM36" i="1"/>
  <c r="DL36" i="1" s="1"/>
  <c r="DJ36" i="1"/>
  <c r="DI36" i="1"/>
  <c r="DG36" i="1"/>
  <c r="DF36" i="1" s="1"/>
  <c r="DE36" i="1"/>
  <c r="DD36" i="1"/>
  <c r="DC36" i="1" s="1"/>
  <c r="DB36" i="1"/>
  <c r="DA36" i="1" s="1"/>
  <c r="CZ36" i="1"/>
  <c r="CX36" i="1"/>
  <c r="CW36" i="1" s="1"/>
  <c r="CU36" i="1"/>
  <c r="CT36" i="1"/>
  <c r="CS36" i="1"/>
  <c r="CR36" i="1" s="1"/>
  <c r="CQ36" i="1" s="1"/>
  <c r="CO36" i="1"/>
  <c r="CN36" i="1" s="1"/>
  <c r="CL36" i="1"/>
  <c r="CK36" i="1" s="1"/>
  <c r="CJ36" i="1"/>
  <c r="CI36" i="1"/>
  <c r="CH36" i="1" s="1"/>
  <c r="CC36" i="1"/>
  <c r="CB36" i="1" s="1"/>
  <c r="BZ36" i="1"/>
  <c r="BY36" i="1" s="1"/>
  <c r="BW36" i="1"/>
  <c r="CF36" i="1" s="1"/>
  <c r="BF36" i="1"/>
  <c r="BE36" i="1"/>
  <c r="BC36" i="1"/>
  <c r="BB36" i="1" s="1"/>
  <c r="BA36" i="1" s="1"/>
  <c r="AZ36" i="1"/>
  <c r="BL36" i="1" s="1"/>
  <c r="BJ36" i="1" s="1"/>
  <c r="BI36" i="1" s="1"/>
  <c r="BH36" i="1" s="1"/>
  <c r="AY36" i="1"/>
  <c r="AW36" i="1"/>
  <c r="AV36" i="1" s="1"/>
  <c r="AU36" i="1" s="1"/>
  <c r="AT36" i="1" s="1"/>
  <c r="AS36" i="1" s="1"/>
  <c r="AK36" i="1"/>
  <c r="AJ36" i="1"/>
  <c r="AI36" i="1" s="1"/>
  <c r="AH36" i="1" s="1"/>
  <c r="AG36" i="1" s="1"/>
  <c r="AF36" i="1" s="1"/>
  <c r="AE36" i="1" s="1"/>
  <c r="AD36" i="1" s="1"/>
  <c r="AC36" i="1" s="1"/>
  <c r="AB36" i="1" s="1"/>
  <c r="AA36" i="1" s="1"/>
  <c r="Z36" i="1" s="1"/>
  <c r="X36" i="1"/>
  <c r="W36" i="1"/>
  <c r="U36" i="1"/>
  <c r="T36" i="1" s="1"/>
  <c r="R36" i="1"/>
  <c r="Q36" i="1"/>
  <c r="O36" i="1"/>
  <c r="N36" i="1" s="1"/>
  <c r="L36" i="1"/>
  <c r="K36" i="1"/>
  <c r="I36" i="1"/>
  <c r="H36" i="1" s="1"/>
  <c r="F36" i="1"/>
  <c r="E36" i="1"/>
  <c r="ID35" i="1"/>
  <c r="IB35" i="1"/>
  <c r="IA35" i="1" s="1"/>
  <c r="HZ35" i="1"/>
  <c r="HV35" i="1"/>
  <c r="HT35" i="1"/>
  <c r="HS35" i="1"/>
  <c r="HR35" i="1"/>
  <c r="HP35" i="1"/>
  <c r="HO35" i="1"/>
  <c r="HN35" i="1"/>
  <c r="HL35" i="1"/>
  <c r="HJ35" i="1"/>
  <c r="HH35" i="1"/>
  <c r="HG35" i="1" s="1"/>
  <c r="GX35" i="1"/>
  <c r="GV35" i="1"/>
  <c r="GU35" i="1" s="1"/>
  <c r="GO35" i="1"/>
  <c r="GN35" i="1"/>
  <c r="GM35" i="1"/>
  <c r="GL35" i="1"/>
  <c r="GK35" i="1"/>
  <c r="GI35" i="1"/>
  <c r="GD35" i="1"/>
  <c r="GC35" i="1"/>
  <c r="GA35" i="1"/>
  <c r="FY35" i="1"/>
  <c r="FW35" i="1"/>
  <c r="FX35" i="1" s="1"/>
  <c r="FV35" i="1"/>
  <c r="FR35" i="1"/>
  <c r="FP35" i="1"/>
  <c r="FO35" i="1" s="1"/>
  <c r="FN35" i="1"/>
  <c r="FL35" i="1"/>
  <c r="FJ35" i="1"/>
  <c r="FH35" i="1"/>
  <c r="FG35" i="1" s="1"/>
  <c r="FF35" i="1"/>
  <c r="GP35" i="1" s="1"/>
  <c r="FD35" i="1"/>
  <c r="FC35" i="1"/>
  <c r="GJ35" i="1" s="1"/>
  <c r="FB35" i="1"/>
  <c r="FA35" i="1"/>
  <c r="EY35" i="1"/>
  <c r="EX35" i="1"/>
  <c r="EW35" i="1" s="1"/>
  <c r="EV35" i="1"/>
  <c r="ET35" i="1"/>
  <c r="ES35" i="1"/>
  <c r="ER35" i="1"/>
  <c r="EP35" i="1"/>
  <c r="EO35" i="1"/>
  <c r="EN35" i="1"/>
  <c r="EL35" i="1"/>
  <c r="EK35" i="1" s="1"/>
  <c r="EJ35" i="1"/>
  <c r="EH35" i="1"/>
  <c r="EF35" i="1"/>
  <c r="EE35" i="1"/>
  <c r="ED35" i="1" s="1"/>
  <c r="DZ35" i="1"/>
  <c r="DY35" i="1"/>
  <c r="DX35" i="1"/>
  <c r="DW35" i="1"/>
  <c r="DV35" i="1"/>
  <c r="DT35" i="1"/>
  <c r="DS35" i="1"/>
  <c r="DR35" i="1" s="1"/>
  <c r="DQ35" i="1"/>
  <c r="DP35" i="1"/>
  <c r="DO35" i="1"/>
  <c r="DN35" i="1"/>
  <c r="DM35" i="1"/>
  <c r="DL35" i="1"/>
  <c r="DK35" i="1"/>
  <c r="DH35" i="1"/>
  <c r="DE35" i="1"/>
  <c r="DD35" i="1"/>
  <c r="DC35" i="1"/>
  <c r="DB35" i="1"/>
  <c r="DA35" i="1"/>
  <c r="CZ35" i="1"/>
  <c r="CY35" i="1"/>
  <c r="CX35" i="1"/>
  <c r="CV35" i="1"/>
  <c r="CU35" i="1"/>
  <c r="CT35" i="1" s="1"/>
  <c r="CS35" i="1"/>
  <c r="CR35" i="1"/>
  <c r="CQ35" i="1" s="1"/>
  <c r="CP35" i="1"/>
  <c r="CO35" i="1"/>
  <c r="CN35" i="1"/>
  <c r="CM35" i="1"/>
  <c r="CL35" i="1"/>
  <c r="CK35" i="1" s="1"/>
  <c r="CJ35" i="1"/>
  <c r="CI35" i="1"/>
  <c r="CD35" i="1"/>
  <c r="CA35" i="1"/>
  <c r="BX35" i="1"/>
  <c r="BW35" i="1"/>
  <c r="CF35" i="1" s="1"/>
  <c r="BV35" i="1"/>
  <c r="BU35" i="1"/>
  <c r="BR35" i="1"/>
  <c r="BQ35" i="1"/>
  <c r="BP35" i="1" s="1"/>
  <c r="BO35" i="1"/>
  <c r="BN35" i="1"/>
  <c r="BM35" i="1"/>
  <c r="BJ35" i="1"/>
  <c r="BF35" i="1"/>
  <c r="BE35" i="1"/>
  <c r="BD35" i="1"/>
  <c r="BC35" i="1"/>
  <c r="BA35" i="1"/>
  <c r="AZ35" i="1"/>
  <c r="AX35" i="1"/>
  <c r="AW35" i="1"/>
  <c r="AV35" i="1"/>
  <c r="AU35" i="1"/>
  <c r="AT35" i="1"/>
  <c r="AS35" i="1"/>
  <c r="AL35" i="1"/>
  <c r="AI35" i="1"/>
  <c r="AH35" i="1"/>
  <c r="AG35" i="1"/>
  <c r="AE35" i="1"/>
  <c r="AD35" i="1"/>
  <c r="AB35" i="1"/>
  <c r="AA35" i="1"/>
  <c r="Z35" i="1"/>
  <c r="AK35" i="1" s="1"/>
  <c r="Y35" i="1"/>
  <c r="X35" i="1"/>
  <c r="W35" i="1"/>
  <c r="V35" i="1"/>
  <c r="U35" i="1"/>
  <c r="T35" i="1" s="1"/>
  <c r="S35" i="1"/>
  <c r="R35" i="1"/>
  <c r="O35" i="1"/>
  <c r="N35" i="1"/>
  <c r="L35" i="1"/>
  <c r="I35" i="1"/>
  <c r="G35" i="1"/>
  <c r="F35" i="1"/>
  <c r="ID34" i="1"/>
  <c r="IB34" i="1"/>
  <c r="IA34" i="1" s="1"/>
  <c r="HZ34" i="1"/>
  <c r="HX34" i="1"/>
  <c r="HW34" i="1"/>
  <c r="HV34" i="1"/>
  <c r="HT34" i="1"/>
  <c r="HR34" i="1"/>
  <c r="HP34" i="1"/>
  <c r="HO34" i="1" s="1"/>
  <c r="HN34" i="1"/>
  <c r="HL34" i="1"/>
  <c r="HK34" i="1"/>
  <c r="HJ34" i="1"/>
  <c r="HH34" i="1"/>
  <c r="HG34" i="1"/>
  <c r="GX34" i="1"/>
  <c r="GV34" i="1"/>
  <c r="GU34" i="1" s="1"/>
  <c r="GO34" i="1"/>
  <c r="GK34" i="1"/>
  <c r="GC34" i="1"/>
  <c r="GA34" i="1" s="1"/>
  <c r="FR34" i="1"/>
  <c r="FP34" i="1"/>
  <c r="FO34" i="1" s="1"/>
  <c r="FN34" i="1"/>
  <c r="FL34" i="1"/>
  <c r="FK34" i="1"/>
  <c r="FJ34" i="1"/>
  <c r="FH34" i="1"/>
  <c r="FF34" i="1"/>
  <c r="GP34" i="1" s="1"/>
  <c r="FD34" i="1"/>
  <c r="FC34" i="1" s="1"/>
  <c r="FB34" i="1"/>
  <c r="FA34" i="1"/>
  <c r="EZ34" i="1"/>
  <c r="EY34" i="1"/>
  <c r="EX34" i="1"/>
  <c r="EW34" i="1"/>
  <c r="EV34" i="1"/>
  <c r="ET34" i="1"/>
  <c r="ES34" i="1" s="1"/>
  <c r="ER34" i="1"/>
  <c r="EP34" i="1"/>
  <c r="EN34" i="1"/>
  <c r="EL34" i="1"/>
  <c r="EK34" i="1" s="1"/>
  <c r="EJ34" i="1"/>
  <c r="EH34" i="1"/>
  <c r="EG34" i="1"/>
  <c r="EF34" i="1"/>
  <c r="EE34" i="1"/>
  <c r="DZ34" i="1"/>
  <c r="DY34" i="1"/>
  <c r="DX34" i="1" s="1"/>
  <c r="DW34" i="1"/>
  <c r="DV34" i="1"/>
  <c r="DU34" i="1"/>
  <c r="DT34" i="1"/>
  <c r="DS34" i="1"/>
  <c r="DR34" i="1"/>
  <c r="DQ34" i="1"/>
  <c r="DP34" i="1"/>
  <c r="DO34" i="1" s="1"/>
  <c r="DN34" i="1"/>
  <c r="DM34" i="1"/>
  <c r="DK34" i="1"/>
  <c r="DJ34" i="1"/>
  <c r="DI34" i="1" s="1"/>
  <c r="DH34" i="1"/>
  <c r="DG34" i="1"/>
  <c r="DF34" i="1"/>
  <c r="DE34" i="1"/>
  <c r="DD34" i="1"/>
  <c r="DB34" i="1"/>
  <c r="DA34" i="1"/>
  <c r="CZ34" i="1" s="1"/>
  <c r="CY34" i="1"/>
  <c r="CX34" i="1"/>
  <c r="CW34" i="1"/>
  <c r="CV34" i="1"/>
  <c r="CU34" i="1"/>
  <c r="CT34" i="1"/>
  <c r="CS34" i="1"/>
  <c r="CR34" i="1"/>
  <c r="CQ34" i="1" s="1"/>
  <c r="CP34" i="1"/>
  <c r="CO34" i="1"/>
  <c r="CM34" i="1"/>
  <c r="CL34" i="1"/>
  <c r="CK34" i="1" s="1"/>
  <c r="CJ34" i="1"/>
  <c r="CI34" i="1"/>
  <c r="CH34" i="1"/>
  <c r="CD34" i="1"/>
  <c r="CC34" i="1"/>
  <c r="CB34" i="1"/>
  <c r="CA34" i="1"/>
  <c r="BZ34" i="1"/>
  <c r="BX34" i="1"/>
  <c r="BW34" i="1"/>
  <c r="BV34" i="1" s="1"/>
  <c r="BU34" i="1"/>
  <c r="BT34" i="1"/>
  <c r="BS34" i="1"/>
  <c r="BR34" i="1"/>
  <c r="BQ34" i="1"/>
  <c r="BP34" i="1"/>
  <c r="BO34" i="1"/>
  <c r="BN34" i="1"/>
  <c r="BM34" i="1" s="1"/>
  <c r="BL34" i="1"/>
  <c r="BJ34" i="1"/>
  <c r="BI34" i="1"/>
  <c r="BH34" i="1" s="1"/>
  <c r="BG34" i="1"/>
  <c r="BF34" i="1"/>
  <c r="BD34" i="1"/>
  <c r="BC34" i="1"/>
  <c r="BB34" i="1"/>
  <c r="BA34" i="1"/>
  <c r="AZ34" i="1"/>
  <c r="AY34" i="1"/>
  <c r="AX34" i="1"/>
  <c r="AW34" i="1"/>
  <c r="AU34" i="1"/>
  <c r="AT34" i="1"/>
  <c r="AS34" i="1"/>
  <c r="AK34" i="1"/>
  <c r="AJ34" i="1"/>
  <c r="AI34" i="1"/>
  <c r="AH34" i="1"/>
  <c r="AG34" i="1"/>
  <c r="AF34" i="1"/>
  <c r="AL34" i="1" s="1"/>
  <c r="AE34" i="1"/>
  <c r="AD34" i="1"/>
  <c r="AC34" i="1"/>
  <c r="AB34" i="1"/>
  <c r="AA34" i="1"/>
  <c r="Z34" i="1"/>
  <c r="Y34" i="1"/>
  <c r="X34" i="1"/>
  <c r="V34" i="1"/>
  <c r="U34" i="1"/>
  <c r="T34" i="1" s="1"/>
  <c r="S34" i="1"/>
  <c r="R34" i="1"/>
  <c r="Q34" i="1"/>
  <c r="P34" i="1"/>
  <c r="P32" i="1" s="1"/>
  <c r="P204" i="1" s="1"/>
  <c r="O34" i="1"/>
  <c r="M34" i="1"/>
  <c r="M32" i="1" s="1"/>
  <c r="M204" i="1" s="1"/>
  <c r="M330" i="1" s="1"/>
  <c r="L34" i="1"/>
  <c r="K34" i="1" s="1"/>
  <c r="J34" i="1"/>
  <c r="I34" i="1"/>
  <c r="H34" i="1"/>
  <c r="G34" i="1"/>
  <c r="F34" i="1"/>
  <c r="E34" i="1"/>
  <c r="ID33" i="1"/>
  <c r="IB33" i="1"/>
  <c r="IA33" i="1" s="1"/>
  <c r="HZ33" i="1"/>
  <c r="HX33" i="1"/>
  <c r="HV33" i="1"/>
  <c r="HT33" i="1"/>
  <c r="HS33" i="1" s="1"/>
  <c r="HR33" i="1"/>
  <c r="HP33" i="1"/>
  <c r="HO33" i="1"/>
  <c r="HN33" i="1"/>
  <c r="HL33" i="1"/>
  <c r="HJ33" i="1"/>
  <c r="HH33" i="1"/>
  <c r="HG33" i="1" s="1"/>
  <c r="GX33" i="1"/>
  <c r="GV33" i="1"/>
  <c r="GU33" i="1"/>
  <c r="GO33" i="1"/>
  <c r="GK33" i="1"/>
  <c r="GC33" i="1"/>
  <c r="GA33" i="1"/>
  <c r="FR33" i="1"/>
  <c r="FP33" i="1"/>
  <c r="FL33" i="1"/>
  <c r="FK33" i="1"/>
  <c r="FH33" i="1"/>
  <c r="FG33" i="1" s="1"/>
  <c r="FF33" i="1"/>
  <c r="GP33" i="1" s="1"/>
  <c r="FD33" i="1"/>
  <c r="FB33" i="1"/>
  <c r="FA33" i="1"/>
  <c r="EZ33" i="1" s="1"/>
  <c r="EY33" i="1"/>
  <c r="EX33" i="1"/>
  <c r="EW33" i="1"/>
  <c r="ET33" i="1"/>
  <c r="ES33" i="1" s="1"/>
  <c r="EP33" i="1"/>
  <c r="EO33" i="1"/>
  <c r="EL33" i="1"/>
  <c r="EK33" i="1" s="1"/>
  <c r="EJ33" i="1"/>
  <c r="EH33" i="1"/>
  <c r="EG33" i="1"/>
  <c r="EE33" i="1"/>
  <c r="ED33" i="1" s="1"/>
  <c r="DZ33" i="1"/>
  <c r="DY33" i="1"/>
  <c r="DW33" i="1"/>
  <c r="DV33" i="1"/>
  <c r="DU33" i="1" s="1"/>
  <c r="DS33" i="1"/>
  <c r="DR33" i="1" s="1"/>
  <c r="DP33" i="1"/>
  <c r="DO33" i="1"/>
  <c r="DM33" i="1"/>
  <c r="DL33" i="1" s="1"/>
  <c r="DJ33" i="1"/>
  <c r="DI33" i="1"/>
  <c r="DG33" i="1"/>
  <c r="DF33" i="1" s="1"/>
  <c r="DE33" i="1"/>
  <c r="DD33" i="1"/>
  <c r="DB33" i="1"/>
  <c r="DA33" i="1"/>
  <c r="CZ33" i="1" s="1"/>
  <c r="CX33" i="1"/>
  <c r="CW33" i="1" s="1"/>
  <c r="CU33" i="1"/>
  <c r="CT33" i="1"/>
  <c r="CS33" i="1"/>
  <c r="CR33" i="1"/>
  <c r="CQ33" i="1"/>
  <c r="CP33" i="1"/>
  <c r="CO33" i="1"/>
  <c r="CM33" i="1"/>
  <c r="CL33" i="1"/>
  <c r="CK33" i="1" s="1"/>
  <c r="CJ33" i="1"/>
  <c r="CI33" i="1"/>
  <c r="CH33" i="1" s="1"/>
  <c r="CC33" i="1"/>
  <c r="CB33" i="1"/>
  <c r="CA33" i="1"/>
  <c r="BZ33" i="1"/>
  <c r="BW33" i="1"/>
  <c r="CF33" i="1" s="1"/>
  <c r="BV33" i="1"/>
  <c r="BU33" i="1"/>
  <c r="BT33" i="1"/>
  <c r="BS33" i="1"/>
  <c r="BR33" i="1"/>
  <c r="BQ33" i="1"/>
  <c r="BO33" i="1"/>
  <c r="BN33" i="1"/>
  <c r="BM33" i="1" s="1"/>
  <c r="BJ33" i="1"/>
  <c r="BI33" i="1"/>
  <c r="BG33" i="1"/>
  <c r="BF33" i="1"/>
  <c r="BE33" i="1"/>
  <c r="BC33" i="1"/>
  <c r="BB33" i="1" s="1"/>
  <c r="BA33" i="1"/>
  <c r="AZ33" i="1"/>
  <c r="AX33" i="1"/>
  <c r="AW33" i="1"/>
  <c r="AV33" i="1" s="1"/>
  <c r="AU33" i="1"/>
  <c r="AT33" i="1"/>
  <c r="AS33" i="1"/>
  <c r="AI33" i="1"/>
  <c r="AH33" i="1"/>
  <c r="AG33" i="1"/>
  <c r="AF33" i="1"/>
  <c r="AE33" i="1"/>
  <c r="AD33" i="1"/>
  <c r="AC33" i="1"/>
  <c r="AB33" i="1"/>
  <c r="AA33" i="1"/>
  <c r="Y33" i="1"/>
  <c r="X33" i="1"/>
  <c r="W33" i="1" s="1"/>
  <c r="U33" i="1"/>
  <c r="T33" i="1" s="1"/>
  <c r="S33" i="1"/>
  <c r="S32" i="1" s="1"/>
  <c r="S204" i="1" s="1"/>
  <c r="R33" i="1"/>
  <c r="P33" i="1"/>
  <c r="O33" i="1"/>
  <c r="N33" i="1"/>
  <c r="L33" i="1"/>
  <c r="K33" i="1" s="1"/>
  <c r="J33" i="1"/>
  <c r="J32" i="1" s="1"/>
  <c r="J204" i="1" s="1"/>
  <c r="I33" i="1"/>
  <c r="F33" i="1"/>
  <c r="E33" i="1"/>
  <c r="HR32" i="1"/>
  <c r="HN32" i="1"/>
  <c r="GX32" i="1"/>
  <c r="GO32" i="1"/>
  <c r="FR32" i="1"/>
  <c r="FJ32" i="1"/>
  <c r="FF32" i="1"/>
  <c r="FB32" i="1"/>
  <c r="EV32" i="1"/>
  <c r="EF32" i="1"/>
  <c r="EC32" i="1"/>
  <c r="EB32" i="1"/>
  <c r="EA32" i="1"/>
  <c r="DT32" i="1"/>
  <c r="DK32" i="1"/>
  <c r="DE32" i="1"/>
  <c r="DD32" i="1"/>
  <c r="CY32" i="1"/>
  <c r="CV32" i="1"/>
  <c r="CP32" i="1"/>
  <c r="CP204" i="1" s="1"/>
  <c r="CO32" i="1"/>
  <c r="CN32" i="1"/>
  <c r="CM32" i="1"/>
  <c r="CM204" i="1" s="1"/>
  <c r="CD32" i="1"/>
  <c r="BZ32" i="1"/>
  <c r="BZ204" i="1" s="1"/>
  <c r="BV32" i="1"/>
  <c r="BV204" i="1" s="1"/>
  <c r="BU32" i="1"/>
  <c r="BU204" i="1" s="1"/>
  <c r="BR32" i="1"/>
  <c r="BR204" i="1" s="1"/>
  <c r="BR330" i="1" s="1"/>
  <c r="BQ32" i="1"/>
  <c r="BQ204" i="1" s="1"/>
  <c r="BQ330" i="1" s="1"/>
  <c r="BI32" i="1"/>
  <c r="BI204" i="1" s="1"/>
  <c r="BA32" i="1"/>
  <c r="BA204" i="1" s="1"/>
  <c r="AW32" i="1"/>
  <c r="AW204" i="1" s="1"/>
  <c r="AS32" i="1"/>
  <c r="AS204" i="1" s="1"/>
  <c r="AJ32" i="1"/>
  <c r="AJ204" i="1" s="1"/>
  <c r="AJ330" i="1" s="1"/>
  <c r="AB32" i="1"/>
  <c r="AB204" i="1" s="1"/>
  <c r="AB330" i="1" s="1"/>
  <c r="O32" i="1"/>
  <c r="L32" i="1"/>
  <c r="L204" i="1" s="1"/>
  <c r="G32" i="1"/>
  <c r="G204" i="1" s="1"/>
  <c r="F32" i="1"/>
  <c r="F204" i="1" s="1"/>
  <c r="IC30" i="1"/>
  <c r="HX30" i="1"/>
  <c r="HU30" i="1"/>
  <c r="HP30" i="1"/>
  <c r="HM30" i="1"/>
  <c r="HH30" i="1"/>
  <c r="GW30" i="1"/>
  <c r="GO30" i="1"/>
  <c r="GM30" i="1"/>
  <c r="GK30" i="1"/>
  <c r="GI30" i="1"/>
  <c r="GE30" i="1"/>
  <c r="GC30" i="1"/>
  <c r="FW30" i="1"/>
  <c r="FQ30" i="1"/>
  <c r="FP30" i="1"/>
  <c r="FM30" i="1"/>
  <c r="FL30" i="1"/>
  <c r="FI30" i="1"/>
  <c r="FH30" i="1"/>
  <c r="FE30" i="1"/>
  <c r="FD30" i="1"/>
  <c r="FA30" i="1"/>
  <c r="EX30" i="1"/>
  <c r="EQ30" i="1"/>
  <c r="EP30" i="1"/>
  <c r="EM30" i="1"/>
  <c r="EL30" i="1"/>
  <c r="EI30" i="1"/>
  <c r="EH30" i="1"/>
  <c r="EE30" i="1"/>
  <c r="EB30" i="1"/>
  <c r="EA30" i="1"/>
  <c r="DY30" i="1"/>
  <c r="DV30" i="1"/>
  <c r="DS30" i="1"/>
  <c r="DP30" i="1"/>
  <c r="DM30" i="1"/>
  <c r="DJ30" i="1"/>
  <c r="DG30" i="1"/>
  <c r="DD30" i="1"/>
  <c r="DA30" i="1"/>
  <c r="CX30" i="1"/>
  <c r="CP30" i="1"/>
  <c r="CO30" i="1"/>
  <c r="CN30" i="1"/>
  <c r="CC30" i="1"/>
  <c r="BW30" i="1"/>
  <c r="BU30" i="1"/>
  <c r="BT30" i="1"/>
  <c r="BP30" i="1"/>
  <c r="BM30" i="1"/>
  <c r="BI30" i="1"/>
  <c r="BF30" i="1"/>
  <c r="BD30" i="1"/>
  <c r="BC30" i="1"/>
  <c r="AZ30" i="1"/>
  <c r="AX30" i="1"/>
  <c r="AW30" i="1"/>
  <c r="AT30" i="1"/>
  <c r="AQ30" i="1"/>
  <c r="AP30" i="1"/>
  <c r="AN30" i="1"/>
  <c r="AJ30" i="1"/>
  <c r="AH30" i="1"/>
  <c r="AC30" i="1"/>
  <c r="AB30" i="1"/>
  <c r="GC29" i="1"/>
  <c r="GA29" i="1"/>
  <c r="FY29" i="1"/>
  <c r="FW29" i="1"/>
  <c r="FF29" i="1"/>
  <c r="FE29" i="1"/>
  <c r="ID28" i="1"/>
  <c r="ID12" i="1" s="1"/>
  <c r="IC28" i="1"/>
  <c r="HU28" i="1"/>
  <c r="HR28" i="1"/>
  <c r="HQ28" i="1"/>
  <c r="HI28" i="1"/>
  <c r="HI12" i="1" s="1"/>
  <c r="GX28" i="1"/>
  <c r="GW28" i="1"/>
  <c r="GW12" i="1" s="1"/>
  <c r="GO28" i="1"/>
  <c r="GP28" i="1" s="1"/>
  <c r="GM28" i="1"/>
  <c r="GM12" i="1" s="1"/>
  <c r="GG28" i="1"/>
  <c r="GE28" i="1"/>
  <c r="FZ28" i="1"/>
  <c r="FY28" i="1"/>
  <c r="FR28" i="1"/>
  <c r="FI28" i="1"/>
  <c r="FI12" i="1" s="1"/>
  <c r="FI10" i="1" s="1"/>
  <c r="FF28" i="1"/>
  <c r="EV28" i="1"/>
  <c r="EU28" i="1"/>
  <c r="EN28" i="1"/>
  <c r="EM28" i="1"/>
  <c r="EM12" i="1" s="1"/>
  <c r="EI28" i="1"/>
  <c r="EI12" i="1" s="1"/>
  <c r="GO27" i="1"/>
  <c r="GE27" i="1"/>
  <c r="FI27" i="1"/>
  <c r="GO26" i="1"/>
  <c r="GM26" i="1"/>
  <c r="FQ26" i="1"/>
  <c r="FQ8" i="1" s="1"/>
  <c r="EI26" i="1"/>
  <c r="CP26" i="1"/>
  <c r="CO26" i="1"/>
  <c r="CN26" i="1"/>
  <c r="BR26" i="1"/>
  <c r="BO26" i="1"/>
  <c r="BJ26" i="1"/>
  <c r="AB26" i="1"/>
  <c r="ID24" i="1"/>
  <c r="IC24" i="1"/>
  <c r="IB24" i="1"/>
  <c r="IA24" i="1"/>
  <c r="HZ24" i="1"/>
  <c r="HY24" i="1"/>
  <c r="HV24" i="1"/>
  <c r="HU24" i="1"/>
  <c r="HT24" i="1"/>
  <c r="HS24" i="1"/>
  <c r="HR24" i="1"/>
  <c r="HQ24" i="1"/>
  <c r="HP24" i="1"/>
  <c r="HO24" i="1"/>
  <c r="HN24" i="1"/>
  <c r="HM24" i="1"/>
  <c r="HL24" i="1"/>
  <c r="HJ24" i="1"/>
  <c r="HI24" i="1"/>
  <c r="HF24" i="1"/>
  <c r="HE24" i="1"/>
  <c r="HD24" i="1"/>
  <c r="HC24" i="1"/>
  <c r="HB24" i="1"/>
  <c r="HA24" i="1"/>
  <c r="GZ24" i="1"/>
  <c r="GY24" i="1"/>
  <c r="GX24" i="1"/>
  <c r="GW24" i="1"/>
  <c r="GV24" i="1"/>
  <c r="GO24" i="1"/>
  <c r="GM24" i="1"/>
  <c r="GI24" i="1" s="1"/>
  <c r="GJ24" i="1" s="1"/>
  <c r="GK24" i="1"/>
  <c r="GG24" i="1"/>
  <c r="GE24" i="1"/>
  <c r="GC24" i="1"/>
  <c r="GA24" i="1" s="1"/>
  <c r="FY24" i="1"/>
  <c r="FW24" i="1"/>
  <c r="FU24" i="1"/>
  <c r="FS24" i="1"/>
  <c r="FT24" i="1" s="1"/>
  <c r="FR24" i="1"/>
  <c r="FQ24" i="1"/>
  <c r="FN24" i="1"/>
  <c r="FM24" i="1"/>
  <c r="FL24" i="1"/>
  <c r="FK24" i="1"/>
  <c r="FJ24" i="1"/>
  <c r="FI24" i="1"/>
  <c r="FF24" i="1"/>
  <c r="FE24" i="1"/>
  <c r="FD24" i="1"/>
  <c r="FC24" i="1"/>
  <c r="FB24" i="1"/>
  <c r="FA24" i="1"/>
  <c r="EZ24" i="1"/>
  <c r="EY24" i="1"/>
  <c r="EX24" i="1"/>
  <c r="EW24" i="1"/>
  <c r="EV24" i="1"/>
  <c r="EU24" i="1"/>
  <c r="ET24" i="1"/>
  <c r="ES24" i="1"/>
  <c r="ER24" i="1"/>
  <c r="EQ24" i="1"/>
  <c r="EP24" i="1"/>
  <c r="EO24" i="1"/>
  <c r="EN24" i="1"/>
  <c r="EM24" i="1"/>
  <c r="EJ24" i="1"/>
  <c r="EI24" i="1"/>
  <c r="EH24" i="1"/>
  <c r="EG24" i="1"/>
  <c r="EF24" i="1"/>
  <c r="EE24" i="1"/>
  <c r="ED24" i="1"/>
  <c r="EC24" i="1"/>
  <c r="EB24" i="1"/>
  <c r="EA24" i="1"/>
  <c r="DZ24" i="1"/>
  <c r="DY24" i="1"/>
  <c r="DX24" i="1"/>
  <c r="DW24" i="1"/>
  <c r="DV24" i="1"/>
  <c r="DU24" i="1"/>
  <c r="DT24" i="1"/>
  <c r="DS24" i="1"/>
  <c r="DR24" i="1"/>
  <c r="DQ24" i="1"/>
  <c r="DP24" i="1"/>
  <c r="DO24" i="1"/>
  <c r="DN24" i="1"/>
  <c r="DM24" i="1"/>
  <c r="DL24" i="1"/>
  <c r="DK24" i="1"/>
  <c r="DJ24" i="1"/>
  <c r="DI24" i="1"/>
  <c r="DH24" i="1"/>
  <c r="DG24" i="1"/>
  <c r="DF24" i="1"/>
  <c r="DE24" i="1"/>
  <c r="DD24" i="1"/>
  <c r="DC24" i="1"/>
  <c r="DB24" i="1"/>
  <c r="DA24" i="1"/>
  <c r="CZ24" i="1"/>
  <c r="CY24" i="1"/>
  <c r="CX24" i="1"/>
  <c r="CW24" i="1"/>
  <c r="ID23" i="1"/>
  <c r="IB23" i="1"/>
  <c r="HZ23" i="1"/>
  <c r="HY23" i="1"/>
  <c r="HX23" i="1"/>
  <c r="HV23" i="1"/>
  <c r="HT23" i="1"/>
  <c r="HR23" i="1"/>
  <c r="HP23" i="1"/>
  <c r="HN23" i="1"/>
  <c r="HL23" i="1"/>
  <c r="HJ23" i="1"/>
  <c r="HH23" i="1"/>
  <c r="GX23" i="1"/>
  <c r="GV23" i="1"/>
  <c r="GO23" i="1"/>
  <c r="GN23" i="1"/>
  <c r="GM23" i="1"/>
  <c r="GK23" i="1"/>
  <c r="GI23" i="1"/>
  <c r="GJ23" i="1" s="1"/>
  <c r="GG23" i="1"/>
  <c r="GE23" i="1"/>
  <c r="GF23" i="1" s="1"/>
  <c r="GC23" i="1"/>
  <c r="FY23" i="1"/>
  <c r="FX23" i="1"/>
  <c r="FW23" i="1"/>
  <c r="FU23" i="1"/>
  <c r="FS23" i="1"/>
  <c r="FT23" i="1" s="1"/>
  <c r="FR23" i="1"/>
  <c r="FQ23" i="1"/>
  <c r="FP23" i="1"/>
  <c r="FO23" i="1"/>
  <c r="FN23" i="1"/>
  <c r="FM23" i="1"/>
  <c r="FL23" i="1"/>
  <c r="FK23" i="1"/>
  <c r="FJ23" i="1"/>
  <c r="FI23" i="1"/>
  <c r="FH23" i="1"/>
  <c r="FG23" i="1"/>
  <c r="FF23" i="1"/>
  <c r="FE23" i="1"/>
  <c r="FD23" i="1"/>
  <c r="FC23" i="1"/>
  <c r="EV23" i="1"/>
  <c r="EU23" i="1"/>
  <c r="ET23" i="1"/>
  <c r="ER23" i="1"/>
  <c r="EQ23" i="1"/>
  <c r="EP23" i="1"/>
  <c r="EO23" i="1" s="1"/>
  <c r="EN23" i="1"/>
  <c r="EM23" i="1"/>
  <c r="EL23" i="1"/>
  <c r="EK23" i="1" s="1"/>
  <c r="EJ23" i="1"/>
  <c r="EI23" i="1"/>
  <c r="EH23" i="1"/>
  <c r="EF23" i="1"/>
  <c r="EE23" i="1"/>
  <c r="ED23" i="1"/>
  <c r="EC23" i="1"/>
  <c r="EB23" i="1"/>
  <c r="EA23" i="1"/>
  <c r="DZ23" i="1"/>
  <c r="DY23" i="1"/>
  <c r="DX23" i="1"/>
  <c r="DW23" i="1"/>
  <c r="DV23" i="1"/>
  <c r="DT23" i="1"/>
  <c r="DS23" i="1"/>
  <c r="DR23" i="1"/>
  <c r="DQ23" i="1"/>
  <c r="DP23" i="1"/>
  <c r="DO23" i="1"/>
  <c r="DN23" i="1"/>
  <c r="DM23" i="1"/>
  <c r="DL23" i="1"/>
  <c r="DK23" i="1"/>
  <c r="DJ23" i="1"/>
  <c r="DI23" i="1"/>
  <c r="DH23" i="1"/>
  <c r="DG23" i="1"/>
  <c r="DF23" i="1"/>
  <c r="DE23" i="1"/>
  <c r="DD23" i="1"/>
  <c r="DC23" i="1"/>
  <c r="DB23" i="1"/>
  <c r="DA23" i="1"/>
  <c r="CZ23" i="1"/>
  <c r="CY23" i="1"/>
  <c r="CX23" i="1"/>
  <c r="CW23" i="1"/>
  <c r="IB22" i="1"/>
  <c r="IA22" i="1"/>
  <c r="HX22" i="1"/>
  <c r="HW22" i="1" s="1"/>
  <c r="HT22" i="1"/>
  <c r="HS22" i="1" s="1"/>
  <c r="HP22" i="1"/>
  <c r="HO22" i="1" s="1"/>
  <c r="HH22" i="1"/>
  <c r="HG22" i="1" s="1"/>
  <c r="GV22" i="1"/>
  <c r="GU22" i="1" s="1"/>
  <c r="GI22" i="1"/>
  <c r="GJ22" i="1" s="1"/>
  <c r="GG22" i="1"/>
  <c r="GA22" i="1"/>
  <c r="GB22" i="1" s="1"/>
  <c r="FY22" i="1"/>
  <c r="FS22" i="1"/>
  <c r="FR22" i="1"/>
  <c r="FP22" i="1"/>
  <c r="FO22" i="1"/>
  <c r="FJ22" i="1"/>
  <c r="FI22" i="1"/>
  <c r="FH22" i="1"/>
  <c r="FG22" i="1"/>
  <c r="FF22" i="1"/>
  <c r="FD22" i="1"/>
  <c r="FC22" i="1" s="1"/>
  <c r="FT22" i="1" s="1"/>
  <c r="IB21" i="1"/>
  <c r="IA21" i="1" s="1"/>
  <c r="HX21" i="1"/>
  <c r="HW21" i="1" s="1"/>
  <c r="HT21" i="1"/>
  <c r="HS21" i="1"/>
  <c r="HP21" i="1"/>
  <c r="HO21" i="1" s="1"/>
  <c r="HH21" i="1"/>
  <c r="HG21" i="1"/>
  <c r="GV21" i="1"/>
  <c r="GU21" i="1" s="1"/>
  <c r="GL21" i="1"/>
  <c r="GI21" i="1"/>
  <c r="GB21" i="1"/>
  <c r="GA21" i="1"/>
  <c r="FV21" i="1"/>
  <c r="FS21" i="1"/>
  <c r="FT21" i="1" s="1"/>
  <c r="FP21" i="1"/>
  <c r="FO21" i="1" s="1"/>
  <c r="FJ21" i="1"/>
  <c r="FI21" i="1"/>
  <c r="FH21" i="1"/>
  <c r="FG21" i="1" s="1"/>
  <c r="FD21" i="1"/>
  <c r="GD21" i="1" s="1"/>
  <c r="FC21" i="1"/>
  <c r="GJ21" i="1" s="1"/>
  <c r="IB20" i="1"/>
  <c r="IA20" i="1" s="1"/>
  <c r="HX20" i="1"/>
  <c r="HW20" i="1"/>
  <c r="HT20" i="1"/>
  <c r="HS20" i="1" s="1"/>
  <c r="HP20" i="1"/>
  <c r="HO20" i="1"/>
  <c r="HH20" i="1"/>
  <c r="HG20" i="1" s="1"/>
  <c r="GV20" i="1"/>
  <c r="GU20" i="1"/>
  <c r="GP20" i="1"/>
  <c r="GK20" i="1"/>
  <c r="GI20" i="1"/>
  <c r="GH20" i="1"/>
  <c r="GG20" i="1"/>
  <c r="GE20" i="1"/>
  <c r="GC20" i="1"/>
  <c r="GA20" i="1"/>
  <c r="FZ20" i="1"/>
  <c r="FY20" i="1"/>
  <c r="FU20" i="1"/>
  <c r="FR20" i="1"/>
  <c r="FQ20" i="1"/>
  <c r="FP20" i="1"/>
  <c r="FO20" i="1" s="1"/>
  <c r="FJ20" i="1"/>
  <c r="FI20" i="1"/>
  <c r="FH20" i="1"/>
  <c r="FF20" i="1"/>
  <c r="FE20" i="1"/>
  <c r="FD20" i="1"/>
  <c r="GD20" i="1" s="1"/>
  <c r="FY19" i="1"/>
  <c r="FF19" i="1"/>
  <c r="FE19" i="1"/>
  <c r="ID18" i="1"/>
  <c r="IC18" i="1"/>
  <c r="HZ18" i="1"/>
  <c r="HY18" i="1"/>
  <c r="HV18" i="1"/>
  <c r="HU18" i="1"/>
  <c r="HR18" i="1"/>
  <c r="HQ18" i="1"/>
  <c r="HN18" i="1"/>
  <c r="HM18" i="1"/>
  <c r="HJ18" i="1"/>
  <c r="HI18" i="1"/>
  <c r="GX18" i="1"/>
  <c r="GW18" i="1"/>
  <c r="GO18" i="1"/>
  <c r="GG18" i="1"/>
  <c r="GE18" i="1"/>
  <c r="FY18" i="1"/>
  <c r="FR18" i="1"/>
  <c r="FQ18" i="1"/>
  <c r="FM18" i="1"/>
  <c r="FJ18" i="1"/>
  <c r="FI18" i="1"/>
  <c r="FF18" i="1"/>
  <c r="FZ18" i="1" s="1"/>
  <c r="FE18" i="1"/>
  <c r="EV18" i="1"/>
  <c r="EU18" i="1"/>
  <c r="ET18" i="1"/>
  <c r="ES18" i="1"/>
  <c r="EQ18" i="1"/>
  <c r="EM18" i="1"/>
  <c r="EJ18" i="1"/>
  <c r="EI18" i="1"/>
  <c r="ID17" i="1"/>
  <c r="IB17" i="1"/>
  <c r="HZ17" i="1"/>
  <c r="HX17" i="1"/>
  <c r="HV17" i="1"/>
  <c r="HT17" i="1"/>
  <c r="HR17" i="1"/>
  <c r="HP17" i="1"/>
  <c r="HN17" i="1"/>
  <c r="HL17" i="1"/>
  <c r="HJ17" i="1"/>
  <c r="HH17" i="1"/>
  <c r="GX17" i="1"/>
  <c r="GV17" i="1"/>
  <c r="GO17" i="1"/>
  <c r="GP17" i="1" s="1"/>
  <c r="GM17" i="1"/>
  <c r="GI17" i="1" s="1"/>
  <c r="GJ17" i="1" s="1"/>
  <c r="GK17" i="1"/>
  <c r="GL17" i="1" s="1"/>
  <c r="GG17" i="1"/>
  <c r="GH17" i="1" s="1"/>
  <c r="GE17" i="1"/>
  <c r="GC17" i="1"/>
  <c r="GD17" i="1" s="1"/>
  <c r="FY17" i="1"/>
  <c r="FZ17" i="1" s="1"/>
  <c r="FW17" i="1"/>
  <c r="FX17" i="1" s="1"/>
  <c r="FU17" i="1"/>
  <c r="FV17" i="1" s="1"/>
  <c r="FR17" i="1"/>
  <c r="FQ17" i="1"/>
  <c r="FP17" i="1"/>
  <c r="FN17" i="1"/>
  <c r="FM17" i="1"/>
  <c r="FL17" i="1"/>
  <c r="FK17" i="1"/>
  <c r="FJ17" i="1"/>
  <c r="FI17" i="1"/>
  <c r="FH17" i="1"/>
  <c r="FG17" i="1"/>
  <c r="FO17" i="1" s="1"/>
  <c r="FF17" i="1"/>
  <c r="FE17" i="1"/>
  <c r="GF17" i="1" s="1"/>
  <c r="FD17" i="1"/>
  <c r="FC17" i="1"/>
  <c r="FB17" i="1"/>
  <c r="EY17" i="1"/>
  <c r="EX17" i="1"/>
  <c r="EW17" i="1"/>
  <c r="EV17" i="1"/>
  <c r="EU17" i="1"/>
  <c r="ET17" i="1"/>
  <c r="ER17" i="1"/>
  <c r="EQ17" i="1"/>
  <c r="EQ11" i="1" s="1"/>
  <c r="EP17" i="1"/>
  <c r="EN17" i="1"/>
  <c r="EM17" i="1"/>
  <c r="EK17" i="1" s="1"/>
  <c r="EL17" i="1"/>
  <c r="EJ17" i="1"/>
  <c r="EI17" i="1"/>
  <c r="EG17" i="1" s="1"/>
  <c r="ES17" i="1" s="1"/>
  <c r="EH17" i="1"/>
  <c r="EF17" i="1"/>
  <c r="EE17" i="1"/>
  <c r="ED17" i="1"/>
  <c r="EC17" i="1"/>
  <c r="EB17" i="1"/>
  <c r="EA17" i="1"/>
  <c r="DZ17" i="1"/>
  <c r="DY17" i="1"/>
  <c r="DX17" i="1"/>
  <c r="DW17" i="1"/>
  <c r="DV17" i="1"/>
  <c r="DU17" i="1"/>
  <c r="DT17" i="1"/>
  <c r="DS17" i="1"/>
  <c r="DR17" i="1"/>
  <c r="DQ17" i="1"/>
  <c r="DP17" i="1"/>
  <c r="DO17" i="1"/>
  <c r="DN17" i="1"/>
  <c r="DM17" i="1"/>
  <c r="DL17" i="1"/>
  <c r="DK17" i="1"/>
  <c r="DJ17" i="1"/>
  <c r="DI17" i="1"/>
  <c r="DH17" i="1"/>
  <c r="DG17" i="1"/>
  <c r="DF17" i="1"/>
  <c r="DE17" i="1"/>
  <c r="DD17" i="1"/>
  <c r="DC17" i="1"/>
  <c r="DB17" i="1"/>
  <c r="DA17" i="1"/>
  <c r="CZ17" i="1"/>
  <c r="CY17" i="1"/>
  <c r="CX17" i="1"/>
  <c r="CW17" i="1"/>
  <c r="IB16" i="1"/>
  <c r="IA16" i="1"/>
  <c r="HX16" i="1"/>
  <c r="HW16" i="1"/>
  <c r="HT16" i="1"/>
  <c r="HS16" i="1"/>
  <c r="HP16" i="1"/>
  <c r="HO16" i="1"/>
  <c r="HL16" i="1"/>
  <c r="HK16" i="1"/>
  <c r="HH16" i="1"/>
  <c r="HG16" i="1"/>
  <c r="GV16" i="1"/>
  <c r="GU16" i="1"/>
  <c r="GO16" i="1"/>
  <c r="GP16" i="1" s="1"/>
  <c r="GM16" i="1"/>
  <c r="GK16" i="1"/>
  <c r="GH16" i="1"/>
  <c r="GG16" i="1"/>
  <c r="GE16" i="1"/>
  <c r="GC16" i="1"/>
  <c r="GA16" i="1" s="1"/>
  <c r="FY16" i="1"/>
  <c r="FW16" i="1"/>
  <c r="FU16" i="1"/>
  <c r="FS16" i="1" s="1"/>
  <c r="FR16" i="1"/>
  <c r="FQ16" i="1"/>
  <c r="FO16" i="1" s="1"/>
  <c r="FP16" i="1"/>
  <c r="FL16" i="1"/>
  <c r="FK16" i="1"/>
  <c r="FH16" i="1"/>
  <c r="FG16" i="1"/>
  <c r="FF16" i="1"/>
  <c r="FE16" i="1"/>
  <c r="FC16" i="1" s="1"/>
  <c r="FD16" i="1"/>
  <c r="ET16" i="1"/>
  <c r="ES16" i="1"/>
  <c r="EP16" i="1"/>
  <c r="EO16" i="1"/>
  <c r="EL16" i="1"/>
  <c r="EK16" i="1"/>
  <c r="EH16" i="1"/>
  <c r="EG16" i="1"/>
  <c r="DJ16" i="1"/>
  <c r="DI16" i="1"/>
  <c r="CX16" i="1"/>
  <c r="CW16" i="1" s="1"/>
  <c r="ID15" i="1"/>
  <c r="IC15" i="1"/>
  <c r="HZ15" i="1"/>
  <c r="HY15" i="1"/>
  <c r="HX15" i="1"/>
  <c r="HW15" i="1"/>
  <c r="HV15" i="1"/>
  <c r="HU15" i="1"/>
  <c r="HR15" i="1"/>
  <c r="HQ15" i="1"/>
  <c r="HN15" i="1"/>
  <c r="HM15" i="1"/>
  <c r="HJ15" i="1"/>
  <c r="HI15" i="1"/>
  <c r="HH15" i="1"/>
  <c r="GX15" i="1"/>
  <c r="GW15" i="1"/>
  <c r="GO15" i="1"/>
  <c r="GM15" i="1"/>
  <c r="GI15" i="1" s="1"/>
  <c r="GL15" i="1"/>
  <c r="GK15" i="1"/>
  <c r="GG15" i="1"/>
  <c r="GE15" i="1"/>
  <c r="GC15" i="1"/>
  <c r="GD15" i="1" s="1"/>
  <c r="GA15" i="1"/>
  <c r="FY15" i="1"/>
  <c r="FW15" i="1"/>
  <c r="FU15" i="1"/>
  <c r="FS15" i="1" s="1"/>
  <c r="FR15" i="1"/>
  <c r="FQ15" i="1"/>
  <c r="FN15" i="1"/>
  <c r="FM15" i="1"/>
  <c r="FL15" i="1"/>
  <c r="FK15" i="1"/>
  <c r="FJ15" i="1"/>
  <c r="FI15" i="1"/>
  <c r="FH15" i="1"/>
  <c r="FG15" i="1"/>
  <c r="FF15" i="1"/>
  <c r="FE15" i="1"/>
  <c r="FD15" i="1"/>
  <c r="FB15" i="1"/>
  <c r="FA15" i="1"/>
  <c r="EZ15" i="1"/>
  <c r="EY15" i="1"/>
  <c r="EX15" i="1"/>
  <c r="EW15" i="1"/>
  <c r="EV15" i="1"/>
  <c r="EU15" i="1"/>
  <c r="ET15" i="1"/>
  <c r="ES15" i="1"/>
  <c r="ER15" i="1"/>
  <c r="EQ15" i="1"/>
  <c r="EP15" i="1"/>
  <c r="EO15" i="1"/>
  <c r="EN15" i="1"/>
  <c r="EM15" i="1"/>
  <c r="EL15" i="1"/>
  <c r="EK15" i="1"/>
  <c r="EJ15" i="1"/>
  <c r="EI15" i="1"/>
  <c r="EH15" i="1"/>
  <c r="EG15" i="1"/>
  <c r="EF15" i="1"/>
  <c r="EE15" i="1"/>
  <c r="ED15" i="1"/>
  <c r="EC15" i="1"/>
  <c r="EB15" i="1"/>
  <c r="EA15" i="1"/>
  <c r="DZ15" i="1"/>
  <c r="DY15" i="1"/>
  <c r="DW15" i="1"/>
  <c r="DV15" i="1"/>
  <c r="DU15" i="1"/>
  <c r="DS15" i="1"/>
  <c r="DR15" i="1"/>
  <c r="DP15" i="1"/>
  <c r="DO15" i="1" s="1"/>
  <c r="DM15" i="1"/>
  <c r="DL15" i="1"/>
  <c r="DJ15" i="1"/>
  <c r="DE15" i="1"/>
  <c r="DD15" i="1"/>
  <c r="DC15" i="1"/>
  <c r="DA15" i="1"/>
  <c r="CZ15" i="1"/>
  <c r="CX15" i="1"/>
  <c r="CW15" i="1" s="1"/>
  <c r="CV15" i="1"/>
  <c r="CU15" i="1"/>
  <c r="CT15" i="1"/>
  <c r="CS15" i="1"/>
  <c r="CR15" i="1"/>
  <c r="CQ15" i="1"/>
  <c r="CP15" i="1"/>
  <c r="CO15" i="1"/>
  <c r="CN15" i="1"/>
  <c r="CM15" i="1"/>
  <c r="CJ15" i="1"/>
  <c r="CI15" i="1"/>
  <c r="CF15" i="1"/>
  <c r="CD15" i="1"/>
  <c r="CC15" i="1"/>
  <c r="CB15" i="1"/>
  <c r="CA15" i="1"/>
  <c r="BZ15" i="1"/>
  <c r="BX15" i="1"/>
  <c r="BW15" i="1"/>
  <c r="BV15" i="1"/>
  <c r="BU15" i="1"/>
  <c r="BT15" i="1"/>
  <c r="BS15" i="1"/>
  <c r="BR15" i="1"/>
  <c r="BQ15" i="1"/>
  <c r="BP15" i="1"/>
  <c r="BO15" i="1"/>
  <c r="BN15" i="1"/>
  <c r="BJ15" i="1"/>
  <c r="BI15" i="1"/>
  <c r="BH15" i="1"/>
  <c r="BG15" i="1"/>
  <c r="BD15" i="1"/>
  <c r="BC15" i="1"/>
  <c r="BB15" i="1"/>
  <c r="BA15" i="1"/>
  <c r="AX15" i="1"/>
  <c r="AU15" i="1"/>
  <c r="AT15" i="1"/>
  <c r="AR15" i="1"/>
  <c r="AQ15" i="1"/>
  <c r="AP15" i="1"/>
  <c r="AN15" i="1"/>
  <c r="AM15" i="1"/>
  <c r="AL15" i="1"/>
  <c r="AJ15" i="1"/>
  <c r="AI15" i="1"/>
  <c r="AH15" i="1"/>
  <c r="AG15" i="1"/>
  <c r="AF15" i="1"/>
  <c r="AE15" i="1"/>
  <c r="AD15" i="1"/>
  <c r="AC15" i="1"/>
  <c r="AB15" i="1"/>
  <c r="HX14" i="1"/>
  <c r="FM14" i="1"/>
  <c r="FL14" i="1"/>
  <c r="EX14" i="1"/>
  <c r="EQ14" i="1"/>
  <c r="EP14" i="1"/>
  <c r="EE14" i="1"/>
  <c r="EB14" i="1"/>
  <c r="EA14" i="1"/>
  <c r="DY14" i="1"/>
  <c r="DV14" i="1"/>
  <c r="DD14" i="1"/>
  <c r="DA14" i="1"/>
  <c r="CP14" i="1"/>
  <c r="CO14" i="1"/>
  <c r="CN14" i="1"/>
  <c r="BW14" i="1"/>
  <c r="BU14" i="1"/>
  <c r="BT14" i="1"/>
  <c r="BS14" i="1"/>
  <c r="BR14" i="1"/>
  <c r="BQ14" i="1"/>
  <c r="BP14" i="1"/>
  <c r="BO14" i="1"/>
  <c r="BN14" i="1"/>
  <c r="BM14" i="1"/>
  <c r="BI14" i="1"/>
  <c r="BF14" i="1"/>
  <c r="BC14" i="1"/>
  <c r="AZ14" i="1"/>
  <c r="AW14" i="1"/>
  <c r="AT14" i="1"/>
  <c r="AQ14" i="1"/>
  <c r="AP14" i="1"/>
  <c r="AN14" i="1"/>
  <c r="AJ14" i="1"/>
  <c r="AC14" i="1"/>
  <c r="AB14" i="1"/>
  <c r="IC12" i="1"/>
  <c r="HZ12" i="1"/>
  <c r="HY12" i="1"/>
  <c r="HV12" i="1"/>
  <c r="HU12" i="1"/>
  <c r="HR12" i="1"/>
  <c r="HQ12" i="1"/>
  <c r="HN12" i="1"/>
  <c r="HM12" i="1"/>
  <c r="HL12" i="1"/>
  <c r="HK12" i="1"/>
  <c r="GX12" i="1"/>
  <c r="GO12" i="1"/>
  <c r="GP12" i="1" s="1"/>
  <c r="GH12" i="1"/>
  <c r="GG12" i="1"/>
  <c r="GE12" i="1"/>
  <c r="FY12" i="1"/>
  <c r="FR12" i="1"/>
  <c r="FN12" i="1"/>
  <c r="FM12" i="1"/>
  <c r="FL12" i="1"/>
  <c r="FK12" i="1" s="1"/>
  <c r="FF12" i="1"/>
  <c r="FB12" i="1"/>
  <c r="FA12" i="1"/>
  <c r="EZ12" i="1"/>
  <c r="EY12" i="1"/>
  <c r="EX12" i="1"/>
  <c r="EW12" i="1"/>
  <c r="EV12" i="1"/>
  <c r="EU12" i="1"/>
  <c r="ER12" i="1"/>
  <c r="EQ12" i="1"/>
  <c r="EP12" i="1"/>
  <c r="EO12" i="1"/>
  <c r="EN12" i="1"/>
  <c r="EJ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HY11" i="1"/>
  <c r="GO11" i="1"/>
  <c r="GO10" i="1" s="1"/>
  <c r="GE11" i="1"/>
  <c r="FN11" i="1"/>
  <c r="FM11" i="1"/>
  <c r="FL11" i="1"/>
  <c r="FK11" i="1" s="1"/>
  <c r="FI11" i="1"/>
  <c r="FB11" i="1"/>
  <c r="FA11" i="1"/>
  <c r="EZ11" i="1"/>
  <c r="EX11" i="1"/>
  <c r="ER11" i="1"/>
  <c r="EP11" i="1"/>
  <c r="EO11" i="1"/>
  <c r="EF11" i="1"/>
  <c r="ED11" i="1" s="1"/>
  <c r="EE11" i="1"/>
  <c r="DW11" i="1"/>
  <c r="DV11" i="1"/>
  <c r="DU11" i="1" s="1"/>
  <c r="DT11" i="1"/>
  <c r="DS11" i="1"/>
  <c r="DR11" i="1" s="1"/>
  <c r="DQ11" i="1"/>
  <c r="DP11" i="1"/>
  <c r="DO11" i="1" s="1"/>
  <c r="DM11" i="1"/>
  <c r="DK11" i="1"/>
  <c r="DJ11" i="1"/>
  <c r="DG11" i="1"/>
  <c r="DA11" i="1"/>
  <c r="CY11" i="1"/>
  <c r="CW11" i="1" s="1"/>
  <c r="CX11" i="1"/>
  <c r="GE10" i="1"/>
  <c r="CO10" i="1"/>
  <c r="BQ10" i="1"/>
  <c r="BO10" i="1"/>
  <c r="AQ10" i="1"/>
  <c r="AD10" i="1"/>
  <c r="GN9" i="1"/>
  <c r="GF9" i="1"/>
  <c r="FX9" i="1"/>
  <c r="BL9" i="1"/>
  <c r="GO8" i="1"/>
  <c r="GM8" i="1"/>
  <c r="EI8" i="1"/>
  <c r="CP8" i="1"/>
  <c r="CO8" i="1"/>
  <c r="CN8" i="1"/>
  <c r="BO8" i="1"/>
  <c r="HS1" i="1"/>
  <c r="FP206" i="1" l="1"/>
  <c r="FO39" i="1"/>
  <c r="EK90" i="1"/>
  <c r="EL42" i="1"/>
  <c r="HO104" i="1"/>
  <c r="HP103" i="1"/>
  <c r="HO103" i="1" s="1"/>
  <c r="GA104" i="1"/>
  <c r="GC103" i="1"/>
  <c r="CX185" i="1"/>
  <c r="CX18" i="1" s="1"/>
  <c r="CW18" i="1" s="1"/>
  <c r="CW186" i="1"/>
  <c r="CW185" i="1" s="1"/>
  <c r="GB16" i="1"/>
  <c r="P330" i="1"/>
  <c r="AA388" i="1"/>
  <c r="AA390" i="1" s="1"/>
  <c r="AA26" i="1"/>
  <c r="AA10" i="1"/>
  <c r="AE388" i="1"/>
  <c r="AE390" i="1" s="1"/>
  <c r="AE386" i="1"/>
  <c r="AE8" i="1" s="1"/>
  <c r="AE26" i="1"/>
  <c r="AE10" i="1"/>
  <c r="AI388" i="1"/>
  <c r="AI390" i="1" s="1"/>
  <c r="AI386" i="1"/>
  <c r="AI8" i="1" s="1"/>
  <c r="AI26" i="1"/>
  <c r="AI10" i="1"/>
  <c r="AZ204" i="1"/>
  <c r="BL32" i="1"/>
  <c r="BX330" i="1"/>
  <c r="FG71" i="1"/>
  <c r="FH69" i="1"/>
  <c r="FG69" i="1" s="1"/>
  <c r="EY32" i="1"/>
  <c r="CF46" i="1"/>
  <c r="DW390" i="1"/>
  <c r="DW388" i="1"/>
  <c r="DW386" i="1"/>
  <c r="DW8" i="1" s="1"/>
  <c r="DW26" i="1"/>
  <c r="DW10" i="1"/>
  <c r="FT67" i="1"/>
  <c r="AN388" i="1"/>
  <c r="AN386" i="1"/>
  <c r="AN8" i="1" s="1"/>
  <c r="AN10" i="1"/>
  <c r="AN26" i="1"/>
  <c r="DU133" i="1"/>
  <c r="DU208" i="1" s="1"/>
  <c r="DU334" i="1" s="1"/>
  <c r="DW208" i="1"/>
  <c r="DW334" i="1" s="1"/>
  <c r="GU42" i="1"/>
  <c r="GV41" i="1"/>
  <c r="GV38" i="1"/>
  <c r="GB105" i="1"/>
  <c r="HN149" i="1"/>
  <c r="HR149" i="1"/>
  <c r="GJ15" i="1"/>
  <c r="FT16" i="1"/>
  <c r="CV204" i="1"/>
  <c r="BL37" i="1"/>
  <c r="BJ37" i="1" s="1"/>
  <c r="BI37" i="1" s="1"/>
  <c r="BH37" i="1" s="1"/>
  <c r="AY37" i="1"/>
  <c r="FT47" i="1"/>
  <c r="GB47" i="1"/>
  <c r="DI158" i="1"/>
  <c r="DJ154" i="1"/>
  <c r="DI154" i="1" s="1"/>
  <c r="DZ154" i="1"/>
  <c r="DX154" i="1" s="1"/>
  <c r="DX158" i="1"/>
  <c r="EO165" i="1"/>
  <c r="EO164" i="1" s="1"/>
  <c r="ER164" i="1"/>
  <c r="GJ165" i="1"/>
  <c r="GA166" i="1"/>
  <c r="GB166" i="1" s="1"/>
  <c r="GH166" i="1"/>
  <c r="CZ194" i="1"/>
  <c r="CZ171" i="1"/>
  <c r="DN194" i="1"/>
  <c r="DN186" i="1" s="1"/>
  <c r="DN185" i="1" s="1"/>
  <c r="DN171" i="1"/>
  <c r="GD172" i="1"/>
  <c r="FV172" i="1"/>
  <c r="FZ175" i="1"/>
  <c r="FS175" i="1"/>
  <c r="FT175" i="1" s="1"/>
  <c r="EO176" i="1"/>
  <c r="EO200" i="1" s="1"/>
  <c r="EP200" i="1"/>
  <c r="EP186" i="1" s="1"/>
  <c r="EP185" i="1" s="1"/>
  <c r="EP18" i="1" s="1"/>
  <c r="EO18" i="1" s="1"/>
  <c r="EP171" i="1"/>
  <c r="FX176" i="1"/>
  <c r="FS176" i="1"/>
  <c r="FT176" i="1" s="1"/>
  <c r="AC177" i="1"/>
  <c r="AD176" i="1"/>
  <c r="AC176" i="1" s="1"/>
  <c r="BT177" i="1"/>
  <c r="BL179" i="1"/>
  <c r="AY179" i="1"/>
  <c r="GI180" i="1"/>
  <c r="GJ180" i="1" s="1"/>
  <c r="GL180" i="1"/>
  <c r="GH184" i="1"/>
  <c r="GA184" i="1"/>
  <c r="GB184" i="1" s="1"/>
  <c r="DQ186" i="1"/>
  <c r="DQ185" i="1" s="1"/>
  <c r="IB186" i="1"/>
  <c r="IB185" i="1" s="1"/>
  <c r="IA187" i="1"/>
  <c r="HH187" i="1"/>
  <c r="HG188" i="1"/>
  <c r="FX191" i="1"/>
  <c r="FS191" i="1"/>
  <c r="FT191" i="1" s="1"/>
  <c r="GN192" i="1"/>
  <c r="GI192" i="1"/>
  <c r="GJ192" i="1" s="1"/>
  <c r="EZ196" i="1"/>
  <c r="FA194" i="1"/>
  <c r="HX200" i="1"/>
  <c r="HW200" i="1" s="1"/>
  <c r="HW201" i="1"/>
  <c r="FX203" i="1"/>
  <c r="FS203" i="1"/>
  <c r="FT203" i="1" s="1"/>
  <c r="U269" i="1"/>
  <c r="T210" i="1"/>
  <c r="CZ210" i="1"/>
  <c r="CZ269" i="1" s="1"/>
  <c r="GI214" i="1"/>
  <c r="GJ214" i="1" s="1"/>
  <c r="GL214" i="1"/>
  <c r="GK212" i="1"/>
  <c r="FG221" i="1"/>
  <c r="GU228" i="1"/>
  <c r="GV227" i="1"/>
  <c r="GU227" i="1" s="1"/>
  <c r="GL232" i="1"/>
  <c r="GI232" i="1"/>
  <c r="GJ232" i="1" s="1"/>
  <c r="IA233" i="1"/>
  <c r="AK235" i="1"/>
  <c r="AL235" i="1" s="1"/>
  <c r="Z232" i="1"/>
  <c r="AK232" i="1" s="1"/>
  <c r="EP240" i="1"/>
  <c r="EO240" i="1" s="1"/>
  <c r="EK240" i="1"/>
  <c r="DA274" i="1"/>
  <c r="CZ275" i="1"/>
  <c r="FO290" i="1"/>
  <c r="FP278" i="1"/>
  <c r="FO278" i="1" s="1"/>
  <c r="FH290" i="1"/>
  <c r="FG290" i="1" s="1"/>
  <c r="AJ386" i="1"/>
  <c r="AJ8" i="1" s="1"/>
  <c r="AJ388" i="1"/>
  <c r="AJ390" i="1" s="1"/>
  <c r="AJ10" i="1"/>
  <c r="Q33" i="1"/>
  <c r="R32" i="1"/>
  <c r="GB35" i="1"/>
  <c r="GB37" i="1"/>
  <c r="FD206" i="1"/>
  <c r="FC39" i="1"/>
  <c r="FD207" i="1"/>
  <c r="FC40" i="1"/>
  <c r="CT32" i="1"/>
  <c r="EW46" i="1"/>
  <c r="EW41" i="1" s="1"/>
  <c r="EW32" i="1" s="1"/>
  <c r="EX41" i="1"/>
  <c r="HX47" i="1"/>
  <c r="GA50" i="1"/>
  <c r="GC49" i="1"/>
  <c r="W51" i="1"/>
  <c r="X49" i="1"/>
  <c r="W49" i="1" s="1"/>
  <c r="Q52" i="1"/>
  <c r="O52" i="1"/>
  <c r="N52" i="1" s="1"/>
  <c r="GJ53" i="1"/>
  <c r="GI58" i="1"/>
  <c r="GJ58" i="1" s="1"/>
  <c r="GL58" i="1"/>
  <c r="GL67" i="1"/>
  <c r="FV67" i="1"/>
  <c r="FC67" i="1"/>
  <c r="GB67" i="1" s="1"/>
  <c r="GJ69" i="1"/>
  <c r="GI72" i="1"/>
  <c r="GJ72" i="1" s="1"/>
  <c r="DJ77" i="1"/>
  <c r="DI77" i="1" s="1"/>
  <c r="DI79" i="1"/>
  <c r="DG79" i="1"/>
  <c r="GI80" i="1"/>
  <c r="GJ80" i="1" s="1"/>
  <c r="GL80" i="1"/>
  <c r="GL84" i="1"/>
  <c r="GI84" i="1"/>
  <c r="GJ84" i="1" s="1"/>
  <c r="GL99" i="1"/>
  <c r="GI99" i="1"/>
  <c r="GJ99" i="1" s="1"/>
  <c r="GK98" i="1"/>
  <c r="EE107" i="1"/>
  <c r="ED108" i="1"/>
  <c r="FG126" i="1"/>
  <c r="FH125" i="1"/>
  <c r="FG125" i="1" s="1"/>
  <c r="HK129" i="1"/>
  <c r="HL128" i="1"/>
  <c r="HK128" i="1" s="1"/>
  <c r="GB132" i="1"/>
  <c r="CQ183" i="1"/>
  <c r="GJ134" i="1"/>
  <c r="GB135" i="1"/>
  <c r="ES136" i="1"/>
  <c r="EV134" i="1"/>
  <c r="ES139" i="1"/>
  <c r="EV138" i="1"/>
  <c r="ES138" i="1" s="1"/>
  <c r="FT141" i="1"/>
  <c r="FS145" i="1"/>
  <c r="FT145" i="1" s="1"/>
  <c r="FZ145" i="1"/>
  <c r="DI148" i="1"/>
  <c r="FK150" i="1"/>
  <c r="FN153" i="1"/>
  <c r="FK153" i="1" s="1"/>
  <c r="FO153" i="1"/>
  <c r="GA155" i="1"/>
  <c r="GB155" i="1" s="1"/>
  <c r="GH155" i="1"/>
  <c r="FV15" i="1"/>
  <c r="GN17" i="1"/>
  <c r="HG104" i="1"/>
  <c r="HH103" i="1"/>
  <c r="HG103" i="1" s="1"/>
  <c r="FT105" i="1"/>
  <c r="CB108" i="1"/>
  <c r="CF108" i="1" s="1"/>
  <c r="CC107" i="1"/>
  <c r="X272" i="1"/>
  <c r="W118" i="1"/>
  <c r="W272" i="1" s="1"/>
  <c r="X116" i="1"/>
  <c r="W116" i="1" s="1"/>
  <c r="EL128" i="1"/>
  <c r="EK129" i="1"/>
  <c r="P334" i="1"/>
  <c r="N133" i="1"/>
  <c r="N334" i="1" s="1"/>
  <c r="GA136" i="1"/>
  <c r="GB136" i="1" s="1"/>
  <c r="GH136" i="1"/>
  <c r="FT138" i="1"/>
  <c r="FN140" i="1"/>
  <c r="FO140" i="1"/>
  <c r="FR138" i="1"/>
  <c r="FR133" i="1" s="1"/>
  <c r="DL149" i="1"/>
  <c r="DT149" i="1"/>
  <c r="EW152" i="1"/>
  <c r="EY148" i="1"/>
  <c r="EW148" i="1" s="1"/>
  <c r="GA156" i="1"/>
  <c r="GB156" i="1" s="1"/>
  <c r="GH156" i="1"/>
  <c r="FS161" i="1"/>
  <c r="FT161" i="1" s="1"/>
  <c r="FX161" i="1"/>
  <c r="GP162" i="1"/>
  <c r="HR166" i="1"/>
  <c r="HO166" i="1" s="1"/>
  <c r="HV166" i="1" s="1"/>
  <c r="HS166" i="1" s="1"/>
  <c r="HZ166" i="1" s="1"/>
  <c r="HW166" i="1" s="1"/>
  <c r="ID166" i="1" s="1"/>
  <c r="IA166" i="1" s="1"/>
  <c r="HN166" i="1"/>
  <c r="HK166" i="1" s="1"/>
  <c r="DJ171" i="1"/>
  <c r="GH181" i="1"/>
  <c r="GA181" i="1"/>
  <c r="GB181" i="1" s="1"/>
  <c r="EW187" i="1"/>
  <c r="EW186" i="1" s="1"/>
  <c r="EW185" i="1" s="1"/>
  <c r="EX186" i="1"/>
  <c r="EX185" i="1" s="1"/>
  <c r="EX18" i="1" s="1"/>
  <c r="EW18" i="1" s="1"/>
  <c r="GI187" i="1"/>
  <c r="GK186" i="1"/>
  <c r="HX253" i="1"/>
  <c r="HW256" i="1"/>
  <c r="CL274" i="1"/>
  <c r="GB285" i="1"/>
  <c r="FT285" i="1"/>
  <c r="FH365" i="1"/>
  <c r="FG365" i="1" s="1"/>
  <c r="FG369" i="1"/>
  <c r="FH338" i="1"/>
  <c r="FG338" i="1" s="1"/>
  <c r="HG369" i="1"/>
  <c r="HJ365" i="1"/>
  <c r="HG365" i="1" s="1"/>
  <c r="HJ368" i="1"/>
  <c r="HG368" i="1" s="1"/>
  <c r="HJ338" i="1"/>
  <c r="DI11" i="1"/>
  <c r="FZ12" i="1"/>
  <c r="GO14" i="1"/>
  <c r="DG16" i="1"/>
  <c r="DF16" i="1" s="1"/>
  <c r="FZ16" i="1"/>
  <c r="FG20" i="1"/>
  <c r="GH22" i="1"/>
  <c r="FZ22" i="1"/>
  <c r="EG23" i="1"/>
  <c r="GA23" i="1"/>
  <c r="GB23" i="1" s="1"/>
  <c r="HW23" i="1"/>
  <c r="GD24" i="1"/>
  <c r="AM30" i="1"/>
  <c r="X32" i="1"/>
  <c r="X204" i="1" s="1"/>
  <c r="BN32" i="1"/>
  <c r="BN204" i="1" s="1"/>
  <c r="H33" i="1"/>
  <c r="I32" i="1"/>
  <c r="Z33" i="1"/>
  <c r="BY33" i="1"/>
  <c r="DC33" i="1"/>
  <c r="DX33" i="1"/>
  <c r="GL33" i="1"/>
  <c r="GD33" i="1"/>
  <c r="FV33" i="1"/>
  <c r="FC33" i="1"/>
  <c r="GB33" i="1" s="1"/>
  <c r="HK33" i="1"/>
  <c r="HW33" i="1"/>
  <c r="N34" i="1"/>
  <c r="W34" i="1"/>
  <c r="BY34" i="1"/>
  <c r="CN34" i="1"/>
  <c r="DC34" i="1"/>
  <c r="DL34" i="1"/>
  <c r="ED34" i="1"/>
  <c r="EO34" i="1"/>
  <c r="FG34" i="1"/>
  <c r="GB34" i="1"/>
  <c r="HS34" i="1"/>
  <c r="E35" i="1"/>
  <c r="Q35" i="1"/>
  <c r="BB35" i="1"/>
  <c r="DU35" i="1"/>
  <c r="EG35" i="1"/>
  <c r="EZ35" i="1"/>
  <c r="FK35" i="1"/>
  <c r="FS35" i="1"/>
  <c r="FT35" i="1" s="1"/>
  <c r="FC37" i="1"/>
  <c r="FT37" i="1" s="1"/>
  <c r="EL39" i="1"/>
  <c r="GK206" i="1"/>
  <c r="GI39" i="1"/>
  <c r="GJ39" i="1" s="1"/>
  <c r="GL39" i="1"/>
  <c r="HH39" i="1"/>
  <c r="E41" i="1"/>
  <c r="T41" i="1"/>
  <c r="T32" i="1" s="1"/>
  <c r="T204" i="1" s="1"/>
  <c r="AC32" i="1"/>
  <c r="AC204" i="1" s="1"/>
  <c r="AC330" i="1" s="1"/>
  <c r="AG32" i="1"/>
  <c r="AG204" i="1" s="1"/>
  <c r="AK32" i="1"/>
  <c r="AP32" i="1"/>
  <c r="AP204" i="1" s="1"/>
  <c r="AP330" i="1" s="1"/>
  <c r="AT32" i="1"/>
  <c r="AT204" i="1" s="1"/>
  <c r="AX32" i="1"/>
  <c r="AX204" i="1" s="1"/>
  <c r="BB32" i="1"/>
  <c r="BB204" i="1" s="1"/>
  <c r="FU39" i="1"/>
  <c r="FS43" i="1"/>
  <c r="FT43" i="1" s="1"/>
  <c r="HX43" i="1"/>
  <c r="E46" i="1"/>
  <c r="X46" i="1"/>
  <c r="W46" i="1" s="1"/>
  <c r="BF46" i="1"/>
  <c r="BE46" i="1" s="1"/>
  <c r="DJ41" i="1"/>
  <c r="DV41" i="1"/>
  <c r="GI47" i="1"/>
  <c r="GJ47" i="1" s="1"/>
  <c r="GL47" i="1"/>
  <c r="BL48" i="1"/>
  <c r="AW48" i="1"/>
  <c r="AZ46" i="1"/>
  <c r="DF48" i="1"/>
  <c r="R49" i="1"/>
  <c r="Q49" i="1" s="1"/>
  <c r="BH49" i="1"/>
  <c r="BV49" i="1"/>
  <c r="DX49" i="1"/>
  <c r="EH49" i="1"/>
  <c r="EG49" i="1" s="1"/>
  <c r="EO49" i="1"/>
  <c r="FV49" i="1"/>
  <c r="HX49" i="1"/>
  <c r="HW49" i="1" s="1"/>
  <c r="GI50" i="1"/>
  <c r="GK49" i="1"/>
  <c r="GU50" i="1"/>
  <c r="AF51" i="1"/>
  <c r="EZ51" i="1"/>
  <c r="EK52" i="1"/>
  <c r="CQ55" i="1"/>
  <c r="CQ41" i="1" s="1"/>
  <c r="CQ32" i="1" s="1"/>
  <c r="CQ204" i="1" s="1"/>
  <c r="CZ55" i="1"/>
  <c r="CZ187" i="1" s="1"/>
  <c r="CZ186" i="1" s="1"/>
  <c r="CZ185" i="1" s="1"/>
  <c r="DX55" i="1"/>
  <c r="DX187" i="1" s="1"/>
  <c r="FP55" i="1"/>
  <c r="FO55" i="1" s="1"/>
  <c r="GI56" i="1"/>
  <c r="GJ56" i="1" s="1"/>
  <c r="GL56" i="1"/>
  <c r="N57" i="1"/>
  <c r="O55" i="1"/>
  <c r="N55" i="1" s="1"/>
  <c r="N208" i="1" s="1"/>
  <c r="DS57" i="1"/>
  <c r="ET56" i="1"/>
  <c r="FS58" i="1"/>
  <c r="FT58" i="1" s="1"/>
  <c r="FX60" i="1"/>
  <c r="FS60" i="1"/>
  <c r="FT60" i="1" s="1"/>
  <c r="BB63" i="1"/>
  <c r="BV63" i="1"/>
  <c r="CZ63" i="1"/>
  <c r="DR63" i="1"/>
  <c r="DX63" i="1"/>
  <c r="EH63" i="1"/>
  <c r="EG63" i="1" s="1"/>
  <c r="GV63" i="1"/>
  <c r="GU63" i="1" s="1"/>
  <c r="IB63" i="1"/>
  <c r="IA63" i="1" s="1"/>
  <c r="EK65" i="1"/>
  <c r="EL63" i="1"/>
  <c r="EK63" i="1" s="1"/>
  <c r="GA65" i="1"/>
  <c r="GD65" i="1"/>
  <c r="FP67" i="1"/>
  <c r="BE68" i="1"/>
  <c r="BF63" i="1"/>
  <c r="BE63" i="1" s="1"/>
  <c r="E69" i="1"/>
  <c r="AY69" i="1"/>
  <c r="BL69" i="1"/>
  <c r="CB69" i="1"/>
  <c r="CF69" i="1" s="1"/>
  <c r="DO69" i="1"/>
  <c r="GB69" i="1"/>
  <c r="H70" i="1"/>
  <c r="I69" i="1"/>
  <c r="H69" i="1" s="1"/>
  <c r="BE70" i="1"/>
  <c r="BF69" i="1"/>
  <c r="BE69" i="1" s="1"/>
  <c r="DL71" i="1"/>
  <c r="DF72" i="1"/>
  <c r="GL73" i="1"/>
  <c r="GI73" i="1"/>
  <c r="GJ73" i="1" s="1"/>
  <c r="FZ79" i="1"/>
  <c r="FS79" i="1"/>
  <c r="FT79" i="1" s="1"/>
  <c r="GI79" i="1"/>
  <c r="GJ79" i="1" s="1"/>
  <c r="GL79" i="1"/>
  <c r="GB80" i="1"/>
  <c r="EK81" i="1"/>
  <c r="FG81" i="1"/>
  <c r="GL83" i="1"/>
  <c r="GI83" i="1"/>
  <c r="GJ83" i="1" s="1"/>
  <c r="O90" i="1"/>
  <c r="N90" i="1" s="1"/>
  <c r="BV90" i="1"/>
  <c r="BE91" i="1"/>
  <c r="BF90" i="1"/>
  <c r="BE90" i="1" s="1"/>
  <c r="ES91" i="1"/>
  <c r="ET90" i="1"/>
  <c r="ES90" i="1" s="1"/>
  <c r="GA91" i="1"/>
  <c r="GB91" i="1" s="1"/>
  <c r="GC90" i="1"/>
  <c r="GD91" i="1"/>
  <c r="FX92" i="1"/>
  <c r="FS92" i="1"/>
  <c r="FT92" i="1" s="1"/>
  <c r="BV93" i="1"/>
  <c r="CW93" i="1"/>
  <c r="GB93" i="1"/>
  <c r="FH94" i="1"/>
  <c r="FG94" i="1" s="1"/>
  <c r="N95" i="1"/>
  <c r="O93" i="1"/>
  <c r="N93" i="1" s="1"/>
  <c r="BT95" i="1"/>
  <c r="AY95" i="1"/>
  <c r="BL95" i="1"/>
  <c r="AZ93" i="1"/>
  <c r="FH99" i="1"/>
  <c r="FT99" i="1"/>
  <c r="AL102" i="1"/>
  <c r="GI102" i="1"/>
  <c r="GJ102" i="1" s="1"/>
  <c r="H103" i="1"/>
  <c r="FP104" i="1"/>
  <c r="FV105" i="1"/>
  <c r="DU107" i="1"/>
  <c r="DU103" i="1" s="1"/>
  <c r="DV103" i="1"/>
  <c r="EH104" i="1"/>
  <c r="EX103" i="1"/>
  <c r="EW107" i="1"/>
  <c r="EW103" i="1" s="1"/>
  <c r="DL108" i="1"/>
  <c r="GB110" i="1"/>
  <c r="DR111" i="1"/>
  <c r="DS110" i="1"/>
  <c r="DR110" i="1" s="1"/>
  <c r="HK111" i="1"/>
  <c r="HL110" i="1"/>
  <c r="HX111" i="1"/>
  <c r="GI112" i="1"/>
  <c r="GJ112" i="1" s="1"/>
  <c r="AC113" i="1"/>
  <c r="EK114" i="1"/>
  <c r="EL113" i="1"/>
  <c r="EK113" i="1" s="1"/>
  <c r="FS116" i="1"/>
  <c r="GV116" i="1"/>
  <c r="GU116" i="1" s="1"/>
  <c r="FV117" i="1"/>
  <c r="FC117" i="1"/>
  <c r="GJ117" i="1" s="1"/>
  <c r="FD116" i="1"/>
  <c r="GD117" i="1"/>
  <c r="GL117" i="1"/>
  <c r="FD104" i="1"/>
  <c r="HK117" i="1"/>
  <c r="HL116" i="1"/>
  <c r="HK116" i="1" s="1"/>
  <c r="N118" i="1"/>
  <c r="N272" i="1" s="1"/>
  <c r="O116" i="1"/>
  <c r="N116" i="1" s="1"/>
  <c r="FC119" i="1"/>
  <c r="GB119" i="1" s="1"/>
  <c r="GL119" i="1"/>
  <c r="GD119" i="1"/>
  <c r="FV119" i="1"/>
  <c r="FH120" i="1"/>
  <c r="FG120" i="1" s="1"/>
  <c r="ET120" i="1"/>
  <c r="FX122" i="1"/>
  <c r="FS122" i="1"/>
  <c r="HL122" i="1"/>
  <c r="HK122" i="1" s="1"/>
  <c r="FT123" i="1"/>
  <c r="HS123" i="1"/>
  <c r="HT122" i="1"/>
  <c r="HS122" i="1" s="1"/>
  <c r="FT125" i="1"/>
  <c r="FS131" i="1"/>
  <c r="FT131" i="1" s="1"/>
  <c r="FX131" i="1"/>
  <c r="J132" i="1"/>
  <c r="K132" i="1"/>
  <c r="M35" i="1"/>
  <c r="K35" i="1" s="1"/>
  <c r="GJ132" i="1"/>
  <c r="CI334" i="1"/>
  <c r="CI183" i="1"/>
  <c r="FB208" i="1"/>
  <c r="FB334" i="1" s="1"/>
  <c r="EZ133" i="1"/>
  <c r="EZ208" i="1" s="1"/>
  <c r="DI134" i="1"/>
  <c r="DO134" i="1"/>
  <c r="DQ133" i="1"/>
  <c r="GP134" i="1"/>
  <c r="FF133" i="1"/>
  <c r="FC134" i="1"/>
  <c r="GB134" i="1" s="1"/>
  <c r="CM183" i="1"/>
  <c r="CU208" i="1"/>
  <c r="FZ138" i="1"/>
  <c r="GB140" i="1"/>
  <c r="GA142" i="1"/>
  <c r="GB142" i="1" s="1"/>
  <c r="GH142" i="1"/>
  <c r="CD133" i="1"/>
  <c r="CL391" i="1"/>
  <c r="CL14" i="1" s="1"/>
  <c r="CL30" i="1"/>
  <c r="EO146" i="1"/>
  <c r="ER146" i="1"/>
  <c r="ER138" i="1"/>
  <c r="EO138" i="1" s="1"/>
  <c r="DN148" i="1"/>
  <c r="DL148" i="1" s="1"/>
  <c r="FR148" i="1"/>
  <c r="FO148" i="1" s="1"/>
  <c r="HR150" i="1"/>
  <c r="HO150" i="1" s="1"/>
  <c r="HV150" i="1" s="1"/>
  <c r="HS150" i="1" s="1"/>
  <c r="HZ150" i="1" s="1"/>
  <c r="HW150" i="1" s="1"/>
  <c r="ID150" i="1" s="1"/>
  <c r="IA150" i="1" s="1"/>
  <c r="HN150" i="1"/>
  <c r="HK150" i="1" s="1"/>
  <c r="EV153" i="1"/>
  <c r="GA157" i="1"/>
  <c r="GB157" i="1" s="1"/>
  <c r="GH157" i="1"/>
  <c r="FC158" i="1"/>
  <c r="FT158" i="1" s="1"/>
  <c r="FZ158" i="1"/>
  <c r="GH158" i="1"/>
  <c r="GA159" i="1"/>
  <c r="GB159" i="1" s="1"/>
  <c r="GH159" i="1"/>
  <c r="EV162" i="1"/>
  <c r="ES162" i="1" s="1"/>
  <c r="ES163" i="1"/>
  <c r="FC164" i="1"/>
  <c r="GJ164" i="1" s="1"/>
  <c r="FN164" i="1"/>
  <c r="GA164" i="1"/>
  <c r="GH164" i="1"/>
  <c r="FT166" i="1"/>
  <c r="FX167" i="1"/>
  <c r="FS167" i="1"/>
  <c r="FT167" i="1" s="1"/>
  <c r="DQ171" i="1"/>
  <c r="GI171" i="1"/>
  <c r="GJ171" i="1" s="1"/>
  <c r="GU171" i="1"/>
  <c r="DC194" i="1"/>
  <c r="DC186" i="1" s="1"/>
  <c r="DC185" i="1" s="1"/>
  <c r="DC171" i="1"/>
  <c r="CK173" i="1"/>
  <c r="DO172" i="1"/>
  <c r="DP194" i="1"/>
  <c r="EA173" i="1"/>
  <c r="EB172" i="1"/>
  <c r="EZ173" i="1"/>
  <c r="GH173" i="1"/>
  <c r="GA173" i="1"/>
  <c r="GB173" i="1" s="1"/>
  <c r="FX174" i="1"/>
  <c r="EE175" i="1"/>
  <c r="DU175" i="1"/>
  <c r="X176" i="1"/>
  <c r="W176" i="1" s="1"/>
  <c r="AZ176" i="1"/>
  <c r="GL176" i="1"/>
  <c r="DM176" i="1"/>
  <c r="DL177" i="1"/>
  <c r="DS177" i="1"/>
  <c r="ED177" i="1"/>
  <c r="EE176" i="1"/>
  <c r="ED176" i="1" s="1"/>
  <c r="BV179" i="1"/>
  <c r="CZ179" i="1"/>
  <c r="DB171" i="1"/>
  <c r="HH171" i="1"/>
  <c r="BY181" i="1"/>
  <c r="BZ179" i="1"/>
  <c r="BY179" i="1" s="1"/>
  <c r="GN183" i="1"/>
  <c r="GI183" i="1"/>
  <c r="GJ183" i="1" s="1"/>
  <c r="HG184" i="1"/>
  <c r="FQ388" i="1"/>
  <c r="FQ390" i="1"/>
  <c r="FQ386" i="1"/>
  <c r="DM187" i="1"/>
  <c r="EY186" i="1"/>
  <c r="EY185" i="1" s="1"/>
  <c r="FS188" i="1"/>
  <c r="FT188" i="1" s="1"/>
  <c r="FU187" i="1"/>
  <c r="GJ188" i="1"/>
  <c r="GU188" i="1"/>
  <c r="GV187" i="1"/>
  <c r="DD194" i="1"/>
  <c r="DD186" i="1" s="1"/>
  <c r="DD185" i="1" s="1"/>
  <c r="DD204" i="1" s="1"/>
  <c r="EK194" i="1"/>
  <c r="GN195" i="1"/>
  <c r="GI195" i="1"/>
  <c r="GJ195" i="1" s="1"/>
  <c r="FZ199" i="1"/>
  <c r="GD200" i="1"/>
  <c r="GL200" i="1"/>
  <c r="FC200" i="1"/>
  <c r="GB200" i="1" s="1"/>
  <c r="EE201" i="1"/>
  <c r="EG201" i="1"/>
  <c r="EH200" i="1"/>
  <c r="EG200" i="1" s="1"/>
  <c r="GU201" i="1"/>
  <c r="GV200" i="1"/>
  <c r="GU200" i="1" s="1"/>
  <c r="AG391" i="1"/>
  <c r="AG14" i="1" s="1"/>
  <c r="AG30" i="1"/>
  <c r="BU210" i="1"/>
  <c r="BU269" i="1" s="1"/>
  <c r="ES211" i="1"/>
  <c r="ES210" i="1" s="1"/>
  <c r="ET210" i="1"/>
  <c r="AY213" i="1"/>
  <c r="AZ212" i="1"/>
  <c r="AZ211" i="1" s="1"/>
  <c r="AW213" i="1"/>
  <c r="CR213" i="1"/>
  <c r="GA213" i="1"/>
  <c r="GB213" i="1" s="1"/>
  <c r="GC212" i="1"/>
  <c r="GD213" i="1"/>
  <c r="FH235" i="1"/>
  <c r="FG235" i="1" s="1"/>
  <c r="FO235" i="1"/>
  <c r="AX253" i="1"/>
  <c r="AV256" i="1"/>
  <c r="CT275" i="1"/>
  <c r="DG15" i="1"/>
  <c r="DF15" i="1" s="1"/>
  <c r="GB20" i="1"/>
  <c r="AJ26" i="1"/>
  <c r="AB386" i="1"/>
  <c r="AB8" i="1" s="1"/>
  <c r="AB388" i="1"/>
  <c r="AB390" i="1" s="1"/>
  <c r="AB10" i="1"/>
  <c r="BR386" i="1"/>
  <c r="BR8" i="1" s="1"/>
  <c r="BR10" i="1"/>
  <c r="BL35" i="1"/>
  <c r="AY35" i="1"/>
  <c r="GK36" i="1"/>
  <c r="GN36" i="1"/>
  <c r="GM87" i="1"/>
  <c r="GN87" i="1" s="1"/>
  <c r="GM34" i="1"/>
  <c r="GN34" i="1" s="1"/>
  <c r="GC206" i="1"/>
  <c r="GA39" i="1"/>
  <c r="GB39" i="1" s="1"/>
  <c r="GD39" i="1"/>
  <c r="HP206" i="1"/>
  <c r="HO39" i="1"/>
  <c r="CK46" i="1"/>
  <c r="CK41" i="1" s="1"/>
  <c r="CL41" i="1"/>
  <c r="EG41" i="1"/>
  <c r="AK57" i="1"/>
  <c r="FG43" i="1"/>
  <c r="FH39" i="1"/>
  <c r="GI65" i="1"/>
  <c r="FO71" i="1"/>
  <c r="FP69" i="1"/>
  <c r="FO69" i="1" s="1"/>
  <c r="FX74" i="1"/>
  <c r="FS74" i="1"/>
  <c r="FT74" i="1" s="1"/>
  <c r="DR92" i="1"/>
  <c r="DS90" i="1"/>
  <c r="DR90" i="1" s="1"/>
  <c r="ET93" i="1"/>
  <c r="ES93" i="1" s="1"/>
  <c r="ET94" i="1"/>
  <c r="ES94" i="1" s="1"/>
  <c r="FS100" i="1"/>
  <c r="FT100" i="1" s="1"/>
  <c r="FX100" i="1"/>
  <c r="FV107" i="1"/>
  <c r="GL107" i="1"/>
  <c r="FC107" i="1"/>
  <c r="BY108" i="1"/>
  <c r="BZ107" i="1"/>
  <c r="BY107" i="1" s="1"/>
  <c r="GA125" i="1"/>
  <c r="GB125" i="1" s="1"/>
  <c r="GD125" i="1"/>
  <c r="EZ126" i="1"/>
  <c r="FA125" i="1"/>
  <c r="EZ125" i="1" s="1"/>
  <c r="EK133" i="1"/>
  <c r="EK208" i="1" s="1"/>
  <c r="EK334" i="1" s="1"/>
  <c r="EK391" i="1" s="1"/>
  <c r="EN208" i="1"/>
  <c r="FT134" i="1"/>
  <c r="DI135" i="1"/>
  <c r="DH135" i="1"/>
  <c r="DK134" i="1"/>
  <c r="DT135" i="1"/>
  <c r="ES135" i="1"/>
  <c r="ET134" i="1"/>
  <c r="ES134" i="1" s="1"/>
  <c r="GA146" i="1"/>
  <c r="GB146" i="1" s="1"/>
  <c r="GH146" i="1"/>
  <c r="GI16" i="1"/>
  <c r="GJ16" i="1" s="1"/>
  <c r="FS17" i="1"/>
  <c r="FT17" i="1" s="1"/>
  <c r="FS20" i="1"/>
  <c r="FV20" i="1"/>
  <c r="GL24" i="1"/>
  <c r="FV24" i="1"/>
  <c r="GB24" i="1"/>
  <c r="G330" i="1"/>
  <c r="O204" i="1"/>
  <c r="N32" i="1"/>
  <c r="N204" i="1" s="1"/>
  <c r="BU330" i="1"/>
  <c r="AY33" i="1"/>
  <c r="BL33" i="1"/>
  <c r="GL34" i="1"/>
  <c r="FX36" i="1"/>
  <c r="GD37" i="1"/>
  <c r="FW28" i="1"/>
  <c r="FW12" i="1" s="1"/>
  <c r="FW88" i="1"/>
  <c r="EP41" i="1"/>
  <c r="EP32" i="1" s="1"/>
  <c r="IB42" i="1"/>
  <c r="CH41" i="1"/>
  <c r="CH32" i="1" s="1"/>
  <c r="CH204" i="1" s="1"/>
  <c r="DI41" i="1"/>
  <c r="DU41" i="1"/>
  <c r="DU32" i="1" s="1"/>
  <c r="ES46" i="1"/>
  <c r="HL46" i="1"/>
  <c r="DS48" i="1"/>
  <c r="DL48" i="1"/>
  <c r="DM46" i="1"/>
  <c r="AY49" i="1"/>
  <c r="BL49" i="1"/>
  <c r="EN41" i="1"/>
  <c r="EN32" i="1" s="1"/>
  <c r="FT49" i="1"/>
  <c r="GD50" i="1"/>
  <c r="BZ49" i="1"/>
  <c r="BY49" i="1" s="1"/>
  <c r="FZ51" i="1"/>
  <c r="HG51" i="1"/>
  <c r="HH50" i="1"/>
  <c r="DG55" i="1"/>
  <c r="DF55" i="1" s="1"/>
  <c r="GA55" i="1"/>
  <c r="GB55" i="1" s="1"/>
  <c r="GD55" i="1"/>
  <c r="BS57" i="1"/>
  <c r="BS55" i="1" s="1"/>
  <c r="BT55" i="1"/>
  <c r="ED57" i="1"/>
  <c r="EE55" i="1"/>
  <c r="FT57" i="1"/>
  <c r="X58" i="1"/>
  <c r="W58" i="1" s="1"/>
  <c r="AI58" i="1"/>
  <c r="AL58" i="1"/>
  <c r="GK63" i="1"/>
  <c r="FD65" i="1"/>
  <c r="HO65" i="1"/>
  <c r="HP63" i="1"/>
  <c r="HO63" i="1" s="1"/>
  <c r="GB66" i="1"/>
  <c r="GL69" i="1"/>
  <c r="FV70" i="1"/>
  <c r="FS70" i="1"/>
  <c r="FT70" i="1" s="1"/>
  <c r="FU69" i="1"/>
  <c r="GD80" i="1"/>
  <c r="FV80" i="1"/>
  <c r="GL82" i="1"/>
  <c r="FX84" i="1"/>
  <c r="Z90" i="1"/>
  <c r="AK90" i="1" s="1"/>
  <c r="AL90" i="1" s="1"/>
  <c r="GB97" i="1"/>
  <c r="FH107" i="1"/>
  <c r="FG107" i="1" s="1"/>
  <c r="DR108" i="1"/>
  <c r="DS107" i="1"/>
  <c r="BF110" i="1"/>
  <c r="BE110" i="1" s="1"/>
  <c r="EE110" i="1"/>
  <c r="ED110" i="1" s="1"/>
  <c r="ED111" i="1"/>
  <c r="FX114" i="1"/>
  <c r="AL116" i="1"/>
  <c r="FH119" i="1"/>
  <c r="FG119" i="1" s="1"/>
  <c r="FO119" i="1"/>
  <c r="FP117" i="1"/>
  <c r="FH127" i="1"/>
  <c r="FG127" i="1" s="1"/>
  <c r="FO127" i="1"/>
  <c r="AL133" i="1"/>
  <c r="AL208" i="1" s="1"/>
  <c r="AF208" i="1"/>
  <c r="AR133" i="1"/>
  <c r="AR208" i="1" s="1"/>
  <c r="CH334" i="1"/>
  <c r="CH183" i="1"/>
  <c r="GG205" i="1"/>
  <c r="GG204" i="1"/>
  <c r="GG208" i="1"/>
  <c r="GA133" i="1"/>
  <c r="HG139" i="1"/>
  <c r="HJ138" i="1"/>
  <c r="HG138" i="1" s="1"/>
  <c r="EG152" i="1"/>
  <c r="EJ148" i="1"/>
  <c r="EG148" i="1" s="1"/>
  <c r="FN155" i="1"/>
  <c r="FR154" i="1"/>
  <c r="FO155" i="1"/>
  <c r="FO154" i="1" s="1"/>
  <c r="EO159" i="1"/>
  <c r="ER158" i="1"/>
  <c r="EO158" i="1" s="1"/>
  <c r="GI163" i="1"/>
  <c r="GJ163" i="1" s="1"/>
  <c r="GL163" i="1"/>
  <c r="FZ164" i="1"/>
  <c r="FD171" i="1"/>
  <c r="ER200" i="1"/>
  <c r="ER171" i="1"/>
  <c r="FG177" i="1"/>
  <c r="FH176" i="1"/>
  <c r="FX178" i="1"/>
  <c r="FS182" i="1"/>
  <c r="FT182" i="1" s="1"/>
  <c r="FX182" i="1"/>
  <c r="HK187" i="1"/>
  <c r="FD187" i="1"/>
  <c r="GL188" i="1"/>
  <c r="DG189" i="1"/>
  <c r="DJ187" i="1"/>
  <c r="FO189" i="1"/>
  <c r="FH189" i="1"/>
  <c r="FP188" i="1"/>
  <c r="BM219" i="1"/>
  <c r="BN210" i="1"/>
  <c r="BN269" i="1" s="1"/>
  <c r="GU219" i="1"/>
  <c r="GV210" i="1"/>
  <c r="FD227" i="1"/>
  <c r="FV228" i="1"/>
  <c r="GL228" i="1"/>
  <c r="FC228" i="1"/>
  <c r="GJ228" i="1" s="1"/>
  <c r="CW12" i="1"/>
  <c r="DI15" i="1"/>
  <c r="EO17" i="1"/>
  <c r="GA17" i="1"/>
  <c r="GB17" i="1" s="1"/>
  <c r="GH18" i="1"/>
  <c r="GP18" i="1"/>
  <c r="GL20" i="1"/>
  <c r="FC20" i="1"/>
  <c r="GJ20" i="1" s="1"/>
  <c r="ES23" i="1"/>
  <c r="K32" i="1"/>
  <c r="K204" i="1" s="1"/>
  <c r="BQ386" i="1"/>
  <c r="BQ8" i="1" s="1"/>
  <c r="BQ26" i="1"/>
  <c r="BH33" i="1"/>
  <c r="BP33" i="1"/>
  <c r="CN33" i="1"/>
  <c r="FO33" i="1"/>
  <c r="AV34" i="1"/>
  <c r="BE34" i="1"/>
  <c r="CF34" i="1"/>
  <c r="FV34" i="1"/>
  <c r="GD34" i="1"/>
  <c r="BZ35" i="1"/>
  <c r="BY35" i="1" s="1"/>
  <c r="CH35" i="1"/>
  <c r="CW35" i="1"/>
  <c r="HK35" i="1"/>
  <c r="BV36" i="1"/>
  <c r="BU36" i="1" s="1"/>
  <c r="BT36" i="1" s="1"/>
  <c r="BS36" i="1" s="1"/>
  <c r="BR36" i="1" s="1"/>
  <c r="BQ36" i="1" s="1"/>
  <c r="BP36" i="1" s="1"/>
  <c r="BO36" i="1" s="1"/>
  <c r="BN36" i="1" s="1"/>
  <c r="BM36" i="1" s="1"/>
  <c r="GB36" i="1"/>
  <c r="FV37" i="1"/>
  <c r="FY331" i="1"/>
  <c r="Z32" i="1"/>
  <c r="Z204" i="1" s="1"/>
  <c r="AD388" i="1"/>
  <c r="AD390" i="1" s="1"/>
  <c r="AD386" i="1"/>
  <c r="AD8" i="1" s="1"/>
  <c r="AD26" i="1"/>
  <c r="AL204" i="1"/>
  <c r="AQ388" i="1"/>
  <c r="AQ386" i="1"/>
  <c r="AQ8" i="1" s="1"/>
  <c r="AQ26" i="1"/>
  <c r="AY32" i="1"/>
  <c r="AY204" i="1" s="1"/>
  <c r="BC32" i="1"/>
  <c r="BC204" i="1" s="1"/>
  <c r="BG32" i="1"/>
  <c r="BS32" i="1"/>
  <c r="BS204" i="1" s="1"/>
  <c r="BW204" i="1"/>
  <c r="BW330" i="1" s="1"/>
  <c r="CF32" i="1"/>
  <c r="CR41" i="1"/>
  <c r="CR32" i="1" s="1"/>
  <c r="EG42" i="1"/>
  <c r="HT42" i="1"/>
  <c r="GL43" i="1"/>
  <c r="GD43" i="1"/>
  <c r="FV43" i="1"/>
  <c r="BH46" i="1"/>
  <c r="BV46" i="1"/>
  <c r="CS32" i="1"/>
  <c r="CS204" i="1" s="1"/>
  <c r="CS330" i="1" s="1"/>
  <c r="CZ46" i="1"/>
  <c r="DA41" i="1"/>
  <c r="DX46" i="1"/>
  <c r="FD46" i="1"/>
  <c r="GD47" i="1"/>
  <c r="FP47" i="1"/>
  <c r="H48" i="1"/>
  <c r="K49" i="1"/>
  <c r="AA49" i="1"/>
  <c r="Z49" i="1" s="1"/>
  <c r="BB49" i="1"/>
  <c r="CH49" i="1"/>
  <c r="CX41" i="1"/>
  <c r="EW49" i="1"/>
  <c r="FK49" i="1"/>
  <c r="FK41" i="1" s="1"/>
  <c r="FK32" i="1" s="1"/>
  <c r="HP49" i="1"/>
  <c r="HO49" i="1" s="1"/>
  <c r="EG50" i="1"/>
  <c r="IA50" i="1"/>
  <c r="Z51" i="1"/>
  <c r="AK51" i="1" s="1"/>
  <c r="DF51" i="1"/>
  <c r="DG49" i="1"/>
  <c r="EZ49" i="1"/>
  <c r="EZ41" i="1" s="1"/>
  <c r="FA41" i="1"/>
  <c r="AD52" i="1"/>
  <c r="X52" i="1"/>
  <c r="W52" i="1" s="1"/>
  <c r="AJ52" i="1"/>
  <c r="AL52" i="1" s="1"/>
  <c r="EK50" i="1"/>
  <c r="EL49" i="1"/>
  <c r="EK49" i="1" s="1"/>
  <c r="FS54" i="1"/>
  <c r="FU44" i="1"/>
  <c r="DA186" i="1"/>
  <c r="DA185" i="1" s="1"/>
  <c r="EO55" i="1"/>
  <c r="EO187" i="1" s="1"/>
  <c r="FH55" i="1"/>
  <c r="FG55" i="1" s="1"/>
  <c r="FT55" i="1"/>
  <c r="GI55" i="1"/>
  <c r="GJ55" i="1" s="1"/>
  <c r="GL55" i="1"/>
  <c r="X55" i="1"/>
  <c r="GI57" i="1"/>
  <c r="GJ57" i="1" s="1"/>
  <c r="GL57" i="1"/>
  <c r="FG61" i="1"/>
  <c r="AY63" i="1"/>
  <c r="FS63" i="1"/>
  <c r="GD67" i="1"/>
  <c r="AV68" i="1"/>
  <c r="AW63" i="1"/>
  <c r="AV63" i="1" s="1"/>
  <c r="EG68" i="1"/>
  <c r="AS69" i="1"/>
  <c r="BH69" i="1"/>
  <c r="BV69" i="1"/>
  <c r="AV70" i="1"/>
  <c r="AW69" i="1"/>
  <c r="AV69" i="1" s="1"/>
  <c r="DR71" i="1"/>
  <c r="DS69" i="1"/>
  <c r="DR69" i="1" s="1"/>
  <c r="HO71" i="1"/>
  <c r="HP69" i="1"/>
  <c r="HO69" i="1" s="1"/>
  <c r="DR72" i="1"/>
  <c r="FS77" i="1"/>
  <c r="FT77" i="1" s="1"/>
  <c r="DS79" i="1"/>
  <c r="DO80" i="1"/>
  <c r="DP75" i="1"/>
  <c r="FX82" i="1"/>
  <c r="FS82" i="1"/>
  <c r="FT82" i="1" s="1"/>
  <c r="DF90" i="1"/>
  <c r="DX90" i="1"/>
  <c r="AV91" i="1"/>
  <c r="AW90" i="1"/>
  <c r="AV90" i="1" s="1"/>
  <c r="EZ91" i="1"/>
  <c r="FA90" i="1"/>
  <c r="EZ90" i="1" s="1"/>
  <c r="EK92" i="1"/>
  <c r="EP92" i="1"/>
  <c r="CQ93" i="1"/>
  <c r="EK93" i="1"/>
  <c r="FV93" i="1"/>
  <c r="FC93" i="1"/>
  <c r="FT93" i="1" s="1"/>
  <c r="GD93" i="1"/>
  <c r="GJ93" i="1"/>
  <c r="HX93" i="1"/>
  <c r="HW93" i="1" s="1"/>
  <c r="CK95" i="1"/>
  <c r="ES95" i="1"/>
  <c r="FG95" i="1"/>
  <c r="AR102" i="1"/>
  <c r="BI102" i="1"/>
  <c r="BL102" i="1"/>
  <c r="BE103" i="1"/>
  <c r="BE32" i="1" s="1"/>
  <c r="GV103" i="1"/>
  <c r="GU103" i="1" s="1"/>
  <c r="O107" i="1"/>
  <c r="N107" i="1" s="1"/>
  <c r="CH103" i="1"/>
  <c r="CS103" i="1"/>
  <c r="CQ107" i="1"/>
  <c r="CQ103" i="1" s="1"/>
  <c r="DX107" i="1"/>
  <c r="DY103" i="1"/>
  <c r="EO103" i="1"/>
  <c r="HX107" i="1"/>
  <c r="CK108" i="1"/>
  <c r="CL107" i="1"/>
  <c r="DL107" i="1"/>
  <c r="DL103" i="1" s="1"/>
  <c r="DM103" i="1"/>
  <c r="O110" i="1"/>
  <c r="N110" i="1" s="1"/>
  <c r="BY112" i="1"/>
  <c r="GJ119" i="1"/>
  <c r="FP125" i="1"/>
  <c r="FO125" i="1" s="1"/>
  <c r="DS125" i="1"/>
  <c r="DR125" i="1" s="1"/>
  <c r="DR126" i="1"/>
  <c r="GI131" i="1"/>
  <c r="GJ131" i="1" s="1"/>
  <c r="GL131" i="1"/>
  <c r="DI132" i="1"/>
  <c r="DG132" i="1"/>
  <c r="DJ35" i="1"/>
  <c r="DI35" i="1" s="1"/>
  <c r="CZ134" i="1"/>
  <c r="DB133" i="1"/>
  <c r="FC135" i="1"/>
  <c r="GJ135" i="1" s="1"/>
  <c r="FJ135" i="1"/>
  <c r="FZ135" i="1"/>
  <c r="GP135" i="1"/>
  <c r="HK135" i="1"/>
  <c r="HN134" i="1"/>
  <c r="FX137" i="1"/>
  <c r="FS137" i="1"/>
  <c r="FT137" i="1" s="1"/>
  <c r="GJ141" i="1"/>
  <c r="GJ143" i="1"/>
  <c r="ES146" i="1"/>
  <c r="GI147" i="1"/>
  <c r="GJ147" i="1" s="1"/>
  <c r="GL147" i="1"/>
  <c r="GA148" i="1"/>
  <c r="GB148" i="1" s="1"/>
  <c r="GH148" i="1"/>
  <c r="ES149" i="1"/>
  <c r="EV148" i="1"/>
  <c r="ES148" i="1" s="1"/>
  <c r="ER149" i="1"/>
  <c r="HJ148" i="1"/>
  <c r="HG148" i="1" s="1"/>
  <c r="FS151" i="1"/>
  <c r="FT151" i="1" s="1"/>
  <c r="FX151" i="1"/>
  <c r="GA153" i="1"/>
  <c r="GB153" i="1" s="1"/>
  <c r="GH153" i="1"/>
  <c r="DS154" i="1"/>
  <c r="DR154" i="1" s="1"/>
  <c r="DN154" i="1"/>
  <c r="DL154" i="1" s="1"/>
  <c r="DL158" i="1"/>
  <c r="EK158" i="1"/>
  <c r="EL154" i="1"/>
  <c r="EK154" i="1" s="1"/>
  <c r="GB158" i="1"/>
  <c r="FN159" i="1"/>
  <c r="FK159" i="1" s="1"/>
  <c r="FR158" i="1"/>
  <c r="FO158" i="1" s="1"/>
  <c r="FO159" i="1"/>
  <c r="GA160" i="1"/>
  <c r="GB160" i="1" s="1"/>
  <c r="GH160" i="1"/>
  <c r="FS162" i="1"/>
  <c r="FT162" i="1" s="1"/>
  <c r="FX162" i="1"/>
  <c r="DT162" i="1"/>
  <c r="DR163" i="1"/>
  <c r="DR162" i="1" s="1"/>
  <c r="DT164" i="1"/>
  <c r="DR165" i="1"/>
  <c r="DR164" i="1" s="1"/>
  <c r="GB168" i="1"/>
  <c r="BT172" i="1"/>
  <c r="BS172" i="1" s="1"/>
  <c r="BH172" i="1"/>
  <c r="DU172" i="1"/>
  <c r="DU171" i="1" s="1"/>
  <c r="EK172" i="1"/>
  <c r="EK171" i="1" s="1"/>
  <c r="ES171" i="1"/>
  <c r="GH172" i="1"/>
  <c r="GA172" i="1"/>
  <c r="GB172" i="1" s="1"/>
  <c r="BY173" i="1"/>
  <c r="BZ172" i="1"/>
  <c r="BY172" i="1" s="1"/>
  <c r="DR173" i="1"/>
  <c r="DS172" i="1"/>
  <c r="EZ172" i="1"/>
  <c r="EZ171" i="1" s="1"/>
  <c r="FA171" i="1"/>
  <c r="FL171" i="1"/>
  <c r="FL200" i="1"/>
  <c r="FK176" i="1"/>
  <c r="FV176" i="1"/>
  <c r="GA176" i="1"/>
  <c r="GB176" i="1" s="1"/>
  <c r="AY177" i="1"/>
  <c r="EG203" i="1"/>
  <c r="EL203" i="1"/>
  <c r="EE203" i="1"/>
  <c r="ED203" i="1" s="1"/>
  <c r="DB186" i="1"/>
  <c r="DB185" i="1" s="1"/>
  <c r="EH187" i="1"/>
  <c r="FV188" i="1"/>
  <c r="FS189" i="1"/>
  <c r="FT189" i="1" s="1"/>
  <c r="HG189" i="1"/>
  <c r="DI190" i="1"/>
  <c r="EN194" i="1"/>
  <c r="EN186" i="1" s="1"/>
  <c r="EN185" i="1" s="1"/>
  <c r="GH194" i="1"/>
  <c r="GA194" i="1"/>
  <c r="GB194" i="1" s="1"/>
  <c r="EE194" i="1"/>
  <c r="ED194" i="1" s="1"/>
  <c r="ED196" i="1"/>
  <c r="HW196" i="1"/>
  <c r="HX194" i="1"/>
  <c r="HW194" i="1" s="1"/>
  <c r="DG197" i="1"/>
  <c r="DF197" i="1" s="1"/>
  <c r="DJ194" i="1"/>
  <c r="DI194" i="1" s="1"/>
  <c r="GJ200" i="1"/>
  <c r="GA201" i="1"/>
  <c r="GB201" i="1" s="1"/>
  <c r="GH201" i="1"/>
  <c r="GI203" i="1"/>
  <c r="GJ203" i="1" s="1"/>
  <c r="GL203" i="1"/>
  <c r="FI330" i="1"/>
  <c r="FJ332" i="1"/>
  <c r="FJ28" i="1" s="1"/>
  <c r="FJ12" i="1" s="1"/>
  <c r="CY208" i="1"/>
  <c r="CY334" i="1" s="1"/>
  <c r="DS391" i="1"/>
  <c r="DS14" i="1" s="1"/>
  <c r="AT210" i="1"/>
  <c r="AT269" i="1" s="1"/>
  <c r="AM269" i="1"/>
  <c r="AM330" i="1" s="1"/>
  <c r="W213" i="1"/>
  <c r="X212" i="1"/>
  <c r="X211" i="1" s="1"/>
  <c r="X210" i="1" s="1"/>
  <c r="AL213" i="1"/>
  <c r="AR213" i="1"/>
  <c r="BM212" i="1"/>
  <c r="BM211" i="1" s="1"/>
  <c r="BM210" i="1" s="1"/>
  <c r="BM269" i="1" s="1"/>
  <c r="BM330" i="1" s="1"/>
  <c r="FH222" i="1"/>
  <c r="FG222" i="1" s="1"/>
  <c r="FO222" i="1"/>
  <c r="W233" i="1"/>
  <c r="Y232" i="1"/>
  <c r="Y210" i="1" s="1"/>
  <c r="DO236" i="1"/>
  <c r="DO232" i="1" s="1"/>
  <c r="DP232" i="1"/>
  <c r="GU266" i="1"/>
  <c r="GV263" i="1"/>
  <c r="GU263" i="1" s="1"/>
  <c r="E32" i="1"/>
  <c r="E204" i="1" s="1"/>
  <c r="U32" i="1"/>
  <c r="U204" i="1" s="1"/>
  <c r="U330" i="1" s="1"/>
  <c r="DE204" i="1"/>
  <c r="DE330" i="1" s="1"/>
  <c r="EC204" i="1"/>
  <c r="EC330" i="1" s="1"/>
  <c r="FF204" i="1"/>
  <c r="GX204" i="1"/>
  <c r="EH39" i="1"/>
  <c r="ET39" i="1"/>
  <c r="GV39" i="1"/>
  <c r="HL39" i="1"/>
  <c r="HK39" i="1" s="1"/>
  <c r="HT39" i="1"/>
  <c r="IB39" i="1"/>
  <c r="DY41" i="1"/>
  <c r="DY32" i="1" s="1"/>
  <c r="DY204" i="1" s="1"/>
  <c r="HH46" i="1"/>
  <c r="O49" i="1"/>
  <c r="N49" i="1" s="1"/>
  <c r="BF49" i="1"/>
  <c r="BE49" i="1" s="1"/>
  <c r="FC50" i="1"/>
  <c r="FT50" i="1" s="1"/>
  <c r="T55" i="1"/>
  <c r="T208" i="1" s="1"/>
  <c r="AG55" i="1"/>
  <c r="FL186" i="1"/>
  <c r="FL185" i="1" s="1"/>
  <c r="FL18" i="1" s="1"/>
  <c r="FK18" i="1" s="1"/>
  <c r="Z63" i="1"/>
  <c r="AK63" i="1" s="1"/>
  <c r="AL63" i="1" s="1"/>
  <c r="GU67" i="1"/>
  <c r="BZ69" i="1"/>
  <c r="BY69" i="1" s="1"/>
  <c r="DI72" i="1"/>
  <c r="DF75" i="1"/>
  <c r="FX75" i="1"/>
  <c r="FS75" i="1"/>
  <c r="FT75" i="1" s="1"/>
  <c r="FX76" i="1"/>
  <c r="FS76" i="1"/>
  <c r="FT76" i="1" s="1"/>
  <c r="Q90" i="1"/>
  <c r="CL90" i="1"/>
  <c r="CK90" i="1" s="1"/>
  <c r="DM90" i="1"/>
  <c r="DL90" i="1" s="1"/>
  <c r="EE90" i="1"/>
  <c r="ED90" i="1" s="1"/>
  <c r="GL90" i="1"/>
  <c r="Z93" i="1"/>
  <c r="AK93" i="1" s="1"/>
  <c r="AL93" i="1" s="1"/>
  <c r="AI93" i="1"/>
  <c r="EO93" i="1"/>
  <c r="Q102" i="1"/>
  <c r="BH103" i="1"/>
  <c r="BH32" i="1" s="1"/>
  <c r="BH204" i="1" s="1"/>
  <c r="HT104" i="1"/>
  <c r="FC105" i="1"/>
  <c r="GJ105" i="1" s="1"/>
  <c r="HX105" i="1"/>
  <c r="HW105" i="1" s="1"/>
  <c r="I107" i="1"/>
  <c r="H107" i="1" s="1"/>
  <c r="X107" i="1"/>
  <c r="W107" i="1" s="1"/>
  <c r="AS107" i="1"/>
  <c r="DA103" i="1"/>
  <c r="DJ107" i="1"/>
  <c r="FA107" i="1"/>
  <c r="FK107" i="1"/>
  <c r="FK103" i="1" s="1"/>
  <c r="DG108" i="1"/>
  <c r="EK108" i="1"/>
  <c r="EL107" i="1"/>
  <c r="EK107" i="1" s="1"/>
  <c r="FX108" i="1"/>
  <c r="FS108" i="1"/>
  <c r="FT108" i="1" s="1"/>
  <c r="HK108" i="1"/>
  <c r="FX109" i="1"/>
  <c r="FS109" i="1"/>
  <c r="FT109" i="1" s="1"/>
  <c r="Z110" i="1"/>
  <c r="AK110" i="1" s="1"/>
  <c r="AL110" i="1" s="1"/>
  <c r="BH110" i="1"/>
  <c r="GJ111" i="1"/>
  <c r="AV112" i="1"/>
  <c r="AW110" i="1"/>
  <c r="AV110" i="1" s="1"/>
  <c r="Z113" i="1"/>
  <c r="AK113" i="1" s="1"/>
  <c r="AL113" i="1" s="1"/>
  <c r="DX113" i="1"/>
  <c r="FS115" i="1"/>
  <c r="FT115" i="1" s="1"/>
  <c r="GB117" i="1"/>
  <c r="AC116" i="1"/>
  <c r="BE118" i="1"/>
  <c r="BE272" i="1" s="1"/>
  <c r="BF116" i="1"/>
  <c r="BE116" i="1" s="1"/>
  <c r="FG118" i="1"/>
  <c r="FT119" i="1"/>
  <c r="HG121" i="1"/>
  <c r="HW121" i="1"/>
  <c r="GL123" i="1"/>
  <c r="DG124" i="1"/>
  <c r="DS124" i="1"/>
  <c r="GI124" i="1"/>
  <c r="GJ124" i="1" s="1"/>
  <c r="GL124" i="1"/>
  <c r="FK125" i="1"/>
  <c r="GI125" i="1"/>
  <c r="GJ125" i="1" s="1"/>
  <c r="GL125" i="1"/>
  <c r="ED126" i="1"/>
  <c r="EE125" i="1"/>
  <c r="ED125" i="1" s="1"/>
  <c r="FT127" i="1"/>
  <c r="GB128" i="1"/>
  <c r="AY132" i="1"/>
  <c r="BL132" i="1" s="1"/>
  <c r="BT132" i="1"/>
  <c r="BS132" i="1" s="1"/>
  <c r="HX132" i="1"/>
  <c r="BG133" i="1"/>
  <c r="AY133" i="1"/>
  <c r="BS334" i="1"/>
  <c r="BS30" i="1" s="1"/>
  <c r="DC133" i="1"/>
  <c r="DC208" i="1" s="1"/>
  <c r="DC334" i="1" s="1"/>
  <c r="DE208" i="1"/>
  <c r="DE334" i="1" s="1"/>
  <c r="GX133" i="1"/>
  <c r="DX134" i="1"/>
  <c r="HO135" i="1"/>
  <c r="HV135" i="1" s="1"/>
  <c r="FS136" i="1"/>
  <c r="FT136" i="1" s="1"/>
  <c r="HO137" i="1"/>
  <c r="HG137" i="1" s="1"/>
  <c r="HG134" i="1" s="1"/>
  <c r="CF133" i="1"/>
  <c r="CF208" i="1" s="1"/>
  <c r="CJ133" i="1"/>
  <c r="CJ208" i="1" s="1"/>
  <c r="CN133" i="1"/>
  <c r="CN208" i="1" s="1"/>
  <c r="CN183" i="1" s="1"/>
  <c r="CR133" i="1"/>
  <c r="CR208" i="1" s="1"/>
  <c r="CV133" i="1"/>
  <c r="CV208" i="1" s="1"/>
  <c r="DI138" i="1"/>
  <c r="GP138" i="1"/>
  <c r="DF140" i="1"/>
  <c r="DH138" i="1"/>
  <c r="DF138" i="1" s="1"/>
  <c r="DT140" i="1"/>
  <c r="FX140" i="1"/>
  <c r="FS140" i="1"/>
  <c r="FT140" i="1" s="1"/>
  <c r="GB141" i="1"/>
  <c r="FS142" i="1"/>
  <c r="FT142" i="1" s="1"/>
  <c r="HK142" i="1"/>
  <c r="GB143" i="1"/>
  <c r="HK143" i="1"/>
  <c r="GA144" i="1"/>
  <c r="GB144" i="1" s="1"/>
  <c r="GH144" i="1"/>
  <c r="CZ146" i="1"/>
  <c r="EG146" i="1"/>
  <c r="EJ133" i="1"/>
  <c r="FG146" i="1"/>
  <c r="DK148" i="1"/>
  <c r="DU148" i="1"/>
  <c r="GP149" i="1"/>
  <c r="GO148" i="1"/>
  <c r="GA150" i="1"/>
  <c r="GB150" i="1" s="1"/>
  <c r="GH150" i="1"/>
  <c r="FS157" i="1"/>
  <c r="FT157" i="1" s="1"/>
  <c r="CY154" i="1"/>
  <c r="CW154" i="1" s="1"/>
  <c r="CW158" i="1"/>
  <c r="DU158" i="1"/>
  <c r="DV154" i="1"/>
  <c r="DU154" i="1" s="1"/>
  <c r="GP158" i="1"/>
  <c r="ES160" i="1"/>
  <c r="ET158" i="1"/>
  <c r="FS160" i="1"/>
  <c r="FT160" i="1" s="1"/>
  <c r="FO161" i="1"/>
  <c r="FN161" i="1"/>
  <c r="FK161" i="1" s="1"/>
  <c r="GH162" i="1"/>
  <c r="CT163" i="1"/>
  <c r="CT162" i="1" s="1"/>
  <c r="CV162" i="1"/>
  <c r="ED165" i="1"/>
  <c r="EF164" i="1"/>
  <c r="GB165" i="1"/>
  <c r="HZ165" i="1"/>
  <c r="ID164" i="1"/>
  <c r="IA164" i="1" s="1"/>
  <c r="GP166" i="1"/>
  <c r="ES169" i="1"/>
  <c r="ES168" i="1" s="1"/>
  <c r="ER169" i="1"/>
  <c r="HK169" i="1"/>
  <c r="GI170" i="1"/>
  <c r="GJ170" i="1" s="1"/>
  <c r="GH171" i="1"/>
  <c r="GA171" i="1"/>
  <c r="GB171" i="1" s="1"/>
  <c r="AY172" i="1"/>
  <c r="CU172" i="1"/>
  <c r="CT172" i="1" s="1"/>
  <c r="EW172" i="1"/>
  <c r="EX171" i="1"/>
  <c r="GI172" i="1"/>
  <c r="GJ172" i="1" s="1"/>
  <c r="GL172" i="1"/>
  <c r="O176" i="1"/>
  <c r="N176" i="1" s="1"/>
  <c r="CH176" i="1"/>
  <c r="CY171" i="1"/>
  <c r="CW176" i="1"/>
  <c r="CW171" i="1" s="1"/>
  <c r="BY178" i="1"/>
  <c r="BZ176" i="1"/>
  <c r="BY176" i="1" s="1"/>
  <c r="DS178" i="1"/>
  <c r="DR178" i="1" s="1"/>
  <c r="BB179" i="1"/>
  <c r="CW179" i="1"/>
  <c r="CX171" i="1"/>
  <c r="FK179" i="1"/>
  <c r="BT180" i="1"/>
  <c r="AY180" i="1"/>
  <c r="FX180" i="1"/>
  <c r="FS180" i="1"/>
  <c r="FT180" i="1" s="1"/>
  <c r="HT186" i="1"/>
  <c r="HT185" i="1" s="1"/>
  <c r="HT19" i="1" s="1"/>
  <c r="GD188" i="1"/>
  <c r="HK190" i="1"/>
  <c r="ER194" i="1"/>
  <c r="ER186" i="1" s="1"/>
  <c r="ER185" i="1" s="1"/>
  <c r="ER18" i="1" s="1"/>
  <c r="HL194" i="1"/>
  <c r="HK194" i="1" s="1"/>
  <c r="FX197" i="1"/>
  <c r="FS197" i="1"/>
  <c r="FT197" i="1" s="1"/>
  <c r="HK197" i="1"/>
  <c r="GI198" i="1"/>
  <c r="GJ198" i="1" s="1"/>
  <c r="CY200" i="1"/>
  <c r="CY186" i="1" s="1"/>
  <c r="CY185" i="1" s="1"/>
  <c r="CY204" i="1" s="1"/>
  <c r="CY330" i="1" s="1"/>
  <c r="FS200" i="1"/>
  <c r="FT200" i="1" s="1"/>
  <c r="FX200" i="1"/>
  <c r="DI201" i="1"/>
  <c r="DG201" i="1"/>
  <c r="DJ200" i="1"/>
  <c r="DI200" i="1" s="1"/>
  <c r="FE332" i="1"/>
  <c r="FE28" i="1" s="1"/>
  <c r="FE12" i="1" s="1"/>
  <c r="DB210" i="1"/>
  <c r="DB269" i="1" s="1"/>
  <c r="BC210" i="1"/>
  <c r="BC269" i="1" s="1"/>
  <c r="FS212" i="1"/>
  <c r="FV212" i="1"/>
  <c r="FU211" i="1"/>
  <c r="DS213" i="1"/>
  <c r="DI213" i="1"/>
  <c r="DJ212" i="1"/>
  <c r="DG213" i="1"/>
  <c r="HO213" i="1"/>
  <c r="HP212" i="1"/>
  <c r="HH213" i="1"/>
  <c r="CL212" i="1"/>
  <c r="CL211" i="1" s="1"/>
  <c r="CK214" i="1"/>
  <c r="FS214" i="1"/>
  <c r="FT214" i="1" s="1"/>
  <c r="FV214" i="1"/>
  <c r="HO215" i="1"/>
  <c r="HH215" i="1"/>
  <c r="HG215" i="1" s="1"/>
  <c r="AL216" i="1"/>
  <c r="AR216" i="1"/>
  <c r="GB217" i="1"/>
  <c r="H219" i="1"/>
  <c r="EW221" i="1"/>
  <c r="EX219" i="1"/>
  <c r="EW219" i="1" s="1"/>
  <c r="FA221" i="1"/>
  <c r="AF225" i="1"/>
  <c r="AG224" i="1"/>
  <c r="AF224" i="1" s="1"/>
  <c r="AL224" i="1" s="1"/>
  <c r="HX228" i="1"/>
  <c r="IB221" i="1"/>
  <c r="HW229" i="1"/>
  <c r="BK237" i="1"/>
  <c r="BT237" i="1"/>
  <c r="BS238" i="1"/>
  <c r="BS237" i="1" s="1"/>
  <c r="IA240" i="1"/>
  <c r="IB239" i="1"/>
  <c r="M334" i="1"/>
  <c r="K247" i="1"/>
  <c r="GH253" i="1"/>
  <c r="GA253" i="1" s="1"/>
  <c r="GB253" i="1" s="1"/>
  <c r="GG270" i="1"/>
  <c r="GG269" i="1"/>
  <c r="EO264" i="1"/>
  <c r="EP263" i="1"/>
  <c r="EO263" i="1" s="1"/>
  <c r="T276" i="1"/>
  <c r="V274" i="1"/>
  <c r="Z276" i="1"/>
  <c r="Z274" i="1" s="1"/>
  <c r="CZ339" i="1"/>
  <c r="CZ336" i="1" s="1"/>
  <c r="DB336" i="1"/>
  <c r="DB11" i="1" s="1"/>
  <c r="CZ11" i="1" s="1"/>
  <c r="DX339" i="1"/>
  <c r="DX336" i="1" s="1"/>
  <c r="DZ336" i="1"/>
  <c r="FB204" i="1"/>
  <c r="FZ35" i="1"/>
  <c r="FW205" i="1"/>
  <c r="FW331" i="1" s="1"/>
  <c r="GB70" i="1"/>
  <c r="FX72" i="1"/>
  <c r="FS72" i="1"/>
  <c r="FT72" i="1" s="1"/>
  <c r="FX89" i="1"/>
  <c r="EW90" i="1"/>
  <c r="Q93" i="1"/>
  <c r="DX93" i="1"/>
  <c r="BE102" i="1"/>
  <c r="AV103" i="1"/>
  <c r="AV32" i="1" s="1"/>
  <c r="AV204" i="1" s="1"/>
  <c r="GD105" i="1"/>
  <c r="Z107" i="1"/>
  <c r="AK107" i="1" s="1"/>
  <c r="AL107" i="1" s="1"/>
  <c r="BH107" i="1"/>
  <c r="CW103" i="1"/>
  <c r="AV109" i="1"/>
  <c r="AW107" i="1"/>
  <c r="AV107" i="1" s="1"/>
  <c r="GJ110" i="1"/>
  <c r="AS113" i="1"/>
  <c r="GI113" i="1"/>
  <c r="GJ113" i="1" s="1"/>
  <c r="GL113" i="1"/>
  <c r="GI114" i="1"/>
  <c r="GJ114" i="1" s="1"/>
  <c r="GL114" i="1"/>
  <c r="DX116" i="1"/>
  <c r="IA118" i="1"/>
  <c r="IB117" i="1"/>
  <c r="FT120" i="1"/>
  <c r="ES123" i="1"/>
  <c r="ET122" i="1"/>
  <c r="ES122" i="1" s="1"/>
  <c r="DF126" i="1"/>
  <c r="DG125" i="1"/>
  <c r="DF125" i="1" s="1"/>
  <c r="FS128" i="1"/>
  <c r="FT128" i="1" s="1"/>
  <c r="FU104" i="1"/>
  <c r="FV128" i="1"/>
  <c r="N132" i="1"/>
  <c r="BB334" i="1"/>
  <c r="FY334" i="1"/>
  <c r="DZ133" i="1"/>
  <c r="GH135" i="1"/>
  <c r="CG133" i="1"/>
  <c r="CG208" i="1" s="1"/>
  <c r="CG183" i="1" s="1"/>
  <c r="CK133" i="1"/>
  <c r="CK208" i="1" s="1"/>
  <c r="CO133" i="1"/>
  <c r="CO208" i="1" s="1"/>
  <c r="CO183" i="1" s="1"/>
  <c r="CS133" i="1"/>
  <c r="CS208" i="1" s="1"/>
  <c r="DU138" i="1"/>
  <c r="GA138" i="1"/>
  <c r="GB138" i="1" s="1"/>
  <c r="GH138" i="1"/>
  <c r="FJ138" i="1"/>
  <c r="FG138" i="1" s="1"/>
  <c r="FX143" i="1"/>
  <c r="FS143" i="1"/>
  <c r="FT143" i="1" s="1"/>
  <c r="FS144" i="1"/>
  <c r="FT144" i="1" s="1"/>
  <c r="CB146" i="1"/>
  <c r="EW146" i="1"/>
  <c r="GJ146" i="1"/>
  <c r="EK148" i="1"/>
  <c r="GI148" i="1"/>
  <c r="GJ148" i="1" s="1"/>
  <c r="FG149" i="1"/>
  <c r="FJ148" i="1"/>
  <c r="FG148" i="1" s="1"/>
  <c r="DN150" i="1"/>
  <c r="DL150" i="1" s="1"/>
  <c r="DT150" i="1"/>
  <c r="DR150" i="1" s="1"/>
  <c r="FS150" i="1"/>
  <c r="FT150" i="1" s="1"/>
  <c r="GI157" i="1"/>
  <c r="GJ157" i="1" s="1"/>
  <c r="GL157" i="1"/>
  <c r="HO159" i="1"/>
  <c r="HR158" i="1"/>
  <c r="HO158" i="1" s="1"/>
  <c r="GI160" i="1"/>
  <c r="GJ160" i="1" s="1"/>
  <c r="GL160" i="1"/>
  <c r="FZ162" i="1"/>
  <c r="FG163" i="1"/>
  <c r="FG162" i="1" s="1"/>
  <c r="FR162" i="1" s="1"/>
  <c r="FO162" i="1" s="1"/>
  <c r="FJ162" i="1"/>
  <c r="HG163" i="1"/>
  <c r="HN163" i="1" s="1"/>
  <c r="HK163" i="1" s="1"/>
  <c r="HJ162" i="1"/>
  <c r="HG162" i="1" s="1"/>
  <c r="DF165" i="1"/>
  <c r="DF164" i="1" s="1"/>
  <c r="DH164" i="1"/>
  <c r="FX165" i="1"/>
  <c r="FS165" i="1"/>
  <c r="FT165" i="1" s="1"/>
  <c r="HO165" i="1"/>
  <c r="HN165" i="1"/>
  <c r="FZ166" i="1"/>
  <c r="GI166" i="1"/>
  <c r="GJ166" i="1" s="1"/>
  <c r="GL166" i="1"/>
  <c r="FX170" i="1"/>
  <c r="FS170" i="1"/>
  <c r="FT170" i="1" s="1"/>
  <c r="CB172" i="1"/>
  <c r="CF172" i="1" s="1"/>
  <c r="DL172" i="1"/>
  <c r="DZ194" i="1"/>
  <c r="DZ186" i="1" s="1"/>
  <c r="DZ185" i="1" s="1"/>
  <c r="DX172" i="1"/>
  <c r="DZ171" i="1"/>
  <c r="EO171" i="1"/>
  <c r="EO194" i="1"/>
  <c r="EY171" i="1"/>
  <c r="IA172" i="1"/>
  <c r="IA171" i="1" s="1"/>
  <c r="IB171" i="1"/>
  <c r="GI173" i="1"/>
  <c r="GJ173" i="1" s="1"/>
  <c r="GL173" i="1"/>
  <c r="DF174" i="1"/>
  <c r="DG172" i="1"/>
  <c r="DO175" i="1"/>
  <c r="DS175" i="1"/>
  <c r="DR175" i="1" s="1"/>
  <c r="BE177" i="1"/>
  <c r="BF176" i="1"/>
  <c r="BE176" i="1" s="1"/>
  <c r="CK177" i="1"/>
  <c r="CL176" i="1"/>
  <c r="CK176" i="1" s="1"/>
  <c r="DO178" i="1"/>
  <c r="DP176" i="1"/>
  <c r="DP171" i="1" s="1"/>
  <c r="AS179" i="1"/>
  <c r="CQ179" i="1"/>
  <c r="EW179" i="1"/>
  <c r="GI181" i="1"/>
  <c r="GJ181" i="1" s="1"/>
  <c r="GL181" i="1"/>
  <c r="GI184" i="1"/>
  <c r="GJ184" i="1" s="1"/>
  <c r="GL184" i="1"/>
  <c r="FE205" i="1"/>
  <c r="FE204" i="1"/>
  <c r="HO188" i="1"/>
  <c r="HP187" i="1"/>
  <c r="ED189" i="1"/>
  <c r="EE187" i="1"/>
  <c r="GB189" i="1"/>
  <c r="HX187" i="1"/>
  <c r="HW189" i="1"/>
  <c r="GB190" i="1"/>
  <c r="FJ194" i="1"/>
  <c r="FJ186" i="1" s="1"/>
  <c r="FJ185" i="1" s="1"/>
  <c r="GI194" i="1"/>
  <c r="GJ194" i="1" s="1"/>
  <c r="GL194" i="1"/>
  <c r="DF196" i="1"/>
  <c r="DG194" i="1"/>
  <c r="DF194" i="1" s="1"/>
  <c r="GH199" i="1"/>
  <c r="GA199" i="1"/>
  <c r="GB199" i="1" s="1"/>
  <c r="FO201" i="1"/>
  <c r="FP200" i="1"/>
  <c r="FO200" i="1" s="1"/>
  <c r="HK201" i="1"/>
  <c r="HL200" i="1"/>
  <c r="HK200" i="1" s="1"/>
  <c r="GW330" i="1"/>
  <c r="FQ331" i="1"/>
  <c r="FQ27" i="1" s="1"/>
  <c r="FQ11" i="1" s="1"/>
  <c r="AV334" i="1"/>
  <c r="BA208" i="1"/>
  <c r="DM391" i="1"/>
  <c r="DM14" i="1" s="1"/>
  <c r="GU210" i="1"/>
  <c r="N212" i="1"/>
  <c r="P211" i="1"/>
  <c r="P210" i="1" s="1"/>
  <c r="P269" i="1" s="1"/>
  <c r="BZ216" i="1"/>
  <c r="BY216" i="1" s="1"/>
  <c r="BH216" i="1"/>
  <c r="BT216" i="1"/>
  <c r="BS216" i="1" s="1"/>
  <c r="GI216" i="1"/>
  <c r="GJ216" i="1" s="1"/>
  <c r="GL216" i="1"/>
  <c r="FC219" i="1"/>
  <c r="GB219" i="1" s="1"/>
  <c r="GL219" i="1"/>
  <c r="GD219" i="1"/>
  <c r="FV219" i="1"/>
  <c r="FT219" i="1"/>
  <c r="CK221" i="1"/>
  <c r="CK219" i="1" s="1"/>
  <c r="CM219" i="1"/>
  <c r="AF223" i="1"/>
  <c r="AG219" i="1"/>
  <c r="HH228" i="1"/>
  <c r="HP221" i="1"/>
  <c r="HG229" i="1"/>
  <c r="EL233" i="1"/>
  <c r="EE233" i="1"/>
  <c r="EH232" i="1"/>
  <c r="EG232" i="1" s="1"/>
  <c r="EG233" i="1"/>
  <c r="BI235" i="1"/>
  <c r="BF232" i="1"/>
  <c r="BE235" i="1"/>
  <c r="BE232" i="1" s="1"/>
  <c r="HK240" i="1"/>
  <c r="HX240" i="1"/>
  <c r="DC272" i="1"/>
  <c r="DC269" i="1"/>
  <c r="BV248" i="1"/>
  <c r="BX247" i="1"/>
  <c r="BX272" i="1" s="1"/>
  <c r="FE270" i="1"/>
  <c r="FX270" i="1" s="1"/>
  <c r="FE269" i="1"/>
  <c r="GN253" i="1"/>
  <c r="GF253" i="1"/>
  <c r="FM269" i="1"/>
  <c r="N254" i="1"/>
  <c r="O253" i="1"/>
  <c r="N253" i="1" s="1"/>
  <c r="FX254" i="1"/>
  <c r="EW253" i="1"/>
  <c r="FX253" i="1" s="1"/>
  <c r="HK253" i="1"/>
  <c r="HS276" i="1"/>
  <c r="HO277" i="1"/>
  <c r="HP276" i="1"/>
  <c r="HP275" i="1" s="1"/>
  <c r="AL286" i="1"/>
  <c r="AL285" i="1" s="1"/>
  <c r="AK285" i="1"/>
  <c r="FV203" i="1"/>
  <c r="GB203" i="1"/>
  <c r="FM330" i="1"/>
  <c r="EU331" i="1"/>
  <c r="EU27" i="1" s="1"/>
  <c r="EU11" i="1" s="1"/>
  <c r="EU10" i="1" s="1"/>
  <c r="CC391" i="1"/>
  <c r="CC14" i="1" s="1"/>
  <c r="FA391" i="1"/>
  <c r="FA14" i="1" s="1"/>
  <c r="EZ334" i="1"/>
  <c r="ID269" i="1"/>
  <c r="BX269" i="1"/>
  <c r="CB211" i="1"/>
  <c r="CM210" i="1"/>
  <c r="CM269" i="1" s="1"/>
  <c r="CM330" i="1" s="1"/>
  <c r="CB212" i="1"/>
  <c r="K211" i="1"/>
  <c r="EO212" i="1"/>
  <c r="HW213" i="1"/>
  <c r="HX212" i="1"/>
  <c r="DQ214" i="1"/>
  <c r="DO214" i="1" s="1"/>
  <c r="DI215" i="1"/>
  <c r="DG215" i="1"/>
  <c r="DF215" i="1" s="1"/>
  <c r="FV216" i="1"/>
  <c r="FP216" i="1"/>
  <c r="FA216" i="1"/>
  <c r="EZ216" i="1" s="1"/>
  <c r="GD216" i="1"/>
  <c r="FT216" i="1"/>
  <c r="AY219" i="1"/>
  <c r="AR221" i="1"/>
  <c r="BS219" i="1"/>
  <c r="DI223" i="1"/>
  <c r="DS223" i="1"/>
  <c r="DR223" i="1" s="1"/>
  <c r="DG223" i="1"/>
  <c r="DF223" i="1" s="1"/>
  <c r="W224" i="1"/>
  <c r="CH224" i="1"/>
  <c r="AV226" i="1"/>
  <c r="FH228" i="1"/>
  <c r="FG229" i="1"/>
  <c r="HG230" i="1"/>
  <c r="HP223" i="1"/>
  <c r="AR233" i="1"/>
  <c r="AL233" i="1"/>
  <c r="AY232" i="1"/>
  <c r="BS232" i="1"/>
  <c r="CB232" i="1"/>
  <c r="BT232" i="1"/>
  <c r="HK235" i="1"/>
  <c r="HX235" i="1"/>
  <c r="HW235" i="1" s="1"/>
  <c r="J237" i="1"/>
  <c r="H238" i="1"/>
  <c r="H237" i="1" s="1"/>
  <c r="GL239" i="1"/>
  <c r="GI239" i="1"/>
  <c r="GJ239" i="1" s="1"/>
  <c r="FJ243" i="1"/>
  <c r="FG243" i="1" s="1"/>
  <c r="FJ271" i="1"/>
  <c r="BB247" i="1"/>
  <c r="CB248" i="1"/>
  <c r="CB247" i="1" s="1"/>
  <c r="CB272" i="1" s="1"/>
  <c r="CV248" i="1"/>
  <c r="GU247" i="1"/>
  <c r="GU272" i="1" s="1"/>
  <c r="BU249" i="1"/>
  <c r="BS249" i="1" s="1"/>
  <c r="BG249" i="1"/>
  <c r="BE249" i="1" s="1"/>
  <c r="EV251" i="1"/>
  <c r="EJ247" i="1"/>
  <c r="EJ269" i="1" s="1"/>
  <c r="FZ253" i="1"/>
  <c r="FS253" i="1" s="1"/>
  <c r="FT253" i="1" s="1"/>
  <c r="FY270" i="1"/>
  <c r="AK253" i="1"/>
  <c r="AV253" i="1"/>
  <c r="ET254" i="1"/>
  <c r="EG254" i="1"/>
  <c r="EG253" i="1" s="1"/>
  <c r="EE254" i="1"/>
  <c r="EE253" i="1" s="1"/>
  <c r="ED253" i="1" s="1"/>
  <c r="ED254" i="1"/>
  <c r="HG253" i="1"/>
  <c r="DT258" i="1"/>
  <c r="DI258" i="1"/>
  <c r="DH258" i="1"/>
  <c r="DK253" i="1"/>
  <c r="AR260" i="1"/>
  <c r="AL260" i="1"/>
  <c r="DG260" i="1"/>
  <c r="DF260" i="1" s="1"/>
  <c r="DS260" i="1"/>
  <c r="DR260" i="1" s="1"/>
  <c r="EL265" i="1"/>
  <c r="ES265" i="1"/>
  <c r="HH266" i="1"/>
  <c r="HO266" i="1"/>
  <c r="HP263" i="1"/>
  <c r="HO263" i="1" s="1"/>
  <c r="FO271" i="1"/>
  <c r="GM329" i="1"/>
  <c r="GN274" i="1"/>
  <c r="DV274" i="1"/>
  <c r="DU275" i="1"/>
  <c r="O282" i="1"/>
  <c r="N282" i="1" s="1"/>
  <c r="N283" i="1"/>
  <c r="AK277" i="1"/>
  <c r="AK282" i="1"/>
  <c r="FG287" i="1"/>
  <c r="FH285" i="1"/>
  <c r="FG285" i="1" s="1"/>
  <c r="HH278" i="1"/>
  <c r="HG287" i="1"/>
  <c r="HH285" i="1"/>
  <c r="HG285" i="1" s="1"/>
  <c r="GD113" i="1"/>
  <c r="GD123" i="1"/>
  <c r="AL132" i="1"/>
  <c r="K334" i="1"/>
  <c r="K391" i="1" s="1"/>
  <c r="AK133" i="1"/>
  <c r="AK208" i="1" s="1"/>
  <c r="EI390" i="1"/>
  <c r="EI388" i="1"/>
  <c r="EI386" i="1"/>
  <c r="FV201" i="1"/>
  <c r="IA201" i="1"/>
  <c r="IB200" i="1"/>
  <c r="IA200" i="1" s="1"/>
  <c r="EI205" i="1"/>
  <c r="EI331" i="1" s="1"/>
  <c r="EI27" i="1" s="1"/>
  <c r="EI11" i="1" s="1"/>
  <c r="EI10" i="1" s="1"/>
  <c r="AI334" i="1"/>
  <c r="EC334" i="1"/>
  <c r="FU334" i="1"/>
  <c r="FS208" i="1"/>
  <c r="EF269" i="1"/>
  <c r="EP210" i="1"/>
  <c r="BP210" i="1"/>
  <c r="BP269" i="1" s="1"/>
  <c r="BP330" i="1" s="1"/>
  <c r="DZ210" i="1"/>
  <c r="DZ269" i="1" s="1"/>
  <c r="HL211" i="1"/>
  <c r="IB211" i="1"/>
  <c r="L212" i="1"/>
  <c r="L211" i="1" s="1"/>
  <c r="L210" i="1" s="1"/>
  <c r="R269" i="1"/>
  <c r="V269" i="1"/>
  <c r="V330" i="1" s="1"/>
  <c r="AH269" i="1"/>
  <c r="AH330" i="1" s="1"/>
  <c r="BD210" i="1"/>
  <c r="BD269" i="1" s="1"/>
  <c r="BD330" i="1" s="1"/>
  <c r="BV212" i="1"/>
  <c r="H213" i="1"/>
  <c r="BG212" i="1"/>
  <c r="BG211" i="1" s="1"/>
  <c r="BG210" i="1" s="1"/>
  <c r="CK212" i="1"/>
  <c r="CK211" i="1" s="1"/>
  <c r="CT213" i="1"/>
  <c r="DN212" i="1"/>
  <c r="DL213" i="1"/>
  <c r="DU212" i="1"/>
  <c r="EK213" i="1"/>
  <c r="EW213" i="1"/>
  <c r="EW212" i="1" s="1"/>
  <c r="EX212" i="1"/>
  <c r="EX211" i="1" s="1"/>
  <c r="FA213" i="1"/>
  <c r="FH212" i="1"/>
  <c r="FP212" i="1"/>
  <c r="BE214" i="1"/>
  <c r="BE212" i="1" s="1"/>
  <c r="BE211" i="1" s="1"/>
  <c r="BF212" i="1"/>
  <c r="BF211" i="1" s="1"/>
  <c r="EG214" i="1"/>
  <c r="EH212" i="1"/>
  <c r="EL214" i="1"/>
  <c r="EE214" i="1"/>
  <c r="H216" i="1"/>
  <c r="DK216" i="1"/>
  <c r="BI219" i="1"/>
  <c r="BH219" i="1" s="1"/>
  <c r="FC220" i="1"/>
  <c r="GD220" i="1"/>
  <c r="FT220" i="1"/>
  <c r="BE221" i="1"/>
  <c r="BE219" i="1" s="1"/>
  <c r="BF219" i="1"/>
  <c r="BS221" i="1"/>
  <c r="EK221" i="1"/>
  <c r="EL219" i="1"/>
  <c r="EK219" i="1" s="1"/>
  <c r="AV222" i="1"/>
  <c r="DL222" i="1"/>
  <c r="DM219" i="1"/>
  <c r="DL219" i="1" s="1"/>
  <c r="GD222" i="1"/>
  <c r="FA222" i="1"/>
  <c r="EZ222" i="1" s="1"/>
  <c r="FV222" i="1"/>
  <c r="FC222" i="1"/>
  <c r="GL222" i="1"/>
  <c r="FT222" i="1"/>
  <c r="K219" i="1"/>
  <c r="EE223" i="1"/>
  <c r="ED223" i="1" s="1"/>
  <c r="BT224" i="1"/>
  <c r="BS224" i="1" s="1"/>
  <c r="BZ225" i="1"/>
  <c r="BH225" i="1"/>
  <c r="BF225" i="1"/>
  <c r="FO228" i="1"/>
  <c r="FP227" i="1"/>
  <c r="FO227" i="1" s="1"/>
  <c r="HO228" i="1"/>
  <c r="HP227" i="1"/>
  <c r="HO227" i="1" s="1"/>
  <c r="Q232" i="1"/>
  <c r="BC232" i="1"/>
  <c r="BB233" i="1"/>
  <c r="BB232" i="1" s="1"/>
  <c r="BB210" i="1" s="1"/>
  <c r="BB269" i="1" s="1"/>
  <c r="CT233" i="1"/>
  <c r="CT232" i="1" s="1"/>
  <c r="CU232" i="1"/>
  <c r="DS233" i="1"/>
  <c r="DG233" i="1"/>
  <c r="FA232" i="1"/>
  <c r="EZ232" i="1" s="1"/>
  <c r="EZ233" i="1"/>
  <c r="HS235" i="1"/>
  <c r="IB235" i="1"/>
  <c r="IA235" i="1" s="1"/>
  <c r="P237" i="1"/>
  <c r="EK237" i="1"/>
  <c r="FV237" i="1"/>
  <c r="GK237" i="1"/>
  <c r="AG237" i="1"/>
  <c r="AF238" i="1"/>
  <c r="BL238" i="1"/>
  <c r="AY238" i="1"/>
  <c r="AY237" i="1" s="1"/>
  <c r="AR244" i="1"/>
  <c r="AR243" i="1" s="1"/>
  <c r="BF244" i="1"/>
  <c r="AF272" i="1"/>
  <c r="AL247" i="1"/>
  <c r="AL272" i="1" s="1"/>
  <c r="CD247" i="1"/>
  <c r="CD272" i="1" s="1"/>
  <c r="FR272" i="1"/>
  <c r="FO247" i="1"/>
  <c r="FO272" i="1" s="1"/>
  <c r="BA248" i="1"/>
  <c r="AS248" i="1"/>
  <c r="AU247" i="1"/>
  <c r="ES250" i="1"/>
  <c r="EN250" i="1"/>
  <c r="ER250" i="1" s="1"/>
  <c r="HN247" i="1"/>
  <c r="HK251" i="1"/>
  <c r="EH253" i="1"/>
  <c r="EM269" i="1"/>
  <c r="EM330" i="1" s="1"/>
  <c r="EM270" i="1"/>
  <c r="EM331" i="1" s="1"/>
  <c r="EM27" i="1" s="1"/>
  <c r="EM11" i="1" s="1"/>
  <c r="EM10" i="1" s="1"/>
  <c r="FV253" i="1"/>
  <c r="I253" i="1"/>
  <c r="H253" i="1" s="1"/>
  <c r="H254" i="1"/>
  <c r="AR254" i="1"/>
  <c r="AR253" i="1" s="1"/>
  <c r="AF253" i="1"/>
  <c r="AL254" i="1"/>
  <c r="AL253" i="1" s="1"/>
  <c r="BB253" i="1"/>
  <c r="BV253" i="1"/>
  <c r="CF253" i="1" s="1"/>
  <c r="CF254" i="1"/>
  <c r="CK254" i="1"/>
  <c r="CK253" i="1" s="1"/>
  <c r="CL253" i="1"/>
  <c r="HW253" i="1"/>
  <c r="GB255" i="1"/>
  <c r="GJ258" i="1"/>
  <c r="FB261" i="1"/>
  <c r="FT261" i="1"/>
  <c r="GJ261" i="1"/>
  <c r="FD263" i="1"/>
  <c r="FC266" i="1"/>
  <c r="FY269" i="1"/>
  <c r="GV275" i="1"/>
  <c r="ET329" i="1"/>
  <c r="ES274" i="1"/>
  <c r="ES329" i="1" s="1"/>
  <c r="EO275" i="1"/>
  <c r="EP274" i="1"/>
  <c r="CQ274" i="1"/>
  <c r="N280" i="1"/>
  <c r="O279" i="1"/>
  <c r="N279" i="1" s="1"/>
  <c r="O277" i="1"/>
  <c r="AC277" i="1"/>
  <c r="AC276" i="1" s="1"/>
  <c r="AC274" i="1" s="1"/>
  <c r="BB279" i="1"/>
  <c r="BB277" i="1"/>
  <c r="BB276" i="1" s="1"/>
  <c r="BB274" i="1" s="1"/>
  <c r="DO277" i="1"/>
  <c r="DO276" i="1" s="1"/>
  <c r="DR281" i="1"/>
  <c r="CW285" i="1"/>
  <c r="AV289" i="1"/>
  <c r="AV288" i="1" s="1"/>
  <c r="AW288" i="1"/>
  <c r="HG289" i="1"/>
  <c r="HH288" i="1"/>
  <c r="HG288" i="1" s="1"/>
  <c r="FV292" i="1"/>
  <c r="FS292" i="1"/>
  <c r="FT292" i="1" s="1"/>
  <c r="FH293" i="1"/>
  <c r="FO293" i="1"/>
  <c r="FP292" i="1"/>
  <c r="FO292" i="1" s="1"/>
  <c r="HM321" i="1"/>
  <c r="HM329" i="1" s="1"/>
  <c r="HM330" i="1" s="1"/>
  <c r="HK322" i="1"/>
  <c r="FS112" i="1"/>
  <c r="FT112" i="1" s="1"/>
  <c r="FD122" i="1"/>
  <c r="FS130" i="1"/>
  <c r="FT130" i="1" s="1"/>
  <c r="FS146" i="1"/>
  <c r="FT146" i="1" s="1"/>
  <c r="FS147" i="1"/>
  <c r="FT147" i="1" s="1"/>
  <c r="FS156" i="1"/>
  <c r="FT156" i="1" s="1"/>
  <c r="FS163" i="1"/>
  <c r="FT163" i="1" s="1"/>
  <c r="FS164" i="1"/>
  <c r="FT164" i="1" s="1"/>
  <c r="DK171" i="1"/>
  <c r="FN171" i="1"/>
  <c r="FS171" i="1"/>
  <c r="FT171" i="1" s="1"/>
  <c r="FS172" i="1"/>
  <c r="FT172" i="1" s="1"/>
  <c r="FS173" i="1"/>
  <c r="FT173" i="1" s="1"/>
  <c r="GA175" i="1"/>
  <c r="GB175" i="1" s="1"/>
  <c r="GA177" i="1"/>
  <c r="GB177" i="1" s="1"/>
  <c r="FS181" i="1"/>
  <c r="FT181" i="1" s="1"/>
  <c r="GA183" i="1"/>
  <c r="GB183" i="1" s="1"/>
  <c r="FS184" i="1"/>
  <c r="FT184" i="1" s="1"/>
  <c r="GC187" i="1"/>
  <c r="GA192" i="1"/>
  <c r="GB192" i="1" s="1"/>
  <c r="FS194" i="1"/>
  <c r="FT194" i="1" s="1"/>
  <c r="GA195" i="1"/>
  <c r="GB195" i="1" s="1"/>
  <c r="FX201" i="1"/>
  <c r="FS201" i="1"/>
  <c r="FT201" i="1" s="1"/>
  <c r="HS201" i="1"/>
  <c r="HT200" i="1"/>
  <c r="HS200" i="1" s="1"/>
  <c r="HS186" i="1" s="1"/>
  <c r="HS185" i="1" s="1"/>
  <c r="FX202" i="1"/>
  <c r="FS202" i="1"/>
  <c r="FT202" i="1" s="1"/>
  <c r="FA203" i="1"/>
  <c r="EZ203" i="1" s="1"/>
  <c r="FQ332" i="1"/>
  <c r="FQ28" i="1" s="1"/>
  <c r="FQ12" i="1" s="1"/>
  <c r="AA334" i="1"/>
  <c r="AE334" i="1"/>
  <c r="BJ334" i="1"/>
  <c r="BO334" i="1"/>
  <c r="BO30" i="1" s="1"/>
  <c r="BX334" i="1"/>
  <c r="DG391" i="1"/>
  <c r="DG14" i="1" s="1"/>
  <c r="DP391" i="1"/>
  <c r="DP14" i="1" s="1"/>
  <c r="CS269" i="1"/>
  <c r="EJ270" i="1"/>
  <c r="HJ270" i="1"/>
  <c r="HJ269" i="1"/>
  <c r="DU211" i="1"/>
  <c r="FK211" i="1"/>
  <c r="FK210" i="1" s="1"/>
  <c r="FK269" i="1" s="1"/>
  <c r="FL210" i="1"/>
  <c r="FL269" i="1" s="1"/>
  <c r="G211" i="1"/>
  <c r="G210" i="1" s="1"/>
  <c r="G269" i="1" s="1"/>
  <c r="E212" i="1"/>
  <c r="S211" i="1"/>
  <c r="S210" i="1" s="1"/>
  <c r="Q212" i="1"/>
  <c r="DK212" i="1"/>
  <c r="DP212" i="1"/>
  <c r="FC212" i="1"/>
  <c r="FD211" i="1"/>
  <c r="J210" i="1"/>
  <c r="BZ214" i="1"/>
  <c r="BH214" i="1"/>
  <c r="BS213" i="1"/>
  <c r="BS212" i="1" s="1"/>
  <c r="BS211" i="1" s="1"/>
  <c r="CY212" i="1"/>
  <c r="CY211" i="1" s="1"/>
  <c r="CY210" i="1" s="1"/>
  <c r="CY269" i="1" s="1"/>
  <c r="DO213" i="1"/>
  <c r="E214" i="1"/>
  <c r="E211" i="1" s="1"/>
  <c r="F212" i="1"/>
  <c r="F211" i="1" s="1"/>
  <c r="F210" i="1" s="1"/>
  <c r="O214" i="1"/>
  <c r="I214" i="1"/>
  <c r="H214" i="1" s="1"/>
  <c r="AG214" i="1"/>
  <c r="AF214" i="1" s="1"/>
  <c r="Z214" i="1"/>
  <c r="AY214" i="1"/>
  <c r="BL214" i="1" s="1"/>
  <c r="BT214" i="1"/>
  <c r="BS214" i="1" s="1"/>
  <c r="DJ214" i="1"/>
  <c r="CW214" i="1"/>
  <c r="CX212" i="1"/>
  <c r="DN214" i="1"/>
  <c r="DS215" i="1"/>
  <c r="DR215" i="1" s="1"/>
  <c r="FS215" i="1"/>
  <c r="FT215" i="1" s="1"/>
  <c r="FV215" i="1"/>
  <c r="DF216" i="1"/>
  <c r="FC216" i="1"/>
  <c r="GB216" i="1" s="1"/>
  <c r="AF219" i="1"/>
  <c r="AL219" i="1" s="1"/>
  <c r="AW219" i="1"/>
  <c r="BP219" i="1"/>
  <c r="DJ219" i="1"/>
  <c r="DI219" i="1" s="1"/>
  <c r="DX219" i="1"/>
  <c r="DX210" i="1" s="1"/>
  <c r="DX269" i="1" s="1"/>
  <c r="AY221" i="1"/>
  <c r="BL221" i="1" s="1"/>
  <c r="BL219" i="1" s="1"/>
  <c r="EE221" i="1"/>
  <c r="DU221" i="1"/>
  <c r="DV219" i="1"/>
  <c r="DU219" i="1" s="1"/>
  <c r="W222" i="1"/>
  <c r="CC222" i="1"/>
  <c r="EW223" i="1"/>
  <c r="FA223" i="1"/>
  <c r="EZ223" i="1" s="1"/>
  <c r="FO223" i="1"/>
  <c r="FP219" i="1"/>
  <c r="FO219" i="1" s="1"/>
  <c r="FH223" i="1"/>
  <c r="FG223" i="1" s="1"/>
  <c r="DU224" i="1"/>
  <c r="EW224" i="1"/>
  <c r="FC224" i="1"/>
  <c r="GJ224" i="1" s="1"/>
  <c r="GL224" i="1"/>
  <c r="FT228" i="1"/>
  <c r="HW230" i="1"/>
  <c r="IB223" i="1"/>
  <c r="K232" i="1"/>
  <c r="CK233" i="1"/>
  <c r="CL232" i="1"/>
  <c r="CK232" i="1" s="1"/>
  <c r="HS233" i="1"/>
  <c r="BL236" i="1"/>
  <c r="AY236" i="1"/>
  <c r="AZ232" i="1"/>
  <c r="BL232" i="1" s="1"/>
  <c r="BK232" i="1" s="1"/>
  <c r="BI236" i="1"/>
  <c r="DI236" i="1"/>
  <c r="DS236" i="1"/>
  <c r="DR236" i="1" s="1"/>
  <c r="HO236" i="1"/>
  <c r="HT236" i="1"/>
  <c r="HH236" i="1"/>
  <c r="HG236" i="1" s="1"/>
  <c r="GB238" i="1"/>
  <c r="FG239" i="1"/>
  <c r="FG240" i="1"/>
  <c r="FC243" i="1"/>
  <c r="N244" i="1"/>
  <c r="N243" i="1" s="1"/>
  <c r="O243" i="1"/>
  <c r="EG244" i="1"/>
  <c r="EH243" i="1"/>
  <c r="EG243" i="1" s="1"/>
  <c r="E247" i="1"/>
  <c r="E334" i="1" s="1"/>
  <c r="E391" i="1" s="1"/>
  <c r="V334" i="1"/>
  <c r="V391" i="1" s="1"/>
  <c r="T247" i="1"/>
  <c r="T334" i="1" s="1"/>
  <c r="T391" i="1" s="1"/>
  <c r="FC247" i="1"/>
  <c r="FC272" i="1" s="1"/>
  <c r="FF272" i="1"/>
  <c r="FZ272" i="1" s="1"/>
  <c r="Q248" i="1"/>
  <c r="S247" i="1"/>
  <c r="Q247" i="1" s="1"/>
  <c r="Q334" i="1" s="1"/>
  <c r="Q391" i="1" s="1"/>
  <c r="EY247" i="1"/>
  <c r="EY272" i="1" s="1"/>
  <c r="W251" i="1"/>
  <c r="Y247" i="1"/>
  <c r="W247" i="1" s="1"/>
  <c r="W334" i="1" s="1"/>
  <c r="BG251" i="1"/>
  <c r="BE251" i="1" s="1"/>
  <c r="AY251" i="1"/>
  <c r="BL251" i="1" s="1"/>
  <c r="DF251" i="1"/>
  <c r="EG251" i="1"/>
  <c r="DJ253" i="1"/>
  <c r="DI253" i="1" s="1"/>
  <c r="GF270" i="1"/>
  <c r="GN270" i="1"/>
  <c r="AS254" i="1"/>
  <c r="AT253" i="1"/>
  <c r="AZ254" i="1"/>
  <c r="GU253" i="1"/>
  <c r="HQ254" i="1"/>
  <c r="HO254" i="1" s="1"/>
  <c r="HO253" i="1" s="1"/>
  <c r="ES258" i="1"/>
  <c r="EN258" i="1"/>
  <c r="FJ258" i="1"/>
  <c r="FR253" i="1"/>
  <c r="ID253" i="1"/>
  <c r="ID270" i="1" s="1"/>
  <c r="IA258" i="1"/>
  <c r="IA253" i="1" s="1"/>
  <c r="GJ259" i="1"/>
  <c r="GB259" i="1"/>
  <c r="FT259" i="1"/>
  <c r="CB260" i="1"/>
  <c r="CB253" i="1" s="1"/>
  <c r="DI260" i="1"/>
  <c r="IC270" i="1"/>
  <c r="FS271" i="1"/>
  <c r="FT271" i="1" s="1"/>
  <c r="FV271" i="1"/>
  <c r="GI272" i="1"/>
  <c r="GJ272" i="1" s="1"/>
  <c r="GP272" i="1"/>
  <c r="FW329" i="1"/>
  <c r="FX274" i="1"/>
  <c r="GW329" i="1"/>
  <c r="BI276" i="1"/>
  <c r="BI274" i="1" s="1"/>
  <c r="BH278" i="1"/>
  <c r="BH276" i="1" s="1"/>
  <c r="BH274" i="1" s="1"/>
  <c r="BS279" i="1"/>
  <c r="BS277" i="1"/>
  <c r="BS276" i="1" s="1"/>
  <c r="BS274" i="1" s="1"/>
  <c r="FS282" i="1"/>
  <c r="FT282" i="1" s="1"/>
  <c r="FV282" i="1"/>
  <c r="GJ285" i="1"/>
  <c r="BE286" i="1"/>
  <c r="BG277" i="1"/>
  <c r="BG285" i="1"/>
  <c r="BE285" i="1" s="1"/>
  <c r="DJ288" i="1"/>
  <c r="CW288" i="1"/>
  <c r="EQ330" i="1"/>
  <c r="EU330" i="1"/>
  <c r="AD334" i="1"/>
  <c r="BN334" i="1"/>
  <c r="BN30" i="1" s="1"/>
  <c r="BR334" i="1"/>
  <c r="BR30" i="1" s="1"/>
  <c r="BZ334" i="1"/>
  <c r="CX391" i="1"/>
  <c r="CX14" i="1" s="1"/>
  <c r="DJ391" i="1"/>
  <c r="DJ14" i="1" s="1"/>
  <c r="ET334" i="1"/>
  <c r="GV334" i="1"/>
  <c r="HL334" i="1"/>
  <c r="HT334" i="1"/>
  <c r="IB334" i="1"/>
  <c r="DY210" i="1"/>
  <c r="DY269" i="1" s="1"/>
  <c r="FF270" i="1"/>
  <c r="GP270" i="1" s="1"/>
  <c r="GX270" i="1"/>
  <c r="GX269" i="1"/>
  <c r="HV270" i="1"/>
  <c r="HV269" i="1"/>
  <c r="I212" i="1"/>
  <c r="I211" i="1" s="1"/>
  <c r="I210" i="1" s="1"/>
  <c r="CO212" i="1"/>
  <c r="BH213" i="1"/>
  <c r="BH212" i="1" s="1"/>
  <c r="BH211" i="1" s="1"/>
  <c r="HK216" i="1"/>
  <c r="HK218" i="1"/>
  <c r="Z219" i="1"/>
  <c r="AK219" i="1" s="1"/>
  <c r="AT219" i="1"/>
  <c r="AS219" i="1" s="1"/>
  <c r="AS210" i="1" s="1"/>
  <c r="AX219" i="1"/>
  <c r="AX210" i="1" s="1"/>
  <c r="DG221" i="1"/>
  <c r="DS221" i="1"/>
  <c r="N222" i="1"/>
  <c r="N219" i="1" s="1"/>
  <c r="AS222" i="1"/>
  <c r="DO222" i="1"/>
  <c r="W223" i="1"/>
  <c r="W219" i="1" s="1"/>
  <c r="Z224" i="1"/>
  <c r="AK224" i="1" s="1"/>
  <c r="DX224" i="1"/>
  <c r="FT224" i="1"/>
  <c r="HX224" i="1"/>
  <c r="HW224" i="1" s="1"/>
  <c r="W225" i="1"/>
  <c r="BY226" i="1"/>
  <c r="CE232" i="1"/>
  <c r="N233" i="1"/>
  <c r="N232" i="1" s="1"/>
  <c r="BG232" i="1"/>
  <c r="CZ232" i="1"/>
  <c r="FG233" i="1"/>
  <c r="FG232" i="1" s="1"/>
  <c r="FH232" i="1"/>
  <c r="GU233" i="1"/>
  <c r="HL232" i="1"/>
  <c r="HK232" i="1" s="1"/>
  <c r="HX233" i="1"/>
  <c r="DU235" i="1"/>
  <c r="DU232" i="1" s="1"/>
  <c r="W236" i="1"/>
  <c r="AF236" i="1"/>
  <c r="HG240" i="1"/>
  <c r="HH239" i="1"/>
  <c r="AG243" i="1"/>
  <c r="H244" i="1"/>
  <c r="H243" i="1" s="1"/>
  <c r="CQ247" i="1"/>
  <c r="CQ272" i="1" s="1"/>
  <c r="CQ334" i="1" s="1"/>
  <c r="DF247" i="1"/>
  <c r="DF272" i="1" s="1"/>
  <c r="ER247" i="1"/>
  <c r="BU250" i="1"/>
  <c r="BS250" i="1" s="1"/>
  <c r="BG250" i="1"/>
  <c r="BE250" i="1" s="1"/>
  <c r="CP249" i="1"/>
  <c r="CP248" i="1" s="1"/>
  <c r="CP247" i="1" s="1"/>
  <c r="EW251" i="1"/>
  <c r="EW247" i="1" s="1"/>
  <c r="EW272" i="1" s="1"/>
  <c r="CW253" i="1"/>
  <c r="DU253" i="1"/>
  <c r="EP253" i="1"/>
  <c r="EO253" i="1" s="1"/>
  <c r="EO269" i="1" s="1"/>
  <c r="FA253" i="1"/>
  <c r="GD253" i="1"/>
  <c r="GP253" i="1"/>
  <c r="FC253" i="1"/>
  <c r="HS253" i="1"/>
  <c r="H256" i="1"/>
  <c r="BI256" i="1"/>
  <c r="EK260" i="1"/>
  <c r="FP263" i="1"/>
  <c r="FO263" i="1" s="1"/>
  <c r="EH271" i="1"/>
  <c r="EG271" i="1" s="1"/>
  <c r="FH271" i="1"/>
  <c r="FG271" i="1" s="1"/>
  <c r="CJ272" i="1"/>
  <c r="GA272" i="1"/>
  <c r="GB272" i="1" s="1"/>
  <c r="GH272" i="1"/>
  <c r="DO274" i="1"/>
  <c r="DO329" i="1" s="1"/>
  <c r="EW275" i="1"/>
  <c r="AM276" i="1"/>
  <c r="AM274" i="1" s="1"/>
  <c r="EJ275" i="1"/>
  <c r="EJ274" i="1" s="1"/>
  <c r="EJ329" i="1" s="1"/>
  <c r="GI279" i="1"/>
  <c r="GJ279" i="1" s="1"/>
  <c r="GL279" i="1"/>
  <c r="CO279" i="1"/>
  <c r="CN279" i="1" s="1"/>
  <c r="CN280" i="1"/>
  <c r="DR280" i="1"/>
  <c r="DS279" i="1"/>
  <c r="DR279" i="1" s="1"/>
  <c r="DS277" i="1"/>
  <c r="DX277" i="1"/>
  <c r="DX276" i="1" s="1"/>
  <c r="DR283" i="1"/>
  <c r="DS282" i="1"/>
  <c r="DR282" i="1" s="1"/>
  <c r="EL285" i="1"/>
  <c r="EK285" i="1" s="1"/>
  <c r="EK287" i="1"/>
  <c r="EL288" i="1"/>
  <c r="EK288" i="1" s="1"/>
  <c r="EK290" i="1"/>
  <c r="F294" i="1"/>
  <c r="E295" i="1"/>
  <c r="HS295" i="1"/>
  <c r="HT294" i="1"/>
  <c r="HS294" i="1" s="1"/>
  <c r="FG326" i="1"/>
  <c r="FH324" i="1"/>
  <c r="DN339" i="1"/>
  <c r="DN336" i="1" s="1"/>
  <c r="DL340" i="1"/>
  <c r="DL339" i="1" s="1"/>
  <c r="EU334" i="1"/>
  <c r="HI334" i="1"/>
  <c r="HQ334" i="1"/>
  <c r="HY334" i="1"/>
  <c r="FR270" i="1"/>
  <c r="FR269" i="1" s="1"/>
  <c r="HR270" i="1"/>
  <c r="HR269" i="1"/>
  <c r="CW219" i="1"/>
  <c r="CF219" i="1"/>
  <c r="H222" i="1"/>
  <c r="N224" i="1"/>
  <c r="W226" i="1"/>
  <c r="HP233" i="1"/>
  <c r="W238" i="1"/>
  <c r="W237" i="1" s="1"/>
  <c r="CL238" i="1"/>
  <c r="CH237" i="1"/>
  <c r="AV243" i="1"/>
  <c r="Z247" i="1"/>
  <c r="CK248" i="1"/>
  <c r="CK247" i="1" s="1"/>
  <c r="CK272" i="1" s="1"/>
  <c r="CM247" i="1"/>
  <c r="CM272" i="1" s="1"/>
  <c r="CM334" i="1" s="1"/>
  <c r="H249" i="1"/>
  <c r="J248" i="1"/>
  <c r="AR251" i="1"/>
  <c r="AR247" i="1" s="1"/>
  <c r="AR272" i="1" s="1"/>
  <c r="AL251" i="1"/>
  <c r="CB251" i="1"/>
  <c r="CA251" i="1"/>
  <c r="IA251" i="1"/>
  <c r="IA247" i="1" s="1"/>
  <c r="IA272" i="1" s="1"/>
  <c r="ID247" i="1"/>
  <c r="ID272" i="1" s="1"/>
  <c r="HZ251" i="1"/>
  <c r="T253" i="1"/>
  <c r="GI253" i="1"/>
  <c r="GJ253" i="1" s="1"/>
  <c r="GL253" i="1"/>
  <c r="DF254" i="1"/>
  <c r="DG253" i="1"/>
  <c r="GP258" i="1"/>
  <c r="GH258" i="1"/>
  <c r="FB258" i="1"/>
  <c r="FF253" i="1"/>
  <c r="FF269" i="1" s="1"/>
  <c r="GP269" i="1" s="1"/>
  <c r="FZ258" i="1"/>
  <c r="HK258" i="1"/>
  <c r="HN253" i="1"/>
  <c r="AZ260" i="1"/>
  <c r="AS260" i="1"/>
  <c r="FH266" i="1"/>
  <c r="ET266" i="1"/>
  <c r="FC271" i="1"/>
  <c r="GJ271" i="1" s="1"/>
  <c r="GL271" i="1"/>
  <c r="EX329" i="1"/>
  <c r="EW274" i="1"/>
  <c r="EW329" i="1" s="1"/>
  <c r="CC275" i="1"/>
  <c r="BT276" i="1"/>
  <c r="EZ277" i="1"/>
  <c r="FP276" i="1"/>
  <c r="FO277" i="1"/>
  <c r="GA277" i="1"/>
  <c r="GB277" i="1" s="1"/>
  <c r="GC276" i="1"/>
  <c r="GD277" i="1"/>
  <c r="BZ279" i="1"/>
  <c r="BY280" i="1"/>
  <c r="BY277" i="1" s="1"/>
  <c r="BY276" i="1" s="1"/>
  <c r="BY274" i="1" s="1"/>
  <c r="BZ277" i="1"/>
  <c r="BZ276" i="1" s="1"/>
  <c r="BZ274" i="1" s="1"/>
  <c r="GI282" i="1"/>
  <c r="GJ282" i="1" s="1"/>
  <c r="GL282" i="1"/>
  <c r="EE285" i="1"/>
  <c r="ED285" i="1" s="1"/>
  <c r="ED286" i="1"/>
  <c r="CQ294" i="1"/>
  <c r="CR274" i="1"/>
  <c r="BO294" i="1"/>
  <c r="BO274" i="1" s="1"/>
  <c r="GU321" i="1"/>
  <c r="CT340" i="1"/>
  <c r="CV339" i="1"/>
  <c r="N278" i="1"/>
  <c r="CW279" i="1"/>
  <c r="GD279" i="1"/>
  <c r="AS276" i="1"/>
  <c r="DU276" i="1"/>
  <c r="EG276" i="1" s="1"/>
  <c r="GJ280" i="1"/>
  <c r="BY281" i="1"/>
  <c r="BY278" i="1" s="1"/>
  <c r="DG281" i="1"/>
  <c r="DI281" i="1"/>
  <c r="H282" i="1"/>
  <c r="T282" i="1"/>
  <c r="CB282" i="1"/>
  <c r="AK278" i="1"/>
  <c r="CK284" i="1"/>
  <c r="CP284" i="1"/>
  <c r="CM278" i="1"/>
  <c r="CK278" i="1" s="1"/>
  <c r="DG284" i="1"/>
  <c r="DF284" i="1" s="1"/>
  <c r="DI284" i="1"/>
  <c r="H285" i="1"/>
  <c r="T285" i="1"/>
  <c r="EW285" i="1"/>
  <c r="W286" i="1"/>
  <c r="Y277" i="1"/>
  <c r="AJ277" i="1"/>
  <c r="AJ276" i="1" s="1"/>
  <c r="AJ274" i="1" s="1"/>
  <c r="AJ285" i="1"/>
  <c r="AV285" i="1"/>
  <c r="HW286" i="1"/>
  <c r="HX285" i="1"/>
  <c r="HW285" i="1" s="1"/>
  <c r="CK287" i="1"/>
  <c r="CP287" i="1"/>
  <c r="CN287" i="1" s="1"/>
  <c r="DD285" i="1"/>
  <c r="DC285" i="1" s="1"/>
  <c r="DD278" i="1"/>
  <c r="FO289" i="1"/>
  <c r="FH289" i="1"/>
  <c r="FP288" i="1"/>
  <c r="FO288" i="1" s="1"/>
  <c r="DF296" i="1"/>
  <c r="E297" i="1"/>
  <c r="I297" i="1"/>
  <c r="H297" i="1" s="1"/>
  <c r="GJ299" i="1"/>
  <c r="FH301" i="1"/>
  <c r="FG301" i="1" s="1"/>
  <c r="FO301" i="1"/>
  <c r="DS302" i="1"/>
  <c r="DR302" i="1" s="1"/>
  <c r="GB313" i="1"/>
  <c r="GI327" i="1"/>
  <c r="GJ327" i="1" s="1"/>
  <c r="GL327" i="1"/>
  <c r="FJ337" i="1"/>
  <c r="FJ336" i="1" s="1"/>
  <c r="FG339" i="1"/>
  <c r="Z340" i="1"/>
  <c r="AK340" i="1" s="1"/>
  <c r="Y340" i="1"/>
  <c r="J389" i="1"/>
  <c r="H341" i="1"/>
  <c r="H389" i="1" s="1"/>
  <c r="BG389" i="1"/>
  <c r="BE341" i="1"/>
  <c r="BE389" i="1" s="1"/>
  <c r="FC381" i="1"/>
  <c r="FC15" i="1" s="1"/>
  <c r="FT15" i="1" s="1"/>
  <c r="GL381" i="1"/>
  <c r="FV381" i="1"/>
  <c r="FP381" i="1"/>
  <c r="GD381" i="1"/>
  <c r="HL381" i="1"/>
  <c r="HG381" i="1"/>
  <c r="HG15" i="1" s="1"/>
  <c r="O382" i="1"/>
  <c r="K382" i="1"/>
  <c r="L381" i="1"/>
  <c r="K381" i="1" s="1"/>
  <c r="DI251" i="1"/>
  <c r="DI247" i="1" s="1"/>
  <c r="DI272" i="1" s="1"/>
  <c r="GU251" i="1"/>
  <c r="AS256" i="1"/>
  <c r="GF329" i="1"/>
  <c r="HV275" i="1"/>
  <c r="HV274" i="1" s="1"/>
  <c r="HV329" i="1" s="1"/>
  <c r="IB276" i="1"/>
  <c r="FR276" i="1"/>
  <c r="FR275" i="1" s="1"/>
  <c r="FR274" i="1" s="1"/>
  <c r="FR329" i="1" s="1"/>
  <c r="AX278" i="1"/>
  <c r="AV278" i="1" s="1"/>
  <c r="BZ278" i="1"/>
  <c r="CZ278" i="1"/>
  <c r="DX279" i="1"/>
  <c r="FV279" i="1"/>
  <c r="I279" i="1"/>
  <c r="H279" i="1" s="1"/>
  <c r="H280" i="1"/>
  <c r="I277" i="1"/>
  <c r="P276" i="1"/>
  <c r="X276" i="1"/>
  <c r="AF277" i="1"/>
  <c r="AR280" i="1"/>
  <c r="CA279" i="1"/>
  <c r="DL280" i="1"/>
  <c r="DM277" i="1"/>
  <c r="DM276" i="1" s="1"/>
  <c r="BE281" i="1"/>
  <c r="BE278" i="1" s="1"/>
  <c r="BG278" i="1"/>
  <c r="FG281" i="1"/>
  <c r="AS282" i="1"/>
  <c r="CH282" i="1"/>
  <c r="EE282" i="1"/>
  <c r="ED282" i="1" s="1"/>
  <c r="FA282" i="1"/>
  <c r="EZ282" i="1" s="1"/>
  <c r="W282" i="1"/>
  <c r="AR283" i="1"/>
  <c r="AL283" i="1"/>
  <c r="DL283" i="1"/>
  <c r="FH282" i="1"/>
  <c r="FG282" i="1" s="1"/>
  <c r="FG283" i="1"/>
  <c r="AG278" i="1"/>
  <c r="AG276" i="1" s="1"/>
  <c r="AG274" i="1" s="1"/>
  <c r="AF284" i="1"/>
  <c r="AF282" i="1" s="1"/>
  <c r="BE284" i="1"/>
  <c r="DA282" i="1"/>
  <c r="CZ282" i="1" s="1"/>
  <c r="CZ284" i="1"/>
  <c r="Y285" i="1"/>
  <c r="W285" i="1" s="1"/>
  <c r="AS285" i="1"/>
  <c r="BY285" i="1"/>
  <c r="CZ276" i="1"/>
  <c r="HP285" i="1"/>
  <c r="HO285" i="1" s="1"/>
  <c r="O285" i="1"/>
  <c r="N285" i="1" s="1"/>
  <c r="N287" i="1"/>
  <c r="W287" i="1"/>
  <c r="DS287" i="1"/>
  <c r="DG287" i="1"/>
  <c r="Z288" i="1"/>
  <c r="AK288" i="1" s="1"/>
  <c r="AL288" i="1" s="1"/>
  <c r="CO290" i="1"/>
  <c r="CN290" i="1" s="1"/>
  <c r="CK290" i="1"/>
  <c r="CL288" i="1"/>
  <c r="FT293" i="1"/>
  <c r="AS294" i="1"/>
  <c r="AJ294" i="1"/>
  <c r="BZ295" i="1"/>
  <c r="BZ294" i="1" s="1"/>
  <c r="BY294" i="1" s="1"/>
  <c r="CT294" i="1"/>
  <c r="CT274" i="1" s="1"/>
  <c r="CL295" i="1"/>
  <c r="CL294" i="1" s="1"/>
  <c r="CO297" i="1"/>
  <c r="CK297" i="1"/>
  <c r="CK295" i="1" s="1"/>
  <c r="EZ297" i="1"/>
  <c r="GU297" i="1"/>
  <c r="GU295" i="1" s="1"/>
  <c r="HH297" i="1"/>
  <c r="EE295" i="1"/>
  <c r="ED303" i="1"/>
  <c r="HX305" i="1"/>
  <c r="HW305" i="1" s="1"/>
  <c r="HW306" i="1"/>
  <c r="IA310" i="1"/>
  <c r="HY310" i="1"/>
  <c r="H348" i="1"/>
  <c r="J342" i="1"/>
  <c r="FW269" i="1"/>
  <c r="GE269" i="1"/>
  <c r="GM269" i="1"/>
  <c r="GN269" i="1" s="1"/>
  <c r="E276" i="1"/>
  <c r="DZ276" i="1"/>
  <c r="E277" i="1"/>
  <c r="Q277" i="1"/>
  <c r="FS277" i="1"/>
  <c r="FT277" i="1" s="1"/>
  <c r="FU276" i="1"/>
  <c r="GI277" i="1"/>
  <c r="GJ277" i="1" s="1"/>
  <c r="GK276" i="1"/>
  <c r="AY278" i="1"/>
  <c r="AY276" i="1" s="1"/>
  <c r="AY274" i="1" s="1"/>
  <c r="BT278" i="1"/>
  <c r="BS278" i="1" s="1"/>
  <c r="DJ278" i="1"/>
  <c r="FA278" i="1"/>
  <c r="EZ278" i="1" s="1"/>
  <c r="AY279" i="1"/>
  <c r="CK279" i="1"/>
  <c r="DJ279" i="1"/>
  <c r="DI279" i="1" s="1"/>
  <c r="GB279" i="1"/>
  <c r="BE280" i="1"/>
  <c r="BG279" i="1"/>
  <c r="DG279" i="1"/>
  <c r="DF279" i="1" s="1"/>
  <c r="DF280" i="1"/>
  <c r="DF277" i="1" s="1"/>
  <c r="EL280" i="1"/>
  <c r="EE280" i="1"/>
  <c r="EH277" i="1"/>
  <c r="EZ280" i="1"/>
  <c r="FA279" i="1"/>
  <c r="EZ279" i="1" s="1"/>
  <c r="FG280" i="1"/>
  <c r="FH277" i="1"/>
  <c r="H281" i="1"/>
  <c r="Z278" i="1"/>
  <c r="BL278" i="1"/>
  <c r="BL276" i="1" s="1"/>
  <c r="BL274" i="1" s="1"/>
  <c r="CH278" i="1"/>
  <c r="CH276" i="1" s="1"/>
  <c r="EL278" i="1"/>
  <c r="EK281" i="1"/>
  <c r="BE282" i="1"/>
  <c r="CT282" i="1"/>
  <c r="AW277" i="1"/>
  <c r="AW276" i="1" s="1"/>
  <c r="AW274" i="1" s="1"/>
  <c r="AV283" i="1"/>
  <c r="AW282" i="1"/>
  <c r="AV282" i="1" s="1"/>
  <c r="BV277" i="1"/>
  <c r="CM277" i="1"/>
  <c r="CM276" i="1" s="1"/>
  <c r="CM274" i="1" s="1"/>
  <c r="CP283" i="1"/>
  <c r="EL282" i="1"/>
  <c r="EK282" i="1" s="1"/>
  <c r="EK283" i="1"/>
  <c r="W284" i="1"/>
  <c r="Y278" i="1"/>
  <c r="W278" i="1" s="1"/>
  <c r="CZ285" i="1"/>
  <c r="GL285" i="1"/>
  <c r="CO286" i="1"/>
  <c r="CK286" i="1"/>
  <c r="EZ286" i="1"/>
  <c r="FA285" i="1"/>
  <c r="EZ285" i="1" s="1"/>
  <c r="GB286" i="1"/>
  <c r="H287" i="1"/>
  <c r="AR287" i="1"/>
  <c r="AR285" i="1" s="1"/>
  <c r="AF285" i="1"/>
  <c r="DC287" i="1"/>
  <c r="FP285" i="1"/>
  <c r="FO285" i="1" s="1"/>
  <c r="FO287" i="1"/>
  <c r="Q294" i="1"/>
  <c r="Q274" i="1" s="1"/>
  <c r="DX294" i="1"/>
  <c r="DY275" i="1"/>
  <c r="FS294" i="1"/>
  <c r="T295" i="1"/>
  <c r="U294" i="1"/>
  <c r="CI294" i="1"/>
  <c r="O296" i="1"/>
  <c r="L295" i="1"/>
  <c r="I296" i="1"/>
  <c r="K296" i="1"/>
  <c r="BL295" i="1"/>
  <c r="BL294" i="1" s="1"/>
  <c r="FC295" i="1"/>
  <c r="GJ295" i="1" s="1"/>
  <c r="DI302" i="1"/>
  <c r="EZ306" i="1"/>
  <c r="FA305" i="1"/>
  <c r="EZ305" i="1" s="1"/>
  <c r="FO308" i="1"/>
  <c r="FP305" i="1"/>
  <c r="FO305" i="1" s="1"/>
  <c r="FH308" i="1"/>
  <c r="GJ309" i="1"/>
  <c r="GA323" i="1"/>
  <c r="GD323" i="1"/>
  <c r="EG337" i="1"/>
  <c r="I382" i="1"/>
  <c r="AY384" i="1"/>
  <c r="AW384" i="1"/>
  <c r="AV384" i="1" s="1"/>
  <c r="HL285" i="1"/>
  <c r="HK285" i="1" s="1"/>
  <c r="FV288" i="1"/>
  <c r="GD288" i="1"/>
  <c r="CO289" i="1"/>
  <c r="CK289" i="1"/>
  <c r="CK288" i="1" s="1"/>
  <c r="GJ292" i="1"/>
  <c r="CM294" i="1"/>
  <c r="FT295" i="1"/>
  <c r="BY297" i="1"/>
  <c r="H299" i="1"/>
  <c r="DI301" i="1"/>
  <c r="DG301" i="1"/>
  <c r="DF301" i="1" s="1"/>
  <c r="DS301" i="1"/>
  <c r="DR301" i="1" s="1"/>
  <c r="GJ304" i="1"/>
  <c r="FT304" i="1"/>
  <c r="DX305" i="1"/>
  <c r="HH305" i="1"/>
  <c r="HG305" i="1" s="1"/>
  <c r="HG306" i="1"/>
  <c r="GF310" i="1"/>
  <c r="FO310" i="1"/>
  <c r="GB310" i="1"/>
  <c r="DG324" i="1"/>
  <c r="DJ323" i="1"/>
  <c r="DI323" i="1" s="1"/>
  <c r="DI324" i="1"/>
  <c r="HK327" i="1"/>
  <c r="HK24" i="1" s="1"/>
  <c r="HX327" i="1"/>
  <c r="GA337" i="1"/>
  <c r="GB337" i="1" s="1"/>
  <c r="GC336" i="1"/>
  <c r="GA336" i="1" s="1"/>
  <c r="Y389" i="1"/>
  <c r="W341" i="1"/>
  <c r="W389" i="1" s="1"/>
  <c r="AK389" i="1"/>
  <c r="AL341" i="1"/>
  <c r="AL389" i="1" s="1"/>
  <c r="CA389" i="1"/>
  <c r="BY341" i="1"/>
  <c r="BY389" i="1" s="1"/>
  <c r="CA339" i="1"/>
  <c r="CC294" i="1"/>
  <c r="CB294" i="1" s="1"/>
  <c r="BE295" i="1"/>
  <c r="BE294" i="1" s="1"/>
  <c r="CP295" i="1"/>
  <c r="CP294" i="1" s="1"/>
  <c r="FT297" i="1"/>
  <c r="GJ297" i="1"/>
  <c r="DS299" i="1"/>
  <c r="DR299" i="1" s="1"/>
  <c r="DL299" i="1"/>
  <c r="DL295" i="1" s="1"/>
  <c r="DM295" i="1"/>
  <c r="DM294" i="1" s="1"/>
  <c r="DL294" i="1" s="1"/>
  <c r="FA299" i="1"/>
  <c r="EZ299" i="1" s="1"/>
  <c r="GL299" i="1"/>
  <c r="FP299" i="1"/>
  <c r="FD295" i="1"/>
  <c r="FC321" i="1"/>
  <c r="FT321" i="1" s="1"/>
  <c r="FA321" i="1"/>
  <c r="GJ321" i="1"/>
  <c r="HK323" i="1"/>
  <c r="HX323" i="1"/>
  <c r="HW323" i="1" s="1"/>
  <c r="FS327" i="1"/>
  <c r="FT327" i="1" s="1"/>
  <c r="FV327" i="1"/>
  <c r="DG328" i="1"/>
  <c r="DJ327" i="1"/>
  <c r="DI327" i="1" s="1"/>
  <c r="DI328" i="1"/>
  <c r="FG328" i="1"/>
  <c r="FH327" i="1"/>
  <c r="DU342" i="1"/>
  <c r="EE342" i="1"/>
  <c r="HO342" i="1"/>
  <c r="CV342" i="1"/>
  <c r="CT342" i="1" s="1"/>
  <c r="CT348" i="1"/>
  <c r="CV347" i="1"/>
  <c r="CT347" i="1" s="1"/>
  <c r="HG348" i="1"/>
  <c r="HJ347" i="1"/>
  <c r="HG347" i="1" s="1"/>
  <c r="HJ342" i="1"/>
  <c r="HG342" i="1" s="1"/>
  <c r="H354" i="1"/>
  <c r="J353" i="1"/>
  <c r="H353" i="1" s="1"/>
  <c r="HW365" i="1"/>
  <c r="EW294" i="1"/>
  <c r="AB294" i="1"/>
  <c r="AB274" i="1" s="1"/>
  <c r="X295" i="1"/>
  <c r="AF295" i="1"/>
  <c r="AF294" i="1" s="1"/>
  <c r="BY295" i="1"/>
  <c r="CH295" i="1"/>
  <c r="CT295" i="1"/>
  <c r="DU295" i="1"/>
  <c r="FK295" i="1"/>
  <c r="HK297" i="1"/>
  <c r="HK295" i="1" s="1"/>
  <c r="HL295" i="1"/>
  <c r="HL294" i="1" s="1"/>
  <c r="HX297" i="1"/>
  <c r="W298" i="1"/>
  <c r="N299" i="1"/>
  <c r="CK305" i="1"/>
  <c r="DR306" i="1"/>
  <c r="DR305" i="1" s="1"/>
  <c r="DS305" i="1"/>
  <c r="N308" i="1"/>
  <c r="N305" i="1" s="1"/>
  <c r="W308" i="1"/>
  <c r="AR308" i="1"/>
  <c r="AR305" i="1" s="1"/>
  <c r="AL308" i="1"/>
  <c r="AL305" i="1" s="1"/>
  <c r="AL294" i="1" s="1"/>
  <c r="EG321" i="1"/>
  <c r="EG322" i="1" s="1"/>
  <c r="FO321" i="1"/>
  <c r="FO322" i="1" s="1"/>
  <c r="FO324" i="1"/>
  <c r="FP323" i="1"/>
  <c r="FO323" i="1" s="1"/>
  <c r="GB324" i="1"/>
  <c r="GA327" i="1"/>
  <c r="GB327" i="1" s="1"/>
  <c r="GD327" i="1"/>
  <c r="ED336" i="1"/>
  <c r="HG337" i="1"/>
  <c r="HH336" i="1"/>
  <c r="E339" i="1"/>
  <c r="E336" i="1" s="1"/>
  <c r="G336" i="1"/>
  <c r="G391" i="1" s="1"/>
  <c r="BB339" i="1"/>
  <c r="BB336" i="1" s="1"/>
  <c r="BJ339" i="1"/>
  <c r="HS339" i="1"/>
  <c r="HV337" i="1"/>
  <c r="HV336" i="1" s="1"/>
  <c r="P389" i="1"/>
  <c r="N341" i="1"/>
  <c r="N389" i="1" s="1"/>
  <c r="P339" i="1"/>
  <c r="CM389" i="1"/>
  <c r="CK341" i="1"/>
  <c r="CK389" i="1" s="1"/>
  <c r="H342" i="1"/>
  <c r="EW342" i="1"/>
  <c r="HK371" i="1"/>
  <c r="HL337" i="1"/>
  <c r="FG372" i="1"/>
  <c r="FH371" i="1"/>
  <c r="FG371" i="1" s="1"/>
  <c r="CL384" i="1"/>
  <c r="CK384" i="1" s="1"/>
  <c r="DA384" i="1" s="1"/>
  <c r="CZ384" i="1" s="1"/>
  <c r="CH384" i="1"/>
  <c r="DZ294" i="1"/>
  <c r="P295" i="1"/>
  <c r="P294" i="1" s="1"/>
  <c r="BH295" i="1"/>
  <c r="AV297" i="1"/>
  <c r="AV295" i="1" s="1"/>
  <c r="AW295" i="1"/>
  <c r="AW294" i="1" s="1"/>
  <c r="AV294" i="1" s="1"/>
  <c r="DG297" i="1"/>
  <c r="DF297" i="1" s="1"/>
  <c r="DJ295" i="1"/>
  <c r="DS297" i="1"/>
  <c r="ES295" i="1"/>
  <c r="DM300" i="1"/>
  <c r="DL300" i="1" s="1"/>
  <c r="DG300" i="1"/>
  <c r="DF300" i="1" s="1"/>
  <c r="DS300" i="1"/>
  <c r="DR300" i="1" s="1"/>
  <c r="CW301" i="1"/>
  <c r="CX295" i="1"/>
  <c r="GJ301" i="1"/>
  <c r="FO304" i="1"/>
  <c r="FH304" i="1"/>
  <c r="FG304" i="1" s="1"/>
  <c r="IA307" i="1"/>
  <c r="IB305" i="1"/>
  <c r="IA305" i="1" s="1"/>
  <c r="K305" i="1"/>
  <c r="FT313" i="1"/>
  <c r="FT317" i="1"/>
  <c r="GN321" i="1"/>
  <c r="FX321" i="1"/>
  <c r="HQ322" i="1"/>
  <c r="GW321" i="1"/>
  <c r="FS323" i="1"/>
  <c r="FT323" i="1" s="1"/>
  <c r="FV323" i="1"/>
  <c r="GI323" i="1"/>
  <c r="GJ323" i="1" s="1"/>
  <c r="ED324" i="1"/>
  <c r="EE323" i="1"/>
  <c r="ED323" i="1" s="1"/>
  <c r="HO324" i="1"/>
  <c r="HP323" i="1"/>
  <c r="GU327" i="1"/>
  <c r="GU24" i="1" s="1"/>
  <c r="HH327" i="1"/>
  <c r="ED328" i="1"/>
  <c r="EE327" i="1"/>
  <c r="ED327" i="1" s="1"/>
  <c r="HO337" i="1"/>
  <c r="HP336" i="1"/>
  <c r="HO336" i="1" s="1"/>
  <c r="GB338" i="1"/>
  <c r="Q339" i="1"/>
  <c r="Q336" i="1" s="1"/>
  <c r="S336" i="1"/>
  <c r="Z336" i="1"/>
  <c r="AK336" i="1" s="1"/>
  <c r="AK339" i="1"/>
  <c r="DF339" i="1"/>
  <c r="DH336" i="1"/>
  <c r="GU339" i="1"/>
  <c r="GX337" i="1"/>
  <c r="GX336" i="1" s="1"/>
  <c r="AX389" i="1"/>
  <c r="AV341" i="1"/>
  <c r="AV389" i="1" s="1"/>
  <c r="CQ343" i="1"/>
  <c r="BV348" i="1"/>
  <c r="BX347" i="1"/>
  <c r="BV347" i="1" s="1"/>
  <c r="HX376" i="1"/>
  <c r="HW376" i="1" s="1"/>
  <c r="IA376" i="1"/>
  <c r="BT295" i="1"/>
  <c r="BT294" i="1" s="1"/>
  <c r="EL295" i="1"/>
  <c r="EL294" i="1" s="1"/>
  <c r="EK294" i="1" s="1"/>
  <c r="FP295" i="1"/>
  <c r="FP294" i="1" s="1"/>
  <c r="FO294" i="1" s="1"/>
  <c r="IB295" i="1"/>
  <c r="AS296" i="1"/>
  <c r="AS295" i="1" s="1"/>
  <c r="AR299" i="1"/>
  <c r="AR295" i="1" s="1"/>
  <c r="AR294" i="1" s="1"/>
  <c r="FC305" i="1"/>
  <c r="GJ305" i="1" s="1"/>
  <c r="HK306" i="1"/>
  <c r="DI308" i="1"/>
  <c r="HS310" i="1"/>
  <c r="HI321" i="1"/>
  <c r="HG321" i="1" s="1"/>
  <c r="EL323" i="1"/>
  <c r="EK323" i="1" s="1"/>
  <c r="FD323" i="1"/>
  <c r="FC323" i="1" s="1"/>
  <c r="EL327" i="1"/>
  <c r="FP327" i="1"/>
  <c r="CW390" i="1"/>
  <c r="EJ337" i="1"/>
  <c r="EJ336" i="1" s="1"/>
  <c r="EV337" i="1"/>
  <c r="EV336" i="1" s="1"/>
  <c r="GU337" i="1"/>
  <c r="GV336" i="1"/>
  <c r="GU336" i="1" s="1"/>
  <c r="FC338" i="1"/>
  <c r="GJ338" i="1" s="1"/>
  <c r="FD336" i="1"/>
  <c r="FC336" i="1" s="1"/>
  <c r="HK338" i="1"/>
  <c r="IA338" i="1"/>
  <c r="CP339" i="1"/>
  <c r="K342" i="1"/>
  <c r="AY342" i="1"/>
  <c r="DX342" i="1"/>
  <c r="HS343" i="1"/>
  <c r="BV344" i="1"/>
  <c r="IA344" i="1"/>
  <c r="AF348" i="1"/>
  <c r="DU348" i="1"/>
  <c r="DW347" i="1"/>
  <c r="DU347" i="1" s="1"/>
  <c r="BY349" i="1"/>
  <c r="CA343" i="1"/>
  <c r="BY343" i="1" s="1"/>
  <c r="DX349" i="1"/>
  <c r="DZ343" i="1"/>
  <c r="DX343" i="1" s="1"/>
  <c r="FO349" i="1"/>
  <c r="FR343" i="1"/>
  <c r="FO343" i="1" s="1"/>
  <c r="EL376" i="1"/>
  <c r="EK376" i="1" s="1"/>
  <c r="ES376" i="1"/>
  <c r="ET375" i="1"/>
  <c r="FV305" i="1"/>
  <c r="FK336" i="1"/>
  <c r="EM336" i="1"/>
  <c r="FC337" i="1"/>
  <c r="HT336" i="1"/>
  <c r="HS336" i="1" s="1"/>
  <c r="ES338" i="1"/>
  <c r="HW338" i="1"/>
  <c r="K339" i="1"/>
  <c r="K336" i="1" s="1"/>
  <c r="M336" i="1"/>
  <c r="M388" i="1" s="1"/>
  <c r="M390" i="1" s="1"/>
  <c r="EN339" i="1"/>
  <c r="GI339" i="1"/>
  <c r="GJ339" i="1" s="1"/>
  <c r="GP339" i="1"/>
  <c r="AF340" i="1"/>
  <c r="AH339" i="1"/>
  <c r="AH336" i="1" s="1"/>
  <c r="AH391" i="1" s="1"/>
  <c r="AH14" i="1" s="1"/>
  <c r="AX339" i="1"/>
  <c r="BG339" i="1"/>
  <c r="W342" i="1"/>
  <c r="AF342" i="1"/>
  <c r="BV342" i="1"/>
  <c r="CH342" i="1"/>
  <c r="HK342" i="1"/>
  <c r="E343" i="1"/>
  <c r="AF344" i="1"/>
  <c r="AV344" i="1"/>
  <c r="HG344" i="1"/>
  <c r="N348" i="1"/>
  <c r="P342" i="1"/>
  <c r="N342" i="1" s="1"/>
  <c r="HO348" i="1"/>
  <c r="HR347" i="1"/>
  <c r="HO347" i="1" s="1"/>
  <c r="AC349" i="1"/>
  <c r="AE343" i="1"/>
  <c r="AC343" i="1" s="1"/>
  <c r="FC349" i="1"/>
  <c r="GJ349" i="1" s="1"/>
  <c r="FF343" i="1"/>
  <c r="FC343" i="1" s="1"/>
  <c r="GJ343" i="1" s="1"/>
  <c r="E356" i="1"/>
  <c r="HK361" i="1"/>
  <c r="HK339" i="1" s="1"/>
  <c r="HZ361" i="1"/>
  <c r="FG370" i="1"/>
  <c r="GI370" i="1"/>
  <c r="GJ370" i="1" s="1"/>
  <c r="GO368" i="1"/>
  <c r="BM381" i="1"/>
  <c r="BM15" i="1" s="1"/>
  <c r="CH381" i="1"/>
  <c r="CH15" i="1" s="1"/>
  <c r="DE336" i="1"/>
  <c r="DC336" i="1" s="1"/>
  <c r="EH336" i="1"/>
  <c r="EG336" i="1" s="1"/>
  <c r="EY336" i="1"/>
  <c r="EY11" i="1" s="1"/>
  <c r="EW11" i="1" s="1"/>
  <c r="J339" i="1"/>
  <c r="AL343" i="1"/>
  <c r="HK344" i="1"/>
  <c r="HW344" i="1"/>
  <c r="BB349" i="1"/>
  <c r="BD343" i="1"/>
  <c r="BB343" i="1" s="1"/>
  <c r="CQ349" i="1"/>
  <c r="CS343" i="1"/>
  <c r="HO349" i="1"/>
  <c r="H357" i="1"/>
  <c r="AK357" i="1"/>
  <c r="AL357" i="1" s="1"/>
  <c r="Z356" i="1"/>
  <c r="AK356" i="1" s="1"/>
  <c r="AL356" i="1" s="1"/>
  <c r="GJ374" i="1"/>
  <c r="IB371" i="1"/>
  <c r="GI377" i="1"/>
  <c r="GJ377" i="1" s="1"/>
  <c r="GL377" i="1"/>
  <c r="GK371" i="1"/>
  <c r="AZ382" i="1"/>
  <c r="AS382" i="1"/>
  <c r="CL382" i="1"/>
  <c r="CK382" i="1" s="1"/>
  <c r="DA382" i="1" s="1"/>
  <c r="CZ382" i="1" s="1"/>
  <c r="AF343" i="1"/>
  <c r="BH343" i="1"/>
  <c r="CZ343" i="1"/>
  <c r="HG343" i="1"/>
  <c r="W344" i="1"/>
  <c r="CK344" i="1"/>
  <c r="CZ344" i="1"/>
  <c r="FC344" i="1"/>
  <c r="GJ344" i="1" s="1"/>
  <c r="HW348" i="1"/>
  <c r="HZ347" i="1"/>
  <c r="HW347" i="1" s="1"/>
  <c r="BE357" i="1"/>
  <c r="BE356" i="1" s="1"/>
  <c r="J358" i="1"/>
  <c r="K358" i="1"/>
  <c r="K356" i="1" s="1"/>
  <c r="M356" i="1"/>
  <c r="P358" i="1"/>
  <c r="HZ365" i="1"/>
  <c r="IA375" i="1"/>
  <c r="HX375" i="1"/>
  <c r="HW375" i="1" s="1"/>
  <c r="AS381" i="1"/>
  <c r="AS15" i="1" s="1"/>
  <c r="P381" i="1"/>
  <c r="G347" i="1"/>
  <c r="E347" i="1" s="1"/>
  <c r="M347" i="1"/>
  <c r="K347" i="1" s="1"/>
  <c r="S347" i="1"/>
  <c r="Q347" i="1" s="1"/>
  <c r="Y347" i="1"/>
  <c r="W347" i="1" s="1"/>
  <c r="AE347" i="1"/>
  <c r="AC347" i="1" s="1"/>
  <c r="AX347" i="1"/>
  <c r="AV347" i="1" s="1"/>
  <c r="BD347" i="1"/>
  <c r="BB347" i="1" s="1"/>
  <c r="BJ347" i="1"/>
  <c r="BH347" i="1" s="1"/>
  <c r="CA347" i="1"/>
  <c r="BY347" i="1" s="1"/>
  <c r="CJ347" i="1"/>
  <c r="CH347" i="1" s="1"/>
  <c r="CS347" i="1"/>
  <c r="CQ347" i="1" s="1"/>
  <c r="DB347" i="1"/>
  <c r="CZ347" i="1" s="1"/>
  <c r="DZ347" i="1"/>
  <c r="DX347" i="1" s="1"/>
  <c r="FF347" i="1"/>
  <c r="FC347" i="1" s="1"/>
  <c r="GJ347" i="1" s="1"/>
  <c r="FR347" i="1"/>
  <c r="FO347" i="1" s="1"/>
  <c r="J349" i="1"/>
  <c r="Y353" i="1"/>
  <c r="W353" i="1" s="1"/>
  <c r="AX353" i="1"/>
  <c r="AV353" i="1" s="1"/>
  <c r="CA353" i="1"/>
  <c r="BY353" i="1" s="1"/>
  <c r="AV357" i="1"/>
  <c r="AV356" i="1" s="1"/>
  <c r="AW356" i="1"/>
  <c r="CM356" i="1"/>
  <c r="HO365" i="1"/>
  <c r="FS372" i="1"/>
  <c r="FT372" i="1" s="1"/>
  <c r="FU371" i="1"/>
  <c r="FO374" i="1"/>
  <c r="FP371" i="1"/>
  <c r="FH374" i="1"/>
  <c r="FG374" i="1" s="1"/>
  <c r="ES379" i="1"/>
  <c r="DX381" i="1"/>
  <c r="DX15" i="1" s="1"/>
  <c r="GJ381" i="1"/>
  <c r="EG365" i="1"/>
  <c r="GU365" i="1"/>
  <c r="FT374" i="1"/>
  <c r="IA374" i="1"/>
  <c r="HX374" i="1"/>
  <c r="HW374" i="1" s="1"/>
  <c r="BY381" i="1"/>
  <c r="BY15" i="1" s="1"/>
  <c r="AA381" i="1"/>
  <c r="X382" i="1"/>
  <c r="GB383" i="1"/>
  <c r="K384" i="1"/>
  <c r="J384" i="1"/>
  <c r="H384" i="1" s="1"/>
  <c r="P384" i="1"/>
  <c r="N384" i="1" s="1"/>
  <c r="S381" i="1"/>
  <c r="Q381" i="1" s="1"/>
  <c r="BE384" i="1"/>
  <c r="HR368" i="1"/>
  <c r="HO368" i="1" s="1"/>
  <c r="DI389" i="1"/>
  <c r="CQ391" i="1" l="1"/>
  <c r="CQ14" i="1" s="1"/>
  <c r="CQ30" i="1"/>
  <c r="BD388" i="1"/>
  <c r="BD390" i="1" s="1"/>
  <c r="BD386" i="1"/>
  <c r="BD8" i="1" s="1"/>
  <c r="BD26" i="1"/>
  <c r="BD10" i="1"/>
  <c r="DD330" i="1"/>
  <c r="HM390" i="1"/>
  <c r="HM388" i="1"/>
  <c r="HM386" i="1"/>
  <c r="HM8" i="1" s="1"/>
  <c r="HM26" i="1"/>
  <c r="AH388" i="1"/>
  <c r="AH390" i="1" s="1"/>
  <c r="AH386" i="1"/>
  <c r="AH8" i="1" s="1"/>
  <c r="AH26" i="1"/>
  <c r="AH10" i="1"/>
  <c r="V388" i="1"/>
  <c r="V390" i="1" s="1"/>
  <c r="V386" i="1"/>
  <c r="BP386" i="1"/>
  <c r="BP8" i="1" s="1"/>
  <c r="BP26" i="1"/>
  <c r="BP10" i="1"/>
  <c r="AM388" i="1"/>
  <c r="AM386" i="1"/>
  <c r="AM8" i="1" s="1"/>
  <c r="AM26" i="1"/>
  <c r="AM10" i="1"/>
  <c r="CQ330" i="1"/>
  <c r="BE210" i="1"/>
  <c r="CM391" i="1"/>
  <c r="CM14" i="1" s="1"/>
  <c r="CM30" i="1"/>
  <c r="EM390" i="1"/>
  <c r="EM388" i="1"/>
  <c r="EM386" i="1"/>
  <c r="EM26" i="1"/>
  <c r="EM8" i="1" s="1"/>
  <c r="CM388" i="1"/>
  <c r="CM390" i="1" s="1"/>
  <c r="CM386" i="1"/>
  <c r="CM8" i="1" s="1"/>
  <c r="CM26" i="1"/>
  <c r="CM10" i="1"/>
  <c r="CY388" i="1"/>
  <c r="CY386" i="1"/>
  <c r="CY8" i="1" s="1"/>
  <c r="CY26" i="1"/>
  <c r="CY10" i="1"/>
  <c r="BM386" i="1"/>
  <c r="BM8" i="1" s="1"/>
  <c r="BM26" i="1"/>
  <c r="BM10" i="1"/>
  <c r="EN18" i="1"/>
  <c r="EN205" i="1"/>
  <c r="Z381" i="1"/>
  <c r="AA15" i="1"/>
  <c r="J381" i="1"/>
  <c r="IA371" i="1"/>
  <c r="IB337" i="1"/>
  <c r="EL375" i="1"/>
  <c r="EK375" i="1" s="1"/>
  <c r="ET374" i="1"/>
  <c r="ES375" i="1"/>
  <c r="DH390" i="1"/>
  <c r="DF390" i="1" s="1"/>
  <c r="DF336" i="1"/>
  <c r="DH11" i="1"/>
  <c r="DF11" i="1" s="1"/>
  <c r="HG327" i="1"/>
  <c r="HG24" i="1" s="1"/>
  <c r="HH24" i="1"/>
  <c r="DR297" i="1"/>
  <c r="DR295" i="1" s="1"/>
  <c r="DS295" i="1"/>
  <c r="DS294" i="1" s="1"/>
  <c r="DR294" i="1" s="1"/>
  <c r="DF328" i="1"/>
  <c r="DG327" i="1"/>
  <c r="DF327" i="1" s="1"/>
  <c r="GL295" i="1"/>
  <c r="FV295" i="1"/>
  <c r="FD294" i="1"/>
  <c r="FH305" i="1"/>
  <c r="FG305" i="1" s="1"/>
  <c r="FG308" i="1"/>
  <c r="N296" i="1"/>
  <c r="O295" i="1"/>
  <c r="HG297" i="1"/>
  <c r="HG295" i="1" s="1"/>
  <c r="HH295" i="1"/>
  <c r="HH294" i="1" s="1"/>
  <c r="HG294" i="1" s="1"/>
  <c r="DS285" i="1"/>
  <c r="DR285" i="1" s="1"/>
  <c r="DR287" i="1"/>
  <c r="HK381" i="1"/>
  <c r="HK15" i="1" s="1"/>
  <c r="HL15" i="1"/>
  <c r="CB275" i="1"/>
  <c r="CC274" i="1"/>
  <c r="CB274" i="1" s="1"/>
  <c r="ES266" i="1"/>
  <c r="EL266" i="1"/>
  <c r="EK266" i="1" s="1"/>
  <c r="EZ258" i="1"/>
  <c r="EZ253" i="1" s="1"/>
  <c r="FB253" i="1"/>
  <c r="FB269" i="1" s="1"/>
  <c r="FH323" i="1"/>
  <c r="FG323" i="1" s="1"/>
  <c r="FG324" i="1"/>
  <c r="DR221" i="1"/>
  <c r="DS219" i="1"/>
  <c r="DR219" i="1" s="1"/>
  <c r="HT391" i="1"/>
  <c r="HT30" i="1"/>
  <c r="BZ391" i="1"/>
  <c r="BZ14" i="1" s="1"/>
  <c r="BZ30" i="1"/>
  <c r="EN253" i="1"/>
  <c r="EK258" i="1"/>
  <c r="BH236" i="1"/>
  <c r="BZ236" i="1"/>
  <c r="BY236" i="1" s="1"/>
  <c r="F269" i="1"/>
  <c r="E210" i="1"/>
  <c r="FC211" i="1"/>
  <c r="FC210" i="1" s="1"/>
  <c r="FC269" i="1" s="1"/>
  <c r="FD210" i="1"/>
  <c r="AA391" i="1"/>
  <c r="AA14" i="1" s="1"/>
  <c r="AA30" i="1"/>
  <c r="GD122" i="1"/>
  <c r="FC122" i="1"/>
  <c r="FV122" i="1"/>
  <c r="DR278" i="1"/>
  <c r="HN272" i="1"/>
  <c r="HK247" i="1"/>
  <c r="HK272" i="1" s="1"/>
  <c r="EK214" i="1"/>
  <c r="EL212" i="1"/>
  <c r="EL211" i="1" s="1"/>
  <c r="EX210" i="1"/>
  <c r="EX269" i="1" s="1"/>
  <c r="EW211" i="1"/>
  <c r="EW210" i="1" s="1"/>
  <c r="EW269" i="1" s="1"/>
  <c r="K210" i="1"/>
  <c r="L269" i="1"/>
  <c r="FS334" i="1"/>
  <c r="FV334" i="1"/>
  <c r="FU30" i="1"/>
  <c r="FS30" i="1" s="1"/>
  <c r="DQ212" i="1"/>
  <c r="DQ211" i="1" s="1"/>
  <c r="DQ210" i="1" s="1"/>
  <c r="DQ269" i="1" s="1"/>
  <c r="GW390" i="1"/>
  <c r="GW388" i="1"/>
  <c r="GW386" i="1"/>
  <c r="GW26" i="1"/>
  <c r="GW8" i="1" s="1"/>
  <c r="FE330" i="1"/>
  <c r="DX171" i="1"/>
  <c r="DX194" i="1"/>
  <c r="DX186" i="1" s="1"/>
  <c r="DX185" i="1" s="1"/>
  <c r="HR162" i="1"/>
  <c r="HO162" i="1" s="1"/>
  <c r="HN162" i="1"/>
  <c r="HK162" i="1" s="1"/>
  <c r="FS104" i="1"/>
  <c r="FV104" i="1"/>
  <c r="FU103" i="1"/>
  <c r="IB116" i="1"/>
  <c r="IA116" i="1" s="1"/>
  <c r="IA117" i="1"/>
  <c r="GH270" i="1"/>
  <c r="DI212" i="1"/>
  <c r="DJ211" i="1"/>
  <c r="FV211" i="1"/>
  <c r="FU210" i="1"/>
  <c r="FS211" i="1"/>
  <c r="FT211" i="1" s="1"/>
  <c r="GP148" i="1"/>
  <c r="GO133" i="1"/>
  <c r="DC391" i="1"/>
  <c r="DC14" i="1" s="1"/>
  <c r="DC30" i="1"/>
  <c r="GV206" i="1"/>
  <c r="GU39" i="1"/>
  <c r="FF330" i="1"/>
  <c r="W211" i="1"/>
  <c r="W212" i="1"/>
  <c r="CY391" i="1"/>
  <c r="CY30" i="1"/>
  <c r="CY14" i="1" s="1"/>
  <c r="CW14" i="1" s="1"/>
  <c r="FJ134" i="1"/>
  <c r="FG135" i="1"/>
  <c r="HW107" i="1"/>
  <c r="HX104" i="1"/>
  <c r="CS386" i="1"/>
  <c r="CS8" i="1" s="1"/>
  <c r="CS388" i="1"/>
  <c r="CS390" i="1" s="1"/>
  <c r="CS26" i="1"/>
  <c r="CS10" i="1"/>
  <c r="BW388" i="1"/>
  <c r="BW390" i="1" s="1"/>
  <c r="BW386" i="1"/>
  <c r="BW8" i="1" s="1"/>
  <c r="BW26" i="1"/>
  <c r="BW10" i="1"/>
  <c r="FH188" i="1"/>
  <c r="FG189" i="1"/>
  <c r="GD171" i="1"/>
  <c r="FV171" i="1"/>
  <c r="FK155" i="1"/>
  <c r="FN154" i="1"/>
  <c r="FK154" i="1" s="1"/>
  <c r="GG334" i="1"/>
  <c r="GH208" i="1"/>
  <c r="GA208" i="1"/>
  <c r="CH391" i="1"/>
  <c r="CH14" i="1" s="1"/>
  <c r="CH30" i="1"/>
  <c r="GI63" i="1"/>
  <c r="GL63" i="1"/>
  <c r="HK46" i="1"/>
  <c r="HL42" i="1"/>
  <c r="DI32" i="1"/>
  <c r="FX88" i="1"/>
  <c r="FS88" i="1"/>
  <c r="FT88" i="1" s="1"/>
  <c r="GB107" i="1"/>
  <c r="GJ107" i="1"/>
  <c r="HP332" i="1"/>
  <c r="HO206" i="1"/>
  <c r="GL36" i="1"/>
  <c r="GI36" i="1"/>
  <c r="GJ36" i="1" s="1"/>
  <c r="AV213" i="1"/>
  <c r="AV212" i="1" s="1"/>
  <c r="AV211" i="1" s="1"/>
  <c r="AV210" i="1" s="1"/>
  <c r="AV269" i="1" s="1"/>
  <c r="AV330" i="1" s="1"/>
  <c r="AW212" i="1"/>
  <c r="AW211" i="1" s="1"/>
  <c r="AW210" i="1" s="1"/>
  <c r="AW269" i="1" s="1"/>
  <c r="AW330" i="1" s="1"/>
  <c r="FS187" i="1"/>
  <c r="FT187" i="1" s="1"/>
  <c r="FU186" i="1"/>
  <c r="FV187" i="1"/>
  <c r="DM186" i="1"/>
  <c r="DM185" i="1" s="1"/>
  <c r="GL171" i="1"/>
  <c r="ES153" i="1"/>
  <c r="ER153" i="1"/>
  <c r="EO153" i="1" s="1"/>
  <c r="CU334" i="1"/>
  <c r="FF208" i="1"/>
  <c r="FF205" i="1"/>
  <c r="FC133" i="1"/>
  <c r="FZ133" i="1"/>
  <c r="CI391" i="1"/>
  <c r="CI14" i="1" s="1"/>
  <c r="CI30" i="1"/>
  <c r="J35" i="1"/>
  <c r="H35" i="1" s="1"/>
  <c r="H132" i="1"/>
  <c r="FT122" i="1"/>
  <c r="FC104" i="1"/>
  <c r="GJ104" i="1" s="1"/>
  <c r="FD103" i="1"/>
  <c r="GL104" i="1"/>
  <c r="HX110" i="1"/>
  <c r="HW110" i="1" s="1"/>
  <c r="HW111" i="1"/>
  <c r="FG99" i="1"/>
  <c r="FH98" i="1"/>
  <c r="FG98" i="1" s="1"/>
  <c r="BS95" i="1"/>
  <c r="BS93" i="1" s="1"/>
  <c r="BT93" i="1"/>
  <c r="DR57" i="1"/>
  <c r="DS55" i="1"/>
  <c r="AL51" i="1"/>
  <c r="AF49" i="1"/>
  <c r="AT330" i="1"/>
  <c r="AC388" i="1"/>
  <c r="AC390" i="1" s="1"/>
  <c r="AC386" i="1"/>
  <c r="AC8" i="1" s="1"/>
  <c r="AC26" i="1"/>
  <c r="AC10" i="1"/>
  <c r="HH206" i="1"/>
  <c r="HG39" i="1"/>
  <c r="EL206" i="1"/>
  <c r="EK39" i="1"/>
  <c r="GI14" i="1"/>
  <c r="HJ336" i="1"/>
  <c r="HJ12" i="1"/>
  <c r="FR208" i="1"/>
  <c r="FO133" i="1"/>
  <c r="FO208" i="1" s="1"/>
  <c r="FO334" i="1" s="1"/>
  <c r="FO391" i="1" s="1"/>
  <c r="FR205" i="1"/>
  <c r="FR331" i="1" s="1"/>
  <c r="FR27" i="1" s="1"/>
  <c r="FR11" i="1" s="1"/>
  <c r="FR10" i="1" s="1"/>
  <c r="FT107" i="1"/>
  <c r="DF79" i="1"/>
  <c r="DG77" i="1"/>
  <c r="DF77" i="1" s="1"/>
  <c r="GB50" i="1"/>
  <c r="DA329" i="1"/>
  <c r="CZ274" i="1"/>
  <c r="CZ329" i="1" s="1"/>
  <c r="CV183" i="1"/>
  <c r="DC204" i="1"/>
  <c r="BX386" i="1"/>
  <c r="BX8" i="1" s="1"/>
  <c r="BX388" i="1"/>
  <c r="BX390" i="1" s="1"/>
  <c r="BX26" i="1"/>
  <c r="BX10" i="1"/>
  <c r="HX371" i="1"/>
  <c r="H349" i="1"/>
  <c r="J343" i="1"/>
  <c r="H343" i="1" s="1"/>
  <c r="GL371" i="1"/>
  <c r="GI371" i="1"/>
  <c r="GJ371" i="1" s="1"/>
  <c r="GK337" i="1"/>
  <c r="GK77" i="1"/>
  <c r="H339" i="1"/>
  <c r="H336" i="1" s="1"/>
  <c r="J336" i="1"/>
  <c r="FH337" i="1"/>
  <c r="AL340" i="1"/>
  <c r="AF339" i="1"/>
  <c r="EK327" i="1"/>
  <c r="EK24" i="1" s="1"/>
  <c r="EL24" i="1"/>
  <c r="DI295" i="1"/>
  <c r="DJ294" i="1"/>
  <c r="DI294" i="1" s="1"/>
  <c r="W295" i="1"/>
  <c r="X294" i="1"/>
  <c r="W294" i="1" s="1"/>
  <c r="FH299" i="1"/>
  <c r="FO299" i="1"/>
  <c r="FO295" i="1" s="1"/>
  <c r="HW327" i="1"/>
  <c r="HW24" i="1" s="1"/>
  <c r="HX24" i="1"/>
  <c r="DF324" i="1"/>
  <c r="DG323" i="1"/>
  <c r="DF323" i="1" s="1"/>
  <c r="CO288" i="1"/>
  <c r="CN289" i="1"/>
  <c r="CN288" i="1" s="1"/>
  <c r="FT305" i="1"/>
  <c r="CI274" i="1"/>
  <c r="CH294" i="1"/>
  <c r="CH274" i="1" s="1"/>
  <c r="CN286" i="1"/>
  <c r="CO285" i="1"/>
  <c r="BV276" i="1"/>
  <c r="BV274" i="1" s="1"/>
  <c r="CF277" i="1"/>
  <c r="CF276" i="1" s="1"/>
  <c r="CF274" i="1" s="1"/>
  <c r="EG277" i="1"/>
  <c r="EH276" i="1"/>
  <c r="EH275" i="1" s="1"/>
  <c r="DI278" i="1"/>
  <c r="DJ276" i="1"/>
  <c r="GF269" i="1"/>
  <c r="J347" i="1"/>
  <c r="H347" i="1" s="1"/>
  <c r="CN297" i="1"/>
  <c r="CN295" i="1" s="1"/>
  <c r="CO295" i="1"/>
  <c r="CO294" i="1" s="1"/>
  <c r="CN294" i="1" s="1"/>
  <c r="AL277" i="1"/>
  <c r="AR279" i="1"/>
  <c r="AR277" i="1"/>
  <c r="H277" i="1"/>
  <c r="I276" i="1"/>
  <c r="DC278" i="1"/>
  <c r="DC276" i="1" s="1"/>
  <c r="DC275" i="1" s="1"/>
  <c r="DC274" i="1" s="1"/>
  <c r="DC329" i="1" s="1"/>
  <c r="DD276" i="1"/>
  <c r="DD275" i="1" s="1"/>
  <c r="DD274" i="1" s="1"/>
  <c r="DD329" i="1" s="1"/>
  <c r="AX276" i="1"/>
  <c r="AX274" i="1" s="1"/>
  <c r="FT117" i="1"/>
  <c r="GA212" i="1"/>
  <c r="GB212" i="1" s="1"/>
  <c r="GD212" i="1"/>
  <c r="GC211" i="1"/>
  <c r="GV186" i="1"/>
  <c r="GV185" i="1" s="1"/>
  <c r="GV19" i="1" s="1"/>
  <c r="GU187" i="1"/>
  <c r="GU186" i="1" s="1"/>
  <c r="GU185" i="1" s="1"/>
  <c r="DL176" i="1"/>
  <c r="DL200" i="1" s="1"/>
  <c r="DM200" i="1"/>
  <c r="FO104" i="1"/>
  <c r="FP103" i="1"/>
  <c r="FO103" i="1" s="1"/>
  <c r="BL93" i="1"/>
  <c r="AY93" i="1"/>
  <c r="FU206" i="1"/>
  <c r="FS39" i="1"/>
  <c r="FT39" i="1" s="1"/>
  <c r="FV39" i="1"/>
  <c r="I204" i="1"/>
  <c r="H32" i="1"/>
  <c r="H204" i="1" s="1"/>
  <c r="CN204" i="1"/>
  <c r="FD333" i="1"/>
  <c r="FC207" i="1"/>
  <c r="GA103" i="1"/>
  <c r="FT381" i="1"/>
  <c r="FO371" i="1"/>
  <c r="FP337" i="1"/>
  <c r="J356" i="1"/>
  <c r="H358" i="1"/>
  <c r="BG336" i="1"/>
  <c r="BE339" i="1"/>
  <c r="BE336" i="1" s="1"/>
  <c r="HS337" i="1"/>
  <c r="CN339" i="1"/>
  <c r="CN336" i="1" s="1"/>
  <c r="CN10" i="1" s="1"/>
  <c r="CP336" i="1"/>
  <c r="CP10" i="1" s="1"/>
  <c r="HG338" i="1"/>
  <c r="HH323" i="1"/>
  <c r="HG323" i="1" s="1"/>
  <c r="HO323" i="1"/>
  <c r="GL323" i="1"/>
  <c r="GW17" i="1"/>
  <c r="GU17" i="1" s="1"/>
  <c r="GW23" i="1"/>
  <c r="GU23" i="1" s="1"/>
  <c r="CW295" i="1"/>
  <c r="CX294" i="1"/>
  <c r="HK337" i="1"/>
  <c r="HL336" i="1"/>
  <c r="HK336" i="1" s="1"/>
  <c r="P336" i="1"/>
  <c r="P386" i="1" s="1"/>
  <c r="N339" i="1"/>
  <c r="N336" i="1" s="1"/>
  <c r="HX295" i="1"/>
  <c r="HX294" i="1" s="1"/>
  <c r="HW297" i="1"/>
  <c r="HW295" i="1" s="1"/>
  <c r="EV342" i="1"/>
  <c r="ED342" i="1"/>
  <c r="FA322" i="1"/>
  <c r="EZ321" i="1"/>
  <c r="FA17" i="1"/>
  <c r="GB323" i="1"/>
  <c r="H296" i="1"/>
  <c r="I295" i="1"/>
  <c r="ED280" i="1"/>
  <c r="EE279" i="1"/>
  <c r="ED279" i="1" s="1"/>
  <c r="EE277" i="1"/>
  <c r="FV276" i="1"/>
  <c r="FU275" i="1"/>
  <c r="FS276" i="1"/>
  <c r="FT276" i="1" s="1"/>
  <c r="DZ274" i="1"/>
  <c r="DZ329" i="1" s="1"/>
  <c r="FX269" i="1"/>
  <c r="HW310" i="1"/>
  <c r="HY274" i="1"/>
  <c r="FA295" i="1"/>
  <c r="CK294" i="1"/>
  <c r="FG278" i="1"/>
  <c r="DM275" i="1"/>
  <c r="AF276" i="1"/>
  <c r="AF274" i="1" s="1"/>
  <c r="IA276" i="1"/>
  <c r="O381" i="1"/>
  <c r="N381" i="1" s="1"/>
  <c r="N382" i="1"/>
  <c r="GV381" i="1"/>
  <c r="FO381" i="1"/>
  <c r="FO15" i="1" s="1"/>
  <c r="FP15" i="1"/>
  <c r="W340" i="1"/>
  <c r="Y339" i="1"/>
  <c r="Y276" i="1"/>
  <c r="Y274" i="1" s="1"/>
  <c r="W277" i="1"/>
  <c r="CN284" i="1"/>
  <c r="CP278" i="1"/>
  <c r="CN278" i="1" s="1"/>
  <c r="DF281" i="1"/>
  <c r="DG278" i="1"/>
  <c r="DG276" i="1" s="1"/>
  <c r="AS274" i="1"/>
  <c r="CV336" i="1"/>
  <c r="CT339" i="1"/>
  <c r="CT336" i="1" s="1"/>
  <c r="BY279" i="1"/>
  <c r="FA276" i="1"/>
  <c r="HW251" i="1"/>
  <c r="HZ247" i="1"/>
  <c r="HO233" i="1"/>
  <c r="HH233" i="1"/>
  <c r="HP232" i="1"/>
  <c r="HO232" i="1" s="1"/>
  <c r="HQ391" i="1"/>
  <c r="HQ30" i="1"/>
  <c r="DL336" i="1"/>
  <c r="DN11" i="1"/>
  <c r="DL11" i="1" s="1"/>
  <c r="AR236" i="1"/>
  <c r="AF232" i="1"/>
  <c r="AL232" i="1" s="1"/>
  <c r="AX269" i="1"/>
  <c r="I269" i="1"/>
  <c r="H210" i="1"/>
  <c r="DM210" i="1"/>
  <c r="DM269" i="1" s="1"/>
  <c r="GV391" i="1"/>
  <c r="GV30" i="1"/>
  <c r="CW334" i="1"/>
  <c r="EQ390" i="1"/>
  <c r="EQ386" i="1"/>
  <c r="EQ8" i="1" s="1"/>
  <c r="EQ388" i="1"/>
  <c r="EQ26" i="1"/>
  <c r="EQ10" i="1"/>
  <c r="CP285" i="1"/>
  <c r="GB271" i="1"/>
  <c r="FV272" i="1"/>
  <c r="FT272" i="1"/>
  <c r="DT214" i="1"/>
  <c r="DT212" i="1" s="1"/>
  <c r="DL214" i="1"/>
  <c r="BT212" i="1"/>
  <c r="BT211" i="1" s="1"/>
  <c r="BT210" i="1" s="1"/>
  <c r="DP211" i="1"/>
  <c r="DO212" i="1"/>
  <c r="DV210" i="1"/>
  <c r="DV269" i="1" s="1"/>
  <c r="O276" i="1"/>
  <c r="N277" i="1"/>
  <c r="EP329" i="1"/>
  <c r="EO274" i="1"/>
  <c r="EO329" i="1" s="1"/>
  <c r="GU275" i="1"/>
  <c r="GV274" i="1"/>
  <c r="FA261" i="1"/>
  <c r="FB23" i="1"/>
  <c r="DS253" i="1"/>
  <c r="DF233" i="1"/>
  <c r="DG232" i="1"/>
  <c r="DF232" i="1" s="1"/>
  <c r="FG212" i="1"/>
  <c r="EK212" i="1"/>
  <c r="H211" i="1"/>
  <c r="HL210" i="1"/>
  <c r="HK211" i="1"/>
  <c r="HK210" i="1" s="1"/>
  <c r="HK269" i="1" s="1"/>
  <c r="AI391" i="1"/>
  <c r="AI14" i="1" s="1"/>
  <c r="AI30" i="1"/>
  <c r="HG278" i="1"/>
  <c r="HH276" i="1"/>
  <c r="AK276" i="1"/>
  <c r="AK274" i="1" s="1"/>
  <c r="EK265" i="1"/>
  <c r="DR258" i="1"/>
  <c r="DT253" i="1"/>
  <c r="FZ270" i="1"/>
  <c r="FY32" i="1"/>
  <c r="FY204" i="1" s="1"/>
  <c r="HO223" i="1"/>
  <c r="HH223" i="1"/>
  <c r="HG223" i="1" s="1"/>
  <c r="HN269" i="1"/>
  <c r="HW240" i="1"/>
  <c r="HX239" i="1"/>
  <c r="BH235" i="1"/>
  <c r="BI232" i="1"/>
  <c r="BZ235" i="1"/>
  <c r="EL232" i="1"/>
  <c r="EK233" i="1"/>
  <c r="EK232" i="1" s="1"/>
  <c r="GJ219" i="1"/>
  <c r="AV30" i="1"/>
  <c r="HW187" i="1"/>
  <c r="HW186" i="1" s="1"/>
  <c r="HW185" i="1" s="1"/>
  <c r="HX186" i="1"/>
  <c r="HX185" i="1" s="1"/>
  <c r="HO187" i="1"/>
  <c r="HO186" i="1" s="1"/>
  <c r="HO185" i="1" s="1"/>
  <c r="HP186" i="1"/>
  <c r="HP185" i="1" s="1"/>
  <c r="HP19" i="1" s="1"/>
  <c r="DL194" i="1"/>
  <c r="FW27" i="1"/>
  <c r="FW87" i="1"/>
  <c r="FW34" i="1"/>
  <c r="FR204" i="1"/>
  <c r="FR330" i="1" s="1"/>
  <c r="HX221" i="1"/>
  <c r="IB219" i="1"/>
  <c r="IA219" i="1" s="1"/>
  <c r="IA221" i="1"/>
  <c r="FA219" i="1"/>
  <c r="EZ219" i="1" s="1"/>
  <c r="EZ221" i="1"/>
  <c r="DR213" i="1"/>
  <c r="FT212" i="1"/>
  <c r="HT18" i="1"/>
  <c r="HS18" i="1" s="1"/>
  <c r="HS19" i="1"/>
  <c r="EW171" i="1"/>
  <c r="ER168" i="1"/>
  <c r="EO169" i="1"/>
  <c r="EO168" i="1" s="1"/>
  <c r="HW165" i="1"/>
  <c r="HZ164" i="1"/>
  <c r="HW164" i="1" s="1"/>
  <c r="CJ334" i="1"/>
  <c r="CJ183" i="1"/>
  <c r="HS135" i="1"/>
  <c r="HZ135" i="1" s="1"/>
  <c r="HV134" i="1"/>
  <c r="GX208" i="1"/>
  <c r="GX205" i="1"/>
  <c r="GX331" i="1" s="1"/>
  <c r="GX27" i="1" s="1"/>
  <c r="GX11" i="1" s="1"/>
  <c r="GX10" i="1" s="1"/>
  <c r="GU133" i="1"/>
  <c r="GU208" i="1" s="1"/>
  <c r="GU334" i="1" s="1"/>
  <c r="GU391" i="1" s="1"/>
  <c r="AY208" i="1"/>
  <c r="BL133" i="1"/>
  <c r="BL208" i="1" s="1"/>
  <c r="HT206" i="1"/>
  <c r="HS39" i="1"/>
  <c r="EH206" i="1"/>
  <c r="EG39" i="1"/>
  <c r="DE388" i="1"/>
  <c r="DE386" i="1"/>
  <c r="DE8" i="1" s="1"/>
  <c r="DE390" i="1"/>
  <c r="DE10" i="1"/>
  <c r="DE26" i="1"/>
  <c r="Y269" i="1"/>
  <c r="Y330" i="1" s="1"/>
  <c r="FI388" i="1"/>
  <c r="FI386" i="1"/>
  <c r="FI390" i="1"/>
  <c r="FI26" i="1"/>
  <c r="FI8" i="1" s="1"/>
  <c r="EL200" i="1"/>
  <c r="EK203" i="1"/>
  <c r="DB208" i="1"/>
  <c r="DB334" i="1" s="1"/>
  <c r="CZ133" i="1"/>
  <c r="CZ208" i="1" s="1"/>
  <c r="CZ334" i="1" s="1"/>
  <c r="CL103" i="1"/>
  <c r="CL32" i="1" s="1"/>
  <c r="CL204" i="1" s="1"/>
  <c r="CL330" i="1" s="1"/>
  <c r="CK107" i="1"/>
  <c r="CK103" i="1" s="1"/>
  <c r="CK32" i="1" s="1"/>
  <c r="CK204" i="1" s="1"/>
  <c r="CK330" i="1" s="1"/>
  <c r="EO186" i="1"/>
  <c r="EO185" i="1" s="1"/>
  <c r="DG41" i="1"/>
  <c r="DF49" i="1"/>
  <c r="DF41" i="1" s="1"/>
  <c r="CX32" i="1"/>
  <c r="CX204" i="1" s="1"/>
  <c r="CW41" i="1"/>
  <c r="CW32" i="1" s="1"/>
  <c r="CW204" i="1" s="1"/>
  <c r="DA32" i="1"/>
  <c r="DA204" i="1" s="1"/>
  <c r="DA330" i="1" s="1"/>
  <c r="BG204" i="1"/>
  <c r="Z330" i="1"/>
  <c r="GV269" i="1"/>
  <c r="GV270" i="1"/>
  <c r="GU270" i="1" s="1"/>
  <c r="DJ186" i="1"/>
  <c r="DJ185" i="1" s="1"/>
  <c r="DJ18" i="1" s="1"/>
  <c r="DI18" i="1" s="1"/>
  <c r="DI187" i="1"/>
  <c r="DI186" i="1" s="1"/>
  <c r="DI185" i="1" s="1"/>
  <c r="HK186" i="1"/>
  <c r="HK185" i="1" s="1"/>
  <c r="GH133" i="1"/>
  <c r="GG331" i="1"/>
  <c r="GH205" i="1"/>
  <c r="AF334" i="1"/>
  <c r="IB104" i="1"/>
  <c r="FV69" i="1"/>
  <c r="FU42" i="1"/>
  <c r="FS69" i="1"/>
  <c r="FT69" i="1" s="1"/>
  <c r="HP42" i="1"/>
  <c r="EN204" i="1"/>
  <c r="IB41" i="1"/>
  <c r="IA42" i="1"/>
  <c r="IB38" i="1"/>
  <c r="M386" i="1"/>
  <c r="BU26" i="1"/>
  <c r="FT20" i="1"/>
  <c r="DK133" i="1"/>
  <c r="EN334" i="1"/>
  <c r="EN391" i="1" s="1"/>
  <c r="EN30" i="1"/>
  <c r="GJ67" i="1"/>
  <c r="FH206" i="1"/>
  <c r="FG39" i="1"/>
  <c r="AY212" i="1"/>
  <c r="BL213" i="1"/>
  <c r="GE330" i="1"/>
  <c r="ED175" i="1"/>
  <c r="EE172" i="1"/>
  <c r="GJ158" i="1"/>
  <c r="CD208" i="1"/>
  <c r="CD334" i="1" s="1"/>
  <c r="CB133" i="1"/>
  <c r="CB208" i="1" s="1"/>
  <c r="CA133" i="1"/>
  <c r="CD204" i="1"/>
  <c r="DO133" i="1"/>
  <c r="DO208" i="1" s="1"/>
  <c r="DQ208" i="1"/>
  <c r="DQ334" i="1" s="1"/>
  <c r="DQ204" i="1"/>
  <c r="FB391" i="1"/>
  <c r="FB14" i="1" s="1"/>
  <c r="FB30" i="1"/>
  <c r="ES120" i="1"/>
  <c r="ET117" i="1"/>
  <c r="GD90" i="1"/>
  <c r="GA90" i="1"/>
  <c r="GB90" i="1" s="1"/>
  <c r="GL49" i="1"/>
  <c r="GI49" i="1"/>
  <c r="GJ49" i="1" s="1"/>
  <c r="EO41" i="1"/>
  <c r="EO32" i="1" s="1"/>
  <c r="AV48" i="1"/>
  <c r="AW46" i="1"/>
  <c r="AV46" i="1" s="1"/>
  <c r="DV32" i="1"/>
  <c r="DV204" i="1" s="1"/>
  <c r="DV330" i="1" s="1"/>
  <c r="GC42" i="1"/>
  <c r="BB330" i="1"/>
  <c r="AK204" i="1"/>
  <c r="GJ37" i="1"/>
  <c r="GK185" i="1"/>
  <c r="GI186" i="1"/>
  <c r="GJ186" i="1" s="1"/>
  <c r="DR149" i="1"/>
  <c r="DT148" i="1"/>
  <c r="DR148" i="1" s="1"/>
  <c r="FK140" i="1"/>
  <c r="FN138" i="1"/>
  <c r="EK128" i="1"/>
  <c r="EL104" i="1"/>
  <c r="CC103" i="1"/>
  <c r="CB107" i="1"/>
  <c r="FN148" i="1"/>
  <c r="FK148" i="1" s="1"/>
  <c r="EV133" i="1"/>
  <c r="HX46" i="1"/>
  <c r="HW47" i="1"/>
  <c r="CT204" i="1"/>
  <c r="GI212" i="1"/>
  <c r="GJ212" i="1" s="1"/>
  <c r="GL212" i="1"/>
  <c r="GK211" i="1"/>
  <c r="T269" i="1"/>
  <c r="T330" i="1" s="1"/>
  <c r="EZ194" i="1"/>
  <c r="IA186" i="1"/>
  <c r="IA185" i="1" s="1"/>
  <c r="CJ204" i="1"/>
  <c r="CJ330" i="1" s="1"/>
  <c r="HR148" i="1"/>
  <c r="HO148" i="1" s="1"/>
  <c r="HO149" i="1"/>
  <c r="HV149" i="1" s="1"/>
  <c r="GU41" i="1"/>
  <c r="GV32" i="1"/>
  <c r="DU391" i="1"/>
  <c r="DU14" i="1" s="1"/>
  <c r="DU30" i="1"/>
  <c r="AR204" i="1"/>
  <c r="AA386" i="1"/>
  <c r="AA8" i="1" s="1"/>
  <c r="GD104" i="1"/>
  <c r="GB15" i="1"/>
  <c r="FV371" i="1"/>
  <c r="FS371" i="1"/>
  <c r="FT371" i="1" s="1"/>
  <c r="FU337" i="1"/>
  <c r="AW382" i="1"/>
  <c r="AY382" i="1"/>
  <c r="H356" i="1"/>
  <c r="EN337" i="1"/>
  <c r="EN336" i="1" s="1"/>
  <c r="EK339" i="1"/>
  <c r="FO327" i="1"/>
  <c r="FO24" i="1" s="1"/>
  <c r="FP24" i="1"/>
  <c r="HI23" i="1"/>
  <c r="HG23" i="1" s="1"/>
  <c r="HI17" i="1"/>
  <c r="HG17" i="1" s="1"/>
  <c r="FG327" i="1"/>
  <c r="FG24" i="1" s="1"/>
  <c r="FH24" i="1"/>
  <c r="BY339" i="1"/>
  <c r="BY336" i="1" s="1"/>
  <c r="CA336" i="1"/>
  <c r="CK277" i="1"/>
  <c r="CK276" i="1" s="1"/>
  <c r="CK274" i="1" s="1"/>
  <c r="GL276" i="1"/>
  <c r="GK275" i="1"/>
  <c r="GI276" i="1"/>
  <c r="GJ276" i="1" s="1"/>
  <c r="AL284" i="1"/>
  <c r="AL278" i="1" s="1"/>
  <c r="AR284" i="1"/>
  <c r="AR278" i="1" s="1"/>
  <c r="AF278" i="1"/>
  <c r="P274" i="1"/>
  <c r="DG295" i="1"/>
  <c r="FP275" i="1"/>
  <c r="CL237" i="1"/>
  <c r="CK237" i="1" s="1"/>
  <c r="CK238" i="1"/>
  <c r="EU391" i="1"/>
  <c r="EU30" i="1"/>
  <c r="CN277" i="1"/>
  <c r="CN276" i="1" s="1"/>
  <c r="CN274" i="1" s="1"/>
  <c r="BZ256" i="1"/>
  <c r="BI253" i="1"/>
  <c r="BH256" i="1"/>
  <c r="BH253" i="1" s="1"/>
  <c r="CP272" i="1"/>
  <c r="CP236" i="1"/>
  <c r="CP235" i="1" s="1"/>
  <c r="CP233" i="1" s="1"/>
  <c r="CP232" i="1" s="1"/>
  <c r="CP226" i="1" s="1"/>
  <c r="CP225" i="1" s="1"/>
  <c r="CP224" i="1" s="1"/>
  <c r="CP223" i="1" s="1"/>
  <c r="CP222" i="1" s="1"/>
  <c r="CP221" i="1" s="1"/>
  <c r="CP220" i="1" s="1"/>
  <c r="CP219" i="1" s="1"/>
  <c r="CP210" i="1" s="1"/>
  <c r="CP269" i="1" s="1"/>
  <c r="HG239" i="1"/>
  <c r="HH237" i="1"/>
  <c r="HG237" i="1" s="1"/>
  <c r="AD391" i="1"/>
  <c r="AD14" i="1" s="1"/>
  <c r="AD30" i="1"/>
  <c r="BG276" i="1"/>
  <c r="BG274" i="1" s="1"/>
  <c r="IB236" i="1"/>
  <c r="IA236" i="1" s="1"/>
  <c r="HS236" i="1"/>
  <c r="Z212" i="1"/>
  <c r="Z211" i="1" s="1"/>
  <c r="Z210" i="1" s="1"/>
  <c r="Z269" i="1" s="1"/>
  <c r="AK214" i="1"/>
  <c r="AK212" i="1" s="1"/>
  <c r="AK211" i="1" s="1"/>
  <c r="AK210" i="1" s="1"/>
  <c r="EP269" i="1"/>
  <c r="HI331" i="1"/>
  <c r="HI27" i="1" s="1"/>
  <c r="HI11" i="1" s="1"/>
  <c r="HI10" i="1" s="1"/>
  <c r="ET263" i="1"/>
  <c r="ES263" i="1" s="1"/>
  <c r="DH253" i="1"/>
  <c r="DH269" i="1" s="1"/>
  <c r="DF258" i="1"/>
  <c r="EJ272" i="1"/>
  <c r="EG247" i="1"/>
  <c r="EG272" i="1" s="1"/>
  <c r="HT232" i="1"/>
  <c r="EZ391" i="1"/>
  <c r="EZ14" i="1" s="1"/>
  <c r="EZ30" i="1"/>
  <c r="FM390" i="1"/>
  <c r="FM388" i="1"/>
  <c r="FM386" i="1"/>
  <c r="FM8" i="1" s="1"/>
  <c r="FM26" i="1"/>
  <c r="FM10" i="1"/>
  <c r="HO221" i="1"/>
  <c r="HH221" i="1"/>
  <c r="HP219" i="1"/>
  <c r="HO219" i="1" s="1"/>
  <c r="ED187" i="1"/>
  <c r="DZ208" i="1"/>
  <c r="DZ334" i="1" s="1"/>
  <c r="DX133" i="1"/>
  <c r="DX208" i="1" s="1"/>
  <c r="DX334" i="1" s="1"/>
  <c r="BB391" i="1"/>
  <c r="BB14" i="1" s="1"/>
  <c r="BB30" i="1"/>
  <c r="IA239" i="1"/>
  <c r="IB237" i="1"/>
  <c r="IA237" i="1" s="1"/>
  <c r="HG213" i="1"/>
  <c r="HH212" i="1"/>
  <c r="ED164" i="1"/>
  <c r="EF133" i="1"/>
  <c r="ES158" i="1"/>
  <c r="ET154" i="1"/>
  <c r="ES154" i="1" s="1"/>
  <c r="CR334" i="1"/>
  <c r="CR183" i="1"/>
  <c r="DF124" i="1"/>
  <c r="DG122" i="1"/>
  <c r="DF122" i="1" s="1"/>
  <c r="DI107" i="1"/>
  <c r="DI103" i="1" s="1"/>
  <c r="DJ103" i="1"/>
  <c r="DJ32" i="1" s="1"/>
  <c r="DJ204" i="1" s="1"/>
  <c r="U388" i="1"/>
  <c r="U390" i="1" s="1"/>
  <c r="U386" i="1"/>
  <c r="DS194" i="1"/>
  <c r="DR172" i="1"/>
  <c r="GD276" i="1"/>
  <c r="GC275" i="1"/>
  <c r="GA276" i="1"/>
  <c r="GB276" i="1" s="1"/>
  <c r="FG266" i="1"/>
  <c r="FH263" i="1"/>
  <c r="FG263" i="1" s="1"/>
  <c r="CA247" i="1"/>
  <c r="BY251" i="1"/>
  <c r="BY247" i="1" s="1"/>
  <c r="BY272" i="1" s="1"/>
  <c r="H248" i="1"/>
  <c r="J247" i="1"/>
  <c r="AK247" i="1"/>
  <c r="AK272" i="1" s="1"/>
  <c r="Z272" i="1"/>
  <c r="Z334" i="1" s="1"/>
  <c r="HY391" i="1"/>
  <c r="HY14" i="1" s="1"/>
  <c r="HY30" i="1"/>
  <c r="E294" i="1"/>
  <c r="F274" i="1"/>
  <c r="CO277" i="1"/>
  <c r="CO276" i="1" s="1"/>
  <c r="CO274" i="1" s="1"/>
  <c r="HW233" i="1"/>
  <c r="HX232" i="1"/>
  <c r="HW232" i="1" s="1"/>
  <c r="DF221" i="1"/>
  <c r="DG219" i="1"/>
  <c r="DF219" i="1" s="1"/>
  <c r="CO211" i="1"/>
  <c r="CN212" i="1"/>
  <c r="HL391" i="1"/>
  <c r="HL30" i="1"/>
  <c r="EU390" i="1"/>
  <c r="EU388" i="1"/>
  <c r="EU386" i="1"/>
  <c r="EU26" i="1"/>
  <c r="EU8" i="1" s="1"/>
  <c r="DI288" i="1"/>
  <c r="DM288" i="1"/>
  <c r="BF254" i="1"/>
  <c r="AY254" i="1"/>
  <c r="AZ253" i="1"/>
  <c r="HX223" i="1"/>
  <c r="HW223" i="1" s="1"/>
  <c r="IA223" i="1"/>
  <c r="CB222" i="1"/>
  <c r="CC219" i="1"/>
  <c r="BZ222" i="1"/>
  <c r="BY222" i="1" s="1"/>
  <c r="CI222" i="1" s="1"/>
  <c r="EE219" i="1"/>
  <c r="ED219" i="1" s="1"/>
  <c r="ED221" i="1"/>
  <c r="DI214" i="1"/>
  <c r="DG214" i="1"/>
  <c r="DF214" i="1" s="1"/>
  <c r="DS214" i="1"/>
  <c r="AR214" i="1"/>
  <c r="AL214" i="1"/>
  <c r="AL212" i="1" s="1"/>
  <c r="AL211" i="1" s="1"/>
  <c r="AL210" i="1" s="1"/>
  <c r="AL269" i="1" s="1"/>
  <c r="AL330" i="1" s="1"/>
  <c r="AF212" i="1"/>
  <c r="AF211" i="1" s="1"/>
  <c r="BY214" i="1"/>
  <c r="BY212" i="1" s="1"/>
  <c r="BY211" i="1" s="1"/>
  <c r="BZ212" i="1"/>
  <c r="BZ211" i="1" s="1"/>
  <c r="S269" i="1"/>
  <c r="S330" i="1" s="1"/>
  <c r="Q210" i="1"/>
  <c r="BJ391" i="1"/>
  <c r="BJ14" i="1" s="1"/>
  <c r="BJ30" i="1"/>
  <c r="GD187" i="1"/>
  <c r="GA187" i="1"/>
  <c r="GC186" i="1"/>
  <c r="DS278" i="1"/>
  <c r="DS276" i="1" s="1"/>
  <c r="DS275" i="1" s="1"/>
  <c r="FZ269" i="1"/>
  <c r="BG248" i="1"/>
  <c r="AY248" i="1"/>
  <c r="BA247" i="1"/>
  <c r="GI237" i="1"/>
  <c r="GJ237" i="1" s="1"/>
  <c r="GL237" i="1"/>
  <c r="BF224" i="1"/>
  <c r="BE224" i="1" s="1"/>
  <c r="BE225" i="1"/>
  <c r="GB222" i="1"/>
  <c r="GJ222" i="1"/>
  <c r="DQ216" i="1"/>
  <c r="DO216" i="1" s="1"/>
  <c r="EG212" i="1"/>
  <c r="EH211" i="1"/>
  <c r="FP211" i="1"/>
  <c r="FO212" i="1"/>
  <c r="DN211" i="1"/>
  <c r="DL212" i="1"/>
  <c r="AG212" i="1"/>
  <c r="AG211" i="1" s="1"/>
  <c r="AG210" i="1" s="1"/>
  <c r="AG269" i="1" s="1"/>
  <c r="IA211" i="1"/>
  <c r="EC391" i="1"/>
  <c r="EC14" i="1" s="1"/>
  <c r="EC30" i="1"/>
  <c r="AK334" i="1"/>
  <c r="GN329" i="1"/>
  <c r="GM85" i="1"/>
  <c r="GN85" i="1" s="1"/>
  <c r="GM32" i="1"/>
  <c r="GM204" i="1" s="1"/>
  <c r="GM330" i="1" s="1"/>
  <c r="ES251" i="1"/>
  <c r="EV247" i="1"/>
  <c r="AR232" i="1"/>
  <c r="FG228" i="1"/>
  <c r="FH227" i="1"/>
  <c r="FG227" i="1" s="1"/>
  <c r="AR219" i="1"/>
  <c r="DN216" i="1"/>
  <c r="HX211" i="1"/>
  <c r="HW212" i="1"/>
  <c r="HO275" i="1"/>
  <c r="HP274" i="1"/>
  <c r="ED233" i="1"/>
  <c r="EE232" i="1"/>
  <c r="ED232" i="1" s="1"/>
  <c r="HH227" i="1"/>
  <c r="HG227" i="1" s="1"/>
  <c r="HG228" i="1"/>
  <c r="GU269" i="1"/>
  <c r="FE331" i="1"/>
  <c r="FX331" i="1" s="1"/>
  <c r="DP200" i="1"/>
  <c r="DP186" i="1" s="1"/>
  <c r="DP185" i="1" s="1"/>
  <c r="DO176" i="1"/>
  <c r="DO200" i="1" s="1"/>
  <c r="DG171" i="1"/>
  <c r="DF172" i="1"/>
  <c r="DF171" i="1" s="1"/>
  <c r="HN164" i="1"/>
  <c r="HK164" i="1" s="1"/>
  <c r="HK165" i="1"/>
  <c r="CS334" i="1"/>
  <c r="CS183" i="1"/>
  <c r="HJ133" i="1"/>
  <c r="AR225" i="1"/>
  <c r="AR224" i="1" s="1"/>
  <c r="AL225" i="1"/>
  <c r="HP211" i="1"/>
  <c r="HO212" i="1"/>
  <c r="DF201" i="1"/>
  <c r="DG200" i="1"/>
  <c r="DF200" i="1" s="1"/>
  <c r="EJ205" i="1"/>
  <c r="EJ331" i="1" s="1"/>
  <c r="EJ27" i="1" s="1"/>
  <c r="EJ11" i="1" s="1"/>
  <c r="EJ10" i="1" s="1"/>
  <c r="EJ208" i="1"/>
  <c r="EG133" i="1"/>
  <c r="EG208" i="1" s="1"/>
  <c r="EG334" i="1" s="1"/>
  <c r="EG391" i="1" s="1"/>
  <c r="DT138" i="1"/>
  <c r="DR138" i="1" s="1"/>
  <c r="DR140" i="1"/>
  <c r="FO138" i="1"/>
  <c r="DN133" i="1"/>
  <c r="Y334" i="1"/>
  <c r="DF108" i="1"/>
  <c r="DG107" i="1"/>
  <c r="IB206" i="1"/>
  <c r="IA39" i="1"/>
  <c r="ET206" i="1"/>
  <c r="ES39" i="1"/>
  <c r="EC388" i="1"/>
  <c r="EC386" i="1"/>
  <c r="EC8" i="1" s="1"/>
  <c r="EC390" i="1"/>
  <c r="EC10" i="1"/>
  <c r="EC26" i="1"/>
  <c r="AR212" i="1"/>
  <c r="AR211" i="1" s="1"/>
  <c r="AR210" i="1" s="1"/>
  <c r="AR269" i="1" s="1"/>
  <c r="DF132" i="1"/>
  <c r="DG35" i="1"/>
  <c r="DF35" i="1" s="1"/>
  <c r="DO75" i="1"/>
  <c r="DO41" i="1" s="1"/>
  <c r="DO32" i="1" s="1"/>
  <c r="DO204" i="1" s="1"/>
  <c r="DP41" i="1"/>
  <c r="DP32" i="1" s="1"/>
  <c r="DP204" i="1" s="1"/>
  <c r="X208" i="1"/>
  <c r="W55" i="1"/>
  <c r="W208" i="1" s="1"/>
  <c r="FU40" i="1"/>
  <c r="FS44" i="1"/>
  <c r="AI52" i="1"/>
  <c r="AJ49" i="1"/>
  <c r="AK49" i="1" s="1"/>
  <c r="FH47" i="1"/>
  <c r="FP46" i="1"/>
  <c r="FO47" i="1"/>
  <c r="DX41" i="1"/>
  <c r="CR204" i="1"/>
  <c r="FY87" i="1"/>
  <c r="FZ87" i="1" s="1"/>
  <c r="FY34" i="1"/>
  <c r="FZ34" i="1" s="1"/>
  <c r="FY27" i="1"/>
  <c r="GL227" i="1"/>
  <c r="FC227" i="1"/>
  <c r="GJ227" i="1" s="1"/>
  <c r="FV227" i="1"/>
  <c r="FT227" i="1"/>
  <c r="FD186" i="1"/>
  <c r="FD185" i="1" s="1"/>
  <c r="FD19" i="1" s="1"/>
  <c r="FC187" i="1"/>
  <c r="FC186" i="1" s="1"/>
  <c r="FC185" i="1" s="1"/>
  <c r="HN139" i="1"/>
  <c r="HR139" i="1"/>
  <c r="GG330" i="1"/>
  <c r="GH204" i="1"/>
  <c r="AR334" i="1"/>
  <c r="ED55" i="1"/>
  <c r="ED41" i="1" s="1"/>
  <c r="ED32" i="1" s="1"/>
  <c r="EE41" i="1"/>
  <c r="EE32" i="1" s="1"/>
  <c r="HG50" i="1"/>
  <c r="HH49" i="1"/>
  <c r="HG49" i="1" s="1"/>
  <c r="DL46" i="1"/>
  <c r="DL41" i="1" s="1"/>
  <c r="DL32" i="1" s="1"/>
  <c r="DM41" i="1"/>
  <c r="DM32" i="1" s="1"/>
  <c r="DM204" i="1" s="1"/>
  <c r="ET42" i="1"/>
  <c r="G388" i="1"/>
  <c r="G390" i="1" s="1"/>
  <c r="G386" i="1"/>
  <c r="DR135" i="1"/>
  <c r="DT134" i="1"/>
  <c r="AZ210" i="1"/>
  <c r="AZ269" i="1" s="1"/>
  <c r="AZ330" i="1" s="1"/>
  <c r="HK110" i="1"/>
  <c r="HL104" i="1"/>
  <c r="EH103" i="1"/>
  <c r="EG104" i="1"/>
  <c r="AY46" i="1"/>
  <c r="BL46" i="1"/>
  <c r="AP388" i="1"/>
  <c r="AP386" i="1"/>
  <c r="AP8" i="1" s="1"/>
  <c r="AP26" i="1"/>
  <c r="AP10" i="1"/>
  <c r="EH38" i="1"/>
  <c r="X330" i="1"/>
  <c r="GL187" i="1"/>
  <c r="GL98" i="1"/>
  <c r="GI98" i="1"/>
  <c r="GJ98" i="1" s="1"/>
  <c r="GK42" i="1"/>
  <c r="FL204" i="1"/>
  <c r="FL330" i="1" s="1"/>
  <c r="DZ204" i="1"/>
  <c r="FH219" i="1"/>
  <c r="FG219" i="1" s="1"/>
  <c r="HG187" i="1"/>
  <c r="HG186" i="1" s="1"/>
  <c r="HG185" i="1" s="1"/>
  <c r="HH186" i="1"/>
  <c r="HH185" i="1" s="1"/>
  <c r="HH19" i="1" s="1"/>
  <c r="CD269" i="1"/>
  <c r="GV205" i="1"/>
  <c r="GU38" i="1"/>
  <c r="DW391" i="1"/>
  <c r="DW14" i="1" s="1"/>
  <c r="DW30" i="1"/>
  <c r="EJ204" i="1"/>
  <c r="EJ330" i="1" s="1"/>
  <c r="AK52" i="1"/>
  <c r="CL381" i="1"/>
  <c r="X381" i="1"/>
  <c r="W381" i="1" s="1"/>
  <c r="W382" i="1"/>
  <c r="N358" i="1"/>
  <c r="N356" i="1" s="1"/>
  <c r="P356" i="1"/>
  <c r="GI368" i="1"/>
  <c r="GJ368" i="1" s="1"/>
  <c r="GO365" i="1"/>
  <c r="GI365" i="1" s="1"/>
  <c r="GJ365" i="1" s="1"/>
  <c r="GO74" i="1"/>
  <c r="GO123" i="1"/>
  <c r="HZ339" i="1"/>
  <c r="HZ337" i="1" s="1"/>
  <c r="HZ336" i="1" s="1"/>
  <c r="HZ11" i="1" s="1"/>
  <c r="HW361" i="1"/>
  <c r="HW339" i="1" s="1"/>
  <c r="BA339" i="1"/>
  <c r="AV339" i="1"/>
  <c r="AV336" i="1" s="1"/>
  <c r="AV391" i="1" s="1"/>
  <c r="AV14" i="1" s="1"/>
  <c r="AX336" i="1"/>
  <c r="AX391" i="1" s="1"/>
  <c r="AX14" i="1" s="1"/>
  <c r="GB381" i="1"/>
  <c r="IB294" i="1"/>
  <c r="IA294" i="1" s="1"/>
  <c r="IA295" i="1"/>
  <c r="HO322" i="1"/>
  <c r="HQ321" i="1"/>
  <c r="HU322" i="1"/>
  <c r="BH339" i="1"/>
  <c r="BH336" i="1" s="1"/>
  <c r="BH391" i="1" s="1"/>
  <c r="BH14" i="1" s="1"/>
  <c r="BJ336" i="1"/>
  <c r="HG336" i="1"/>
  <c r="HK294" i="1"/>
  <c r="HL275" i="1"/>
  <c r="GB336" i="1"/>
  <c r="H382" i="1"/>
  <c r="I381" i="1"/>
  <c r="K295" i="1"/>
  <c r="L294" i="1"/>
  <c r="T294" i="1"/>
  <c r="T274" i="1" s="1"/>
  <c r="U274" i="1"/>
  <c r="DY274" i="1"/>
  <c r="DX275" i="1"/>
  <c r="CP282" i="1"/>
  <c r="CN282" i="1" s="1"/>
  <c r="CP277" i="1"/>
  <c r="CP276" i="1" s="1"/>
  <c r="CP274" i="1" s="1"/>
  <c r="AV277" i="1"/>
  <c r="AV276" i="1" s="1"/>
  <c r="AV274" i="1" s="1"/>
  <c r="EK278" i="1"/>
  <c r="EK280" i="1"/>
  <c r="EK277" i="1" s="1"/>
  <c r="EK276" i="1" s="1"/>
  <c r="EL277" i="1"/>
  <c r="EL276" i="1" s="1"/>
  <c r="EL275" i="1" s="1"/>
  <c r="EL279" i="1"/>
  <c r="EK279" i="1" s="1"/>
  <c r="BE277" i="1"/>
  <c r="BE276" i="1" s="1"/>
  <c r="BE274" i="1" s="1"/>
  <c r="BE279" i="1"/>
  <c r="E274" i="1"/>
  <c r="ED295" i="1"/>
  <c r="EE294" i="1"/>
  <c r="ED294" i="1" s="1"/>
  <c r="DF287" i="1"/>
  <c r="DG285" i="1"/>
  <c r="AR282" i="1"/>
  <c r="DG282" i="1"/>
  <c r="DF282" i="1" s="1"/>
  <c r="FH278" i="1"/>
  <c r="FH276" i="1" s="1"/>
  <c r="DL277" i="1"/>
  <c r="DL276" i="1" s="1"/>
  <c r="W276" i="1"/>
  <c r="W274" i="1" s="1"/>
  <c r="X274" i="1"/>
  <c r="FG289" i="1"/>
  <c r="FG277" i="1" s="1"/>
  <c r="FH288" i="1"/>
  <c r="FG288" i="1" s="1"/>
  <c r="BT274" i="1"/>
  <c r="AY260" i="1"/>
  <c r="BL260" i="1" s="1"/>
  <c r="BT260" i="1"/>
  <c r="HI391" i="1"/>
  <c r="HI30" i="1"/>
  <c r="FT338" i="1"/>
  <c r="DR277" i="1"/>
  <c r="ER272" i="1"/>
  <c r="ER269" i="1"/>
  <c r="DI216" i="1"/>
  <c r="IB391" i="1"/>
  <c r="IB30" i="1"/>
  <c r="ET391" i="1"/>
  <c r="ET30" i="1"/>
  <c r="FX329" i="1"/>
  <c r="FW85" i="1"/>
  <c r="FW32" i="1"/>
  <c r="FW204" i="1" s="1"/>
  <c r="FW330" i="1" s="1"/>
  <c r="FG258" i="1"/>
  <c r="FG253" i="1" s="1"/>
  <c r="FJ253" i="1"/>
  <c r="FJ270" i="1" s="1"/>
  <c r="FJ269" i="1" s="1"/>
  <c r="HQ253" i="1"/>
  <c r="HQ17" i="1"/>
  <c r="AS253" i="1"/>
  <c r="BD391" i="1"/>
  <c r="BD14" i="1" s="1"/>
  <c r="CU212" i="1"/>
  <c r="CX211" i="1"/>
  <c r="CW212" i="1"/>
  <c r="N214" i="1"/>
  <c r="N211" i="1" s="1"/>
  <c r="O212" i="1"/>
  <c r="O211" i="1" s="1"/>
  <c r="O210" i="1" s="1"/>
  <c r="BS210" i="1"/>
  <c r="J269" i="1"/>
  <c r="J330" i="1" s="1"/>
  <c r="DK211" i="1"/>
  <c r="DK210" i="1" s="1"/>
  <c r="DK269" i="1" s="1"/>
  <c r="DU210" i="1"/>
  <c r="DU269" i="1" s="1"/>
  <c r="BX391" i="1"/>
  <c r="BX14" i="1" s="1"/>
  <c r="BX30" i="1"/>
  <c r="AE391" i="1"/>
  <c r="AE14" i="1" s="1"/>
  <c r="AE30" i="1"/>
  <c r="GW331" i="1"/>
  <c r="GW27" i="1" s="1"/>
  <c r="GW11" i="1" s="1"/>
  <c r="GW10" i="1" s="1"/>
  <c r="HK321" i="1"/>
  <c r="HM17" i="1"/>
  <c r="HK17" i="1" s="1"/>
  <c r="HM23" i="1"/>
  <c r="HK23" i="1" s="1"/>
  <c r="FH292" i="1"/>
  <c r="FG292" i="1" s="1"/>
  <c r="FG293" i="1"/>
  <c r="HI329" i="1"/>
  <c r="HI330" i="1" s="1"/>
  <c r="FV263" i="1"/>
  <c r="FC263" i="1"/>
  <c r="AU272" i="1"/>
  <c r="AU334" i="1" s="1"/>
  <c r="AS247" i="1"/>
  <c r="AS272" i="1" s="1"/>
  <c r="AS334" i="1" s="1"/>
  <c r="BF243" i="1"/>
  <c r="BE244" i="1"/>
  <c r="BE243" i="1" s="1"/>
  <c r="AL238" i="1"/>
  <c r="AF237" i="1"/>
  <c r="AL237" i="1" s="1"/>
  <c r="AR238" i="1"/>
  <c r="AR237" i="1" s="1"/>
  <c r="DS232" i="1"/>
  <c r="DR232" i="1" s="1"/>
  <c r="DR233" i="1"/>
  <c r="BY225" i="1"/>
  <c r="BZ224" i="1"/>
  <c r="BY224" i="1" s="1"/>
  <c r="GB220" i="1"/>
  <c r="GJ220" i="1"/>
  <c r="EE212" i="1"/>
  <c r="ED214" i="1"/>
  <c r="FA212" i="1"/>
  <c r="EZ213" i="1"/>
  <c r="CK210" i="1"/>
  <c r="CK269" i="1" s="1"/>
  <c r="CF212" i="1"/>
  <c r="BV211" i="1"/>
  <c r="Q269" i="1"/>
  <c r="S334" i="1"/>
  <c r="S391" i="1" s="1"/>
  <c r="DV329" i="1"/>
  <c r="DU274" i="1"/>
  <c r="DU329" i="1" s="1"/>
  <c r="HH263" i="1"/>
  <c r="HG263" i="1" s="1"/>
  <c r="HG266" i="1"/>
  <c r="ES254" i="1"/>
  <c r="EL254" i="1"/>
  <c r="ET253" i="1"/>
  <c r="ES253" i="1" s="1"/>
  <c r="CV247" i="1"/>
  <c r="CT248" i="1"/>
  <c r="CT247" i="1" s="1"/>
  <c r="CT272" i="1" s="1"/>
  <c r="FH216" i="1"/>
  <c r="FG216" i="1" s="1"/>
  <c r="FO216" i="1"/>
  <c r="AU269" i="1"/>
  <c r="AU330" i="1" s="1"/>
  <c r="HN270" i="1"/>
  <c r="HT275" i="1"/>
  <c r="BV247" i="1"/>
  <c r="CF248" i="1"/>
  <c r="AR223" i="1"/>
  <c r="AL223" i="1"/>
  <c r="FQ10" i="1"/>
  <c r="EY133" i="1"/>
  <c r="CK334" i="1"/>
  <c r="CK183" i="1"/>
  <c r="FY36" i="1"/>
  <c r="FY30" i="1"/>
  <c r="FY89" i="1"/>
  <c r="FB330" i="1"/>
  <c r="GH269" i="1"/>
  <c r="M391" i="1"/>
  <c r="HW228" i="1"/>
  <c r="HX227" i="1"/>
  <c r="HW227" i="1" s="1"/>
  <c r="CL210" i="1"/>
  <c r="CL269" i="1" s="1"/>
  <c r="DF213" i="1"/>
  <c r="DG212" i="1"/>
  <c r="EY269" i="1"/>
  <c r="BS180" i="1"/>
  <c r="BS179" i="1" s="1"/>
  <c r="BT179" i="1"/>
  <c r="DM171" i="1"/>
  <c r="FN158" i="1"/>
  <c r="FK158" i="1" s="1"/>
  <c r="CF183" i="1"/>
  <c r="ER133" i="1"/>
  <c r="DE391" i="1"/>
  <c r="DE14" i="1" s="1"/>
  <c r="DE30" i="1"/>
  <c r="BE133" i="1"/>
  <c r="HW132" i="1"/>
  <c r="HX35" i="1"/>
  <c r="HW35" i="1" s="1"/>
  <c r="DS122" i="1"/>
  <c r="DR122" i="1" s="1"/>
  <c r="DR124" i="1"/>
  <c r="GL122" i="1"/>
  <c r="FH117" i="1"/>
  <c r="EZ107" i="1"/>
  <c r="FA103" i="1"/>
  <c r="EZ103" i="1" s="1"/>
  <c r="EZ32" i="1" s="1"/>
  <c r="HT103" i="1"/>
  <c r="HS103" i="1" s="1"/>
  <c r="HS104" i="1"/>
  <c r="HH42" i="1"/>
  <c r="HG46" i="1"/>
  <c r="GX330" i="1"/>
  <c r="CO204" i="1"/>
  <c r="W232" i="1"/>
  <c r="W210" i="1"/>
  <c r="X269" i="1"/>
  <c r="W269" i="1" s="1"/>
  <c r="W330" i="1" s="1"/>
  <c r="FA200" i="1"/>
  <c r="EZ200" i="1" s="1"/>
  <c r="EH186" i="1"/>
  <c r="EH185" i="1" s="1"/>
  <c r="EH18" i="1" s="1"/>
  <c r="EG18" i="1" s="1"/>
  <c r="EG187" i="1"/>
  <c r="EG186" i="1" s="1"/>
  <c r="EG185" i="1" s="1"/>
  <c r="FK200" i="1"/>
  <c r="FK186" i="1" s="1"/>
  <c r="FK185" i="1" s="1"/>
  <c r="FK171" i="1"/>
  <c r="EO149" i="1"/>
  <c r="ER148" i="1"/>
  <c r="EO148" i="1" s="1"/>
  <c r="FT135" i="1"/>
  <c r="DX103" i="1"/>
  <c r="BH102" i="1"/>
  <c r="BI35" i="1"/>
  <c r="BH35" i="1" s="1"/>
  <c r="CC102" i="1"/>
  <c r="BT102" i="1"/>
  <c r="EP90" i="1"/>
  <c r="EO90" i="1" s="1"/>
  <c r="EO92" i="1"/>
  <c r="DR79" i="1"/>
  <c r="DS77" i="1"/>
  <c r="DR77" i="1" s="1"/>
  <c r="AD49" i="1"/>
  <c r="AC52" i="1"/>
  <c r="AC49" i="1" s="1"/>
  <c r="FV46" i="1"/>
  <c r="FC46" i="1"/>
  <c r="GD46" i="1"/>
  <c r="FD42" i="1"/>
  <c r="GL46" i="1"/>
  <c r="CZ41" i="1"/>
  <c r="CZ32" i="1" s="1"/>
  <c r="CZ204" i="1" s="1"/>
  <c r="CZ330" i="1" s="1"/>
  <c r="HS42" i="1"/>
  <c r="HT41" i="1"/>
  <c r="HT38" i="1"/>
  <c r="CF204" i="1"/>
  <c r="BC330" i="1"/>
  <c r="FP187" i="1"/>
  <c r="FO188" i="1"/>
  <c r="DF189" i="1"/>
  <c r="DG187" i="1"/>
  <c r="HL186" i="1"/>
  <c r="HL185" i="1" s="1"/>
  <c r="HL18" i="1" s="1"/>
  <c r="HK18" i="1" s="1"/>
  <c r="FH200" i="1"/>
  <c r="FH171" i="1"/>
  <c r="FG176" i="1"/>
  <c r="GB133" i="1"/>
  <c r="AL334" i="1"/>
  <c r="FO117" i="1"/>
  <c r="FP116" i="1"/>
  <c r="FO116" i="1" s="1"/>
  <c r="DR107" i="1"/>
  <c r="DS103" i="1"/>
  <c r="DR103" i="1" s="1"/>
  <c r="FC65" i="1"/>
  <c r="FT65" i="1" s="1"/>
  <c r="FD63" i="1"/>
  <c r="FV65" i="1"/>
  <c r="DS46" i="1"/>
  <c r="DR48" i="1"/>
  <c r="DU204" i="1"/>
  <c r="EP204" i="1"/>
  <c r="DH134" i="1"/>
  <c r="DF135" i="1"/>
  <c r="GL65" i="1"/>
  <c r="DB204" i="1"/>
  <c r="DB330" i="1" s="1"/>
  <c r="GC332" i="1"/>
  <c r="GD206" i="1"/>
  <c r="GA206" i="1"/>
  <c r="GB206" i="1" s="1"/>
  <c r="GI34" i="1"/>
  <c r="GJ34" i="1" s="1"/>
  <c r="CR212" i="1"/>
  <c r="CR211" i="1" s="1"/>
  <c r="CR210" i="1" s="1"/>
  <c r="CR269" i="1" s="1"/>
  <c r="CQ213" i="1"/>
  <c r="CQ212" i="1" s="1"/>
  <c r="CQ211" i="1" s="1"/>
  <c r="CQ210" i="1" s="1"/>
  <c r="CQ269" i="1" s="1"/>
  <c r="BI210" i="1"/>
  <c r="BI269" i="1" s="1"/>
  <c r="BI330" i="1" s="1"/>
  <c r="EE200" i="1"/>
  <c r="ED200" i="1" s="1"/>
  <c r="ED201" i="1"/>
  <c r="DR177" i="1"/>
  <c r="DS176" i="1"/>
  <c r="AY176" i="1"/>
  <c r="BL176" i="1"/>
  <c r="EB194" i="1"/>
  <c r="EB186" i="1" s="1"/>
  <c r="EB185" i="1" s="1"/>
  <c r="EB171" i="1"/>
  <c r="EA172" i="1"/>
  <c r="DO194" i="1"/>
  <c r="DO186" i="1" s="1"/>
  <c r="DO185" i="1" s="1"/>
  <c r="DO171" i="1"/>
  <c r="GB164" i="1"/>
  <c r="CT133" i="1"/>
  <c r="CT208" i="1" s="1"/>
  <c r="CT334" i="1" s="1"/>
  <c r="FV116" i="1"/>
  <c r="GD116" i="1"/>
  <c r="GL116" i="1"/>
  <c r="FC116" i="1"/>
  <c r="FO67" i="1"/>
  <c r="FH67" i="1"/>
  <c r="FP65" i="1"/>
  <c r="ET55" i="1"/>
  <c r="ES55" i="1" s="1"/>
  <c r="ES56" i="1"/>
  <c r="GJ50" i="1"/>
  <c r="HW43" i="1"/>
  <c r="HX39" i="1"/>
  <c r="AX330" i="1"/>
  <c r="AG330" i="1"/>
  <c r="GK332" i="1"/>
  <c r="GI206" i="1"/>
  <c r="GJ206" i="1" s="1"/>
  <c r="GL206" i="1"/>
  <c r="BN330" i="1"/>
  <c r="GJ187" i="1"/>
  <c r="N391" i="1"/>
  <c r="ED107" i="1"/>
  <c r="EE103" i="1"/>
  <c r="ED103" i="1" s="1"/>
  <c r="GD49" i="1"/>
  <c r="GA49" i="1"/>
  <c r="GB49" i="1" s="1"/>
  <c r="EX32" i="1"/>
  <c r="EX204" i="1" s="1"/>
  <c r="EX330" i="1" s="1"/>
  <c r="FD332" i="1"/>
  <c r="FC206" i="1"/>
  <c r="R204" i="1"/>
  <c r="R330" i="1" s="1"/>
  <c r="Q32" i="1"/>
  <c r="Q204" i="1" s="1"/>
  <c r="Q330" i="1" s="1"/>
  <c r="HM331" i="1"/>
  <c r="HM27" i="1" s="1"/>
  <c r="HM11" i="1" s="1"/>
  <c r="HM10" i="1" s="1"/>
  <c r="IB19" i="1"/>
  <c r="BS177" i="1"/>
  <c r="BS176" i="1" s="1"/>
  <c r="BT176" i="1"/>
  <c r="HK149" i="1"/>
  <c r="HN148" i="1"/>
  <c r="HK148" i="1" s="1"/>
  <c r="EY204" i="1"/>
  <c r="EY330" i="1" s="1"/>
  <c r="GB104" i="1"/>
  <c r="EK42" i="1"/>
  <c r="EL41" i="1"/>
  <c r="EL38" i="1"/>
  <c r="FP332" i="1"/>
  <c r="FO206" i="1"/>
  <c r="AZ388" i="1" l="1"/>
  <c r="AZ390" i="1" s="1"/>
  <c r="AZ26" i="1"/>
  <c r="AZ10" i="1"/>
  <c r="CK388" i="1"/>
  <c r="CK390" i="1" s="1"/>
  <c r="CK26" i="1"/>
  <c r="CK10" i="1"/>
  <c r="FG276" i="1"/>
  <c r="FO276" i="1" s="1"/>
  <c r="AL26" i="1"/>
  <c r="T386" i="1"/>
  <c r="T388" i="1"/>
  <c r="T390" i="1" s="1"/>
  <c r="CL388" i="1"/>
  <c r="CL390" i="1" s="1"/>
  <c r="CL386" i="1"/>
  <c r="CL8" i="1" s="1"/>
  <c r="CL26" i="1"/>
  <c r="CL10" i="1"/>
  <c r="AV388" i="1"/>
  <c r="AV390" i="1" s="1"/>
  <c r="AV26" i="1"/>
  <c r="AV10" i="1"/>
  <c r="DR275" i="1"/>
  <c r="DS274" i="1"/>
  <c r="EK41" i="1"/>
  <c r="Q386" i="1"/>
  <c r="Q388" i="1"/>
  <c r="Q390" i="1" s="1"/>
  <c r="AX386" i="1"/>
  <c r="AX8" i="1" s="1"/>
  <c r="AX388" i="1"/>
  <c r="AX390" i="1" s="1"/>
  <c r="AX26" i="1"/>
  <c r="AX10" i="1"/>
  <c r="FH65" i="1"/>
  <c r="FG67" i="1"/>
  <c r="DS200" i="1"/>
  <c r="DR176" i="1"/>
  <c r="DR200" i="1" s="1"/>
  <c r="AL30" i="1"/>
  <c r="FT46" i="1"/>
  <c r="GJ46" i="1"/>
  <c r="GB46" i="1"/>
  <c r="FB390" i="1"/>
  <c r="FB388" i="1"/>
  <c r="FB386" i="1"/>
  <c r="FB8" i="1" s="1"/>
  <c r="FB26" i="1"/>
  <c r="FB10" i="1"/>
  <c r="HS275" i="1"/>
  <c r="HT274" i="1"/>
  <c r="O269" i="1"/>
  <c r="N210" i="1"/>
  <c r="HQ270" i="1"/>
  <c r="HQ331" i="1" s="1"/>
  <c r="HQ27" i="1" s="1"/>
  <c r="HQ11" i="1" s="1"/>
  <c r="HQ10" i="1" s="1"/>
  <c r="HQ269" i="1"/>
  <c r="DY329" i="1"/>
  <c r="DY330" i="1" s="1"/>
  <c r="DX274" i="1"/>
  <c r="DX329" i="1" s="1"/>
  <c r="GP123" i="1"/>
  <c r="GI123" i="1"/>
  <c r="GJ123" i="1" s="1"/>
  <c r="FL390" i="1"/>
  <c r="FL386" i="1"/>
  <c r="FL8" i="1" s="1"/>
  <c r="FL388" i="1"/>
  <c r="FL10" i="1"/>
  <c r="FL26" i="1"/>
  <c r="GH330" i="1"/>
  <c r="GG26" i="1"/>
  <c r="EV272" i="1"/>
  <c r="ES247" i="1"/>
  <c r="EV270" i="1"/>
  <c r="EV269" i="1"/>
  <c r="DN210" i="1"/>
  <c r="DN269" i="1" s="1"/>
  <c r="DL211" i="1"/>
  <c r="DL210" i="1" s="1"/>
  <c r="DL269" i="1" s="1"/>
  <c r="DS171" i="1"/>
  <c r="ED186" i="1"/>
  <c r="ED185" i="1" s="1"/>
  <c r="HG221" i="1"/>
  <c r="HH219" i="1"/>
  <c r="HG219" i="1" s="1"/>
  <c r="BY256" i="1"/>
  <c r="BY253" i="1" s="1"/>
  <c r="BZ253" i="1"/>
  <c r="DF295" i="1"/>
  <c r="DG294" i="1"/>
  <c r="DF294" i="1" s="1"/>
  <c r="CJ388" i="1"/>
  <c r="CJ390" i="1" s="1"/>
  <c r="CJ386" i="1"/>
  <c r="CJ8" i="1" s="1"/>
  <c r="CJ10" i="1"/>
  <c r="CJ26" i="1"/>
  <c r="EO204" i="1"/>
  <c r="EO330" i="1" s="1"/>
  <c r="DK208" i="1"/>
  <c r="DK334" i="1" s="1"/>
  <c r="DI133" i="1"/>
  <c r="DI208" i="1" s="1"/>
  <c r="DK204" i="1"/>
  <c r="DK330" i="1" s="1"/>
  <c r="FU41" i="1"/>
  <c r="FS42" i="1"/>
  <c r="FU38" i="1"/>
  <c r="FV42" i="1"/>
  <c r="HW221" i="1"/>
  <c r="HX219" i="1"/>
  <c r="HW219" i="1" s="1"/>
  <c r="FW11" i="1"/>
  <c r="FX27" i="1"/>
  <c r="HG233" i="1"/>
  <c r="HH232" i="1"/>
  <c r="HG232" i="1" s="1"/>
  <c r="FA294" i="1"/>
  <c r="EZ294" i="1" s="1"/>
  <c r="EZ295" i="1"/>
  <c r="ED277" i="1"/>
  <c r="EE276" i="1"/>
  <c r="P388" i="1"/>
  <c r="P390" i="1" s="1"/>
  <c r="GD211" i="1"/>
  <c r="GC210" i="1"/>
  <c r="GA211" i="1"/>
  <c r="GB211" i="1" s="1"/>
  <c r="H276" i="1"/>
  <c r="H274" i="1" s="1"/>
  <c r="HW371" i="1"/>
  <c r="HX337" i="1"/>
  <c r="FR334" i="1"/>
  <c r="FR391" i="1" s="1"/>
  <c r="FR30" i="1"/>
  <c r="FG188" i="1"/>
  <c r="FH187" i="1"/>
  <c r="FG134" i="1"/>
  <c r="FJ133" i="1"/>
  <c r="K269" i="1"/>
  <c r="K330" i="1" s="1"/>
  <c r="L330" i="1"/>
  <c r="ES374" i="1"/>
  <c r="EL374" i="1"/>
  <c r="EK374" i="1" s="1"/>
  <c r="ET373" i="1"/>
  <c r="R388" i="1"/>
  <c r="R390" i="1" s="1"/>
  <c r="R386" i="1"/>
  <c r="HX206" i="1"/>
  <c r="HW39" i="1"/>
  <c r="BI386" i="1"/>
  <c r="BI8" i="1" s="1"/>
  <c r="BI388" i="1"/>
  <c r="BI390" i="1" s="1"/>
  <c r="BI10" i="1"/>
  <c r="BI26" i="1"/>
  <c r="HT205" i="1"/>
  <c r="HS38" i="1"/>
  <c r="CB102" i="1"/>
  <c r="CC35" i="1"/>
  <c r="CB35" i="1" s="1"/>
  <c r="CC41" i="1"/>
  <c r="CC32" i="1" s="1"/>
  <c r="CC204" i="1" s="1"/>
  <c r="CC330" i="1" s="1"/>
  <c r="HG42" i="1"/>
  <c r="HH38" i="1"/>
  <c r="HH41" i="1"/>
  <c r="BE334" i="1"/>
  <c r="FZ89" i="1"/>
  <c r="FS89" i="1"/>
  <c r="FT89" i="1" s="1"/>
  <c r="EE211" i="1"/>
  <c r="ED212" i="1"/>
  <c r="HI388" i="1"/>
  <c r="HI386" i="1"/>
  <c r="HI390" i="1"/>
  <c r="HI26" i="1"/>
  <c r="HI8" i="1" s="1"/>
  <c r="DF285" i="1"/>
  <c r="DJ285" i="1"/>
  <c r="HU321" i="1"/>
  <c r="HS322" i="1"/>
  <c r="IC322" i="1"/>
  <c r="BL339" i="1"/>
  <c r="BL336" i="1" s="1"/>
  <c r="BA336" i="1"/>
  <c r="AY339" i="1"/>
  <c r="AY336" i="1" s="1"/>
  <c r="BU339" i="1"/>
  <c r="Y391" i="1"/>
  <c r="CS391" i="1"/>
  <c r="CS14" i="1" s="1"/>
  <c r="CS30" i="1"/>
  <c r="BF253" i="1"/>
  <c r="BE254" i="1"/>
  <c r="BE253" i="1" s="1"/>
  <c r="ED133" i="1"/>
  <c r="ED208" i="1" s="1"/>
  <c r="ED334" i="1" s="1"/>
  <c r="EF208" i="1"/>
  <c r="EF334" i="1" s="1"/>
  <c r="EF204" i="1"/>
  <c r="EF330" i="1" s="1"/>
  <c r="EE186" i="1"/>
  <c r="EE185" i="1" s="1"/>
  <c r="EE18" i="1" s="1"/>
  <c r="ED18" i="1" s="1"/>
  <c r="HS232" i="1"/>
  <c r="HS210" i="1" s="1"/>
  <c r="HS269" i="1" s="1"/>
  <c r="HT210" i="1"/>
  <c r="AR330" i="1"/>
  <c r="CB103" i="1"/>
  <c r="CF107" i="1"/>
  <c r="CF103" i="1" s="1"/>
  <c r="GG27" i="1"/>
  <c r="EK200" i="1"/>
  <c r="EK186" i="1" s="1"/>
  <c r="EK185" i="1" s="1"/>
  <c r="EL186" i="1"/>
  <c r="EL185" i="1" s="1"/>
  <c r="EL18" i="1" s="1"/>
  <c r="EK18" i="1" s="1"/>
  <c r="GX334" i="1"/>
  <c r="GX391" i="1" s="1"/>
  <c r="GX30" i="1"/>
  <c r="GX14" i="1" s="1"/>
  <c r="GU14" i="1" s="1"/>
  <c r="FR390" i="1"/>
  <c r="FR388" i="1"/>
  <c r="FR386" i="1"/>
  <c r="FR26" i="1"/>
  <c r="FR8" i="1" s="1"/>
  <c r="DO211" i="1"/>
  <c r="DO210" i="1" s="1"/>
  <c r="DO269" i="1" s="1"/>
  <c r="DO330" i="1" s="1"/>
  <c r="DP210" i="1"/>
  <c r="DP269" i="1" s="1"/>
  <c r="DG275" i="1"/>
  <c r="HY329" i="1"/>
  <c r="HY330" i="1" s="1"/>
  <c r="HY17" i="1"/>
  <c r="HW17" i="1" s="1"/>
  <c r="HY331" i="1"/>
  <c r="HY27" i="1" s="1"/>
  <c r="FU332" i="1"/>
  <c r="FS206" i="1"/>
  <c r="FT206" i="1" s="1"/>
  <c r="FV206" i="1"/>
  <c r="AR339" i="1"/>
  <c r="AR336" i="1" s="1"/>
  <c r="AR391" i="1" s="1"/>
  <c r="AR14" i="1" s="1"/>
  <c r="AF336" i="1"/>
  <c r="AL336" i="1" s="1"/>
  <c r="AL388" i="1" s="1"/>
  <c r="AL390" i="1" s="1"/>
  <c r="AL339" i="1"/>
  <c r="P391" i="1"/>
  <c r="GL103" i="1"/>
  <c r="FC103" i="1"/>
  <c r="GJ103" i="1" s="1"/>
  <c r="FC208" i="1"/>
  <c r="FT133" i="1"/>
  <c r="HO332" i="1"/>
  <c r="HP28" i="1"/>
  <c r="FU269" i="1"/>
  <c r="FV210" i="1"/>
  <c r="FU270" i="1"/>
  <c r="FS210" i="1"/>
  <c r="FT210" i="1" s="1"/>
  <c r="CQ388" i="1"/>
  <c r="CQ390" i="1" s="1"/>
  <c r="CQ386" i="1"/>
  <c r="CQ8" i="1" s="1"/>
  <c r="CQ26" i="1"/>
  <c r="CQ10" i="1"/>
  <c r="EL205" i="1"/>
  <c r="EK38" i="1"/>
  <c r="BL204" i="1"/>
  <c r="IB232" i="1"/>
  <c r="FC332" i="1"/>
  <c r="FD28" i="1"/>
  <c r="BN386" i="1"/>
  <c r="BN8" i="1" s="1"/>
  <c r="BN10" i="1"/>
  <c r="BN26" i="1"/>
  <c r="AG388" i="1"/>
  <c r="AG390" i="1" s="1"/>
  <c r="AG386" i="1"/>
  <c r="AG8" i="1" s="1"/>
  <c r="AG26" i="1"/>
  <c r="AG10" i="1"/>
  <c r="FO65" i="1"/>
  <c r="FP63" i="1"/>
  <c r="FO63" i="1" s="1"/>
  <c r="GJ116" i="1"/>
  <c r="GB116" i="1"/>
  <c r="CT391" i="1"/>
  <c r="CT30" i="1"/>
  <c r="EA194" i="1"/>
  <c r="EA186" i="1" s="1"/>
  <c r="EA185" i="1" s="1"/>
  <c r="EA171" i="1"/>
  <c r="GA332" i="1"/>
  <c r="GD332" i="1"/>
  <c r="GC28" i="1"/>
  <c r="DH133" i="1"/>
  <c r="DF134" i="1"/>
  <c r="BC388" i="1"/>
  <c r="BC390" i="1" s="1"/>
  <c r="BC386" i="1"/>
  <c r="BC8" i="1" s="1"/>
  <c r="BC26" i="1"/>
  <c r="BC10" i="1"/>
  <c r="GX390" i="1"/>
  <c r="GX388" i="1"/>
  <c r="GX386" i="1"/>
  <c r="GX26" i="1"/>
  <c r="GX8" i="1" s="1"/>
  <c r="FZ36" i="1"/>
  <c r="FS36" i="1"/>
  <c r="FT36" i="1" s="1"/>
  <c r="BV272" i="1"/>
  <c r="BV334" i="1" s="1"/>
  <c r="CF247" i="1"/>
  <c r="CF272" i="1" s="1"/>
  <c r="CF334" i="1" s="1"/>
  <c r="AU388" i="1"/>
  <c r="AU390" i="1" s="1"/>
  <c r="AU386" i="1"/>
  <c r="AU8" i="1" s="1"/>
  <c r="AU26" i="1"/>
  <c r="AU10" i="1"/>
  <c r="CV272" i="1"/>
  <c r="CV334" i="1" s="1"/>
  <c r="CV269" i="1"/>
  <c r="CV330" i="1" s="1"/>
  <c r="BF210" i="1"/>
  <c r="CW211" i="1"/>
  <c r="CW210" i="1" s="1"/>
  <c r="CW269" i="1" s="1"/>
  <c r="CX210" i="1"/>
  <c r="CX269" i="1" s="1"/>
  <c r="FX330" i="1"/>
  <c r="FW26" i="1"/>
  <c r="FW86" i="1"/>
  <c r="FW33" i="1"/>
  <c r="K294" i="1"/>
  <c r="K274" i="1" s="1"/>
  <c r="L274" i="1"/>
  <c r="BJ10" i="1"/>
  <c r="BJ386" i="1"/>
  <c r="BJ8" i="1" s="1"/>
  <c r="BJ388" i="1"/>
  <c r="BJ390" i="1" s="1"/>
  <c r="DZ330" i="1"/>
  <c r="HL103" i="1"/>
  <c r="HK103" i="1" s="1"/>
  <c r="HK104" i="1"/>
  <c r="ES42" i="1"/>
  <c r="ET41" i="1"/>
  <c r="DX32" i="1"/>
  <c r="DX204" i="1" s="1"/>
  <c r="DX330" i="1" s="1"/>
  <c r="DP330" i="1"/>
  <c r="DF107" i="1"/>
  <c r="DF103" i="1" s="1"/>
  <c r="DF32" i="1" s="1"/>
  <c r="DG103" i="1"/>
  <c r="EJ334" i="1"/>
  <c r="EJ391" i="1" s="1"/>
  <c r="EJ30" i="1"/>
  <c r="HJ205" i="1"/>
  <c r="HJ331" i="1" s="1"/>
  <c r="HJ27" i="1" s="1"/>
  <c r="HJ11" i="1" s="1"/>
  <c r="HJ10" i="1" s="1"/>
  <c r="HJ208" i="1"/>
  <c r="HG133" i="1"/>
  <c r="HG208" i="1" s="1"/>
  <c r="HG334" i="1" s="1"/>
  <c r="HG391" i="1" s="1"/>
  <c r="HJ204" i="1"/>
  <c r="HJ330" i="1" s="1"/>
  <c r="HP329" i="1"/>
  <c r="HO274" i="1"/>
  <c r="DT216" i="1"/>
  <c r="DR216" i="1" s="1"/>
  <c r="DL216" i="1"/>
  <c r="EG211" i="1"/>
  <c r="EG210" i="1" s="1"/>
  <c r="EG269" i="1" s="1"/>
  <c r="EH210" i="1"/>
  <c r="S388" i="1"/>
  <c r="S390" i="1" s="1"/>
  <c r="S386" i="1"/>
  <c r="CB219" i="1"/>
  <c r="CB210" i="1" s="1"/>
  <c r="CB269" i="1" s="1"/>
  <c r="BZ219" i="1"/>
  <c r="BY219" i="1" s="1"/>
  <c r="CC210" i="1"/>
  <c r="CC269" i="1" s="1"/>
  <c r="DR194" i="1"/>
  <c r="DR171" i="1"/>
  <c r="HH211" i="1"/>
  <c r="HG212" i="1"/>
  <c r="DZ391" i="1"/>
  <c r="DZ14" i="1" s="1"/>
  <c r="DZ30" i="1"/>
  <c r="FO275" i="1"/>
  <c r="FP274" i="1"/>
  <c r="FU336" i="1"/>
  <c r="FS337" i="1"/>
  <c r="FT337" i="1" s="1"/>
  <c r="FV337" i="1"/>
  <c r="EZ186" i="1"/>
  <c r="EZ185" i="1" s="1"/>
  <c r="EZ204" i="1" s="1"/>
  <c r="ES133" i="1"/>
  <c r="ES208" i="1" s="1"/>
  <c r="EV208" i="1"/>
  <c r="EV205" i="1"/>
  <c r="EV204" i="1"/>
  <c r="EK104" i="1"/>
  <c r="EL103" i="1"/>
  <c r="EK103" i="1" s="1"/>
  <c r="GL186" i="1"/>
  <c r="BB388" i="1"/>
  <c r="BB390" i="1" s="1"/>
  <c r="BB386" i="1"/>
  <c r="BB8" i="1" s="1"/>
  <c r="BB26" i="1"/>
  <c r="BB10" i="1"/>
  <c r="DQ391" i="1"/>
  <c r="DQ30" i="1"/>
  <c r="DQ14" i="1" s="1"/>
  <c r="DO14" i="1" s="1"/>
  <c r="DO334" i="1"/>
  <c r="AF30" i="1"/>
  <c r="DB391" i="1"/>
  <c r="DB30" i="1"/>
  <c r="DB14" i="1" s="1"/>
  <c r="CZ14" i="1" s="1"/>
  <c r="Y386" i="1"/>
  <c r="HZ134" i="1"/>
  <c r="HW135" i="1"/>
  <c r="ID135" i="1" s="1"/>
  <c r="FX87" i="1"/>
  <c r="FS87" i="1"/>
  <c r="FT87" i="1" s="1"/>
  <c r="DL171" i="1"/>
  <c r="BH232" i="1"/>
  <c r="BH210" i="1" s="1"/>
  <c r="BH269" i="1" s="1"/>
  <c r="BH330" i="1" s="1"/>
  <c r="EL263" i="1"/>
  <c r="EK263" i="1" s="1"/>
  <c r="FA23" i="1"/>
  <c r="EZ261" i="1"/>
  <c r="H269" i="1"/>
  <c r="H330" i="1" s="1"/>
  <c r="W339" i="1"/>
  <c r="W336" i="1" s="1"/>
  <c r="W391" i="1" s="1"/>
  <c r="Y336" i="1"/>
  <c r="Y388" i="1" s="1"/>
  <c r="Y390" i="1" s="1"/>
  <c r="GU381" i="1"/>
  <c r="GU15" i="1" s="1"/>
  <c r="HP381" i="1"/>
  <c r="GV15" i="1"/>
  <c r="IB275" i="1"/>
  <c r="CW294" i="1"/>
  <c r="CX275" i="1"/>
  <c r="FC333" i="1"/>
  <c r="FD29" i="1"/>
  <c r="FH336" i="1"/>
  <c r="FG336" i="1" s="1"/>
  <c r="FG337" i="1"/>
  <c r="GI337" i="1"/>
  <c r="GJ337" i="1" s="1"/>
  <c r="GK336" i="1"/>
  <c r="GI336" i="1" s="1"/>
  <c r="GJ336" i="1" s="1"/>
  <c r="GK92" i="1"/>
  <c r="FF334" i="1"/>
  <c r="FZ208" i="1"/>
  <c r="FU185" i="1"/>
  <c r="FS186" i="1"/>
  <c r="FT186" i="1" s="1"/>
  <c r="FV186" i="1"/>
  <c r="AW388" i="1"/>
  <c r="AW390" i="1" s="1"/>
  <c r="AW10" i="1"/>
  <c r="AW26" i="1"/>
  <c r="GJ65" i="1"/>
  <c r="FA32" i="1"/>
  <c r="GV332" i="1"/>
  <c r="GU206" i="1"/>
  <c r="DI211" i="1"/>
  <c r="DI210" i="1" s="1"/>
  <c r="DI269" i="1" s="1"/>
  <c r="DJ210" i="1"/>
  <c r="DJ269" i="1" s="1"/>
  <c r="FE390" i="1"/>
  <c r="FE388" i="1"/>
  <c r="FE386" i="1"/>
  <c r="FE26" i="1"/>
  <c r="FD270" i="1"/>
  <c r="FC270" i="1" s="1"/>
  <c r="FD269" i="1"/>
  <c r="O294" i="1"/>
  <c r="N294" i="1" s="1"/>
  <c r="N295" i="1"/>
  <c r="GL294" i="1"/>
  <c r="FC294" i="1"/>
  <c r="FV294" i="1"/>
  <c r="FD275" i="1"/>
  <c r="AS269" i="1"/>
  <c r="AS330" i="1" s="1"/>
  <c r="EY390" i="1"/>
  <c r="EY388" i="1"/>
  <c r="EY386" i="1"/>
  <c r="EY8" i="1" s="1"/>
  <c r="EY26" i="1"/>
  <c r="EY10" i="1"/>
  <c r="EX390" i="1"/>
  <c r="EW390" i="1" s="1"/>
  <c r="EX388" i="1"/>
  <c r="EX386" i="1"/>
  <c r="EX8" i="1" s="1"/>
  <c r="EX26" i="1"/>
  <c r="EX10" i="1"/>
  <c r="DB390" i="1"/>
  <c r="DB388" i="1"/>
  <c r="DB386" i="1"/>
  <c r="DB8" i="1" s="1"/>
  <c r="DB26" i="1"/>
  <c r="DB10" i="1"/>
  <c r="DR46" i="1"/>
  <c r="DS41" i="1"/>
  <c r="DS32" i="1" s="1"/>
  <c r="CZ388" i="1"/>
  <c r="CZ386" i="1"/>
  <c r="CZ8" i="1" s="1"/>
  <c r="CZ10" i="1"/>
  <c r="CZ26" i="1"/>
  <c r="BS102" i="1"/>
  <c r="BT35" i="1"/>
  <c r="BS35" i="1" s="1"/>
  <c r="ER208" i="1"/>
  <c r="ER334" i="1" s="1"/>
  <c r="EO133" i="1"/>
  <c r="EO208" i="1" s="1"/>
  <c r="EO334" i="1" s="1"/>
  <c r="ER204" i="1"/>
  <c r="ER330" i="1" s="1"/>
  <c r="CT212" i="1"/>
  <c r="CT211" i="1" s="1"/>
  <c r="CT210" i="1" s="1"/>
  <c r="CT269" i="1" s="1"/>
  <c r="CU211" i="1"/>
  <c r="CU210" i="1" s="1"/>
  <c r="FS85" i="1"/>
  <c r="FT85" i="1" s="1"/>
  <c r="FX85" i="1"/>
  <c r="HK275" i="1"/>
  <c r="HL274" i="1"/>
  <c r="CK381" i="1"/>
  <c r="CK15" i="1" s="1"/>
  <c r="CL15" i="1"/>
  <c r="HH18" i="1"/>
  <c r="HG18" i="1" s="1"/>
  <c r="HG19" i="1"/>
  <c r="FC19" i="1"/>
  <c r="FD18" i="1"/>
  <c r="FC18" i="1" s="1"/>
  <c r="FU207" i="1"/>
  <c r="FS40" i="1"/>
  <c r="ET332" i="1"/>
  <c r="ES206" i="1"/>
  <c r="HO211" i="1"/>
  <c r="HO210" i="1" s="1"/>
  <c r="HO269" i="1" s="1"/>
  <c r="HP210" i="1"/>
  <c r="FE27" i="1"/>
  <c r="GF331" i="1"/>
  <c r="GN331" i="1"/>
  <c r="BA272" i="1"/>
  <c r="BA334" i="1" s="1"/>
  <c r="BA269" i="1"/>
  <c r="BA330" i="1" s="1"/>
  <c r="BL254" i="1"/>
  <c r="AY253" i="1"/>
  <c r="BL253" i="1" s="1"/>
  <c r="Z391" i="1"/>
  <c r="Z14" i="1" s="1"/>
  <c r="Z30" i="1"/>
  <c r="GV204" i="1"/>
  <c r="GU32" i="1"/>
  <c r="GU204" i="1" s="1"/>
  <c r="CT330" i="1"/>
  <c r="GA42" i="1"/>
  <c r="GC38" i="1"/>
  <c r="GD42" i="1"/>
  <c r="GC41" i="1"/>
  <c r="CD391" i="1"/>
  <c r="CD30" i="1"/>
  <c r="CD14" i="1" s="1"/>
  <c r="CB14" i="1" s="1"/>
  <c r="CB334" i="1"/>
  <c r="GF330" i="1"/>
  <c r="GE26" i="1"/>
  <c r="FH332" i="1"/>
  <c r="FG206" i="1"/>
  <c r="IB32" i="1"/>
  <c r="IA41" i="1"/>
  <c r="Z388" i="1"/>
  <c r="Z390" i="1" s="1"/>
  <c r="Z386" i="1"/>
  <c r="Z8" i="1" s="1"/>
  <c r="AB9" i="1" s="1"/>
  <c r="Z26" i="1"/>
  <c r="Z10" i="1"/>
  <c r="HT332" i="1"/>
  <c r="HS206" i="1"/>
  <c r="HO19" i="1"/>
  <c r="HP18" i="1"/>
  <c r="HO18" i="1" s="1"/>
  <c r="HX237" i="1"/>
  <c r="HW237" i="1" s="1"/>
  <c r="HW239" i="1"/>
  <c r="GV329" i="1"/>
  <c r="GU329" i="1" s="1"/>
  <c r="GU274" i="1"/>
  <c r="EZ276" i="1"/>
  <c r="AL276" i="1"/>
  <c r="AL274" i="1" s="1"/>
  <c r="EH274" i="1"/>
  <c r="EG275" i="1"/>
  <c r="HH332" i="1"/>
  <c r="HG206" i="1"/>
  <c r="DS187" i="1"/>
  <c r="DS186" i="1" s="1"/>
  <c r="DS185" i="1" s="1"/>
  <c r="DR55" i="1"/>
  <c r="DR187" i="1" s="1"/>
  <c r="DR186" i="1" s="1"/>
  <c r="DR185" i="1" s="1"/>
  <c r="GB208" i="1"/>
  <c r="FV103" i="1"/>
  <c r="FS103" i="1"/>
  <c r="EL210" i="1"/>
  <c r="EK211" i="1"/>
  <c r="EK210" i="1" s="1"/>
  <c r="IB18" i="1"/>
  <c r="IA18" i="1" s="1"/>
  <c r="IA19" i="1"/>
  <c r="EB204" i="1"/>
  <c r="EB330" i="1" s="1"/>
  <c r="EP330" i="1"/>
  <c r="FP186" i="1"/>
  <c r="FP185" i="1" s="1"/>
  <c r="FP19" i="1" s="1"/>
  <c r="FO187" i="1"/>
  <c r="FO186" i="1" s="1"/>
  <c r="FO185" i="1" s="1"/>
  <c r="DF212" i="1"/>
  <c r="DG211" i="1"/>
  <c r="CK391" i="1"/>
  <c r="CK14" i="1" s="1"/>
  <c r="CK30" i="1"/>
  <c r="EK254" i="1"/>
  <c r="EK253" i="1" s="1"/>
  <c r="EL253" i="1"/>
  <c r="AS391" i="1"/>
  <c r="AS14" i="1" s="1"/>
  <c r="AS30" i="1"/>
  <c r="EK275" i="1"/>
  <c r="EL274" i="1"/>
  <c r="H381" i="1"/>
  <c r="GP74" i="1"/>
  <c r="GI74" i="1"/>
  <c r="GJ74" i="1" s="1"/>
  <c r="GI42" i="1"/>
  <c r="GK38" i="1"/>
  <c r="GL42" i="1"/>
  <c r="GK41" i="1"/>
  <c r="X388" i="1"/>
  <c r="X390" i="1" s="1"/>
  <c r="X386" i="1"/>
  <c r="HO139" i="1"/>
  <c r="HV139" i="1" s="1"/>
  <c r="HR138" i="1"/>
  <c r="FY11" i="1"/>
  <c r="FO46" i="1"/>
  <c r="FP42" i="1"/>
  <c r="BE204" i="1"/>
  <c r="AK391" i="1"/>
  <c r="AK14" i="1" s="1"/>
  <c r="AK30" i="1"/>
  <c r="AY247" i="1"/>
  <c r="BL248" i="1"/>
  <c r="GA186" i="1"/>
  <c r="GB186" i="1" s="1"/>
  <c r="GD186" i="1"/>
  <c r="GC185" i="1"/>
  <c r="DR214" i="1"/>
  <c r="CO210" i="1"/>
  <c r="CO269" i="1" s="1"/>
  <c r="CN211" i="1"/>
  <c r="CN210" i="1" s="1"/>
  <c r="CN269" i="1" s="1"/>
  <c r="CA272" i="1"/>
  <c r="CA269" i="1"/>
  <c r="GD275" i="1"/>
  <c r="GA275" i="1"/>
  <c r="GC274" i="1"/>
  <c r="GL211" i="1"/>
  <c r="GK210" i="1"/>
  <c r="GI211" i="1"/>
  <c r="GJ211" i="1" s="1"/>
  <c r="FN133" i="1"/>
  <c r="FK138" i="1"/>
  <c r="DV390" i="1"/>
  <c r="DU390" i="1" s="1"/>
  <c r="DV388" i="1"/>
  <c r="DV386" i="1"/>
  <c r="DV8" i="1" s="1"/>
  <c r="DV26" i="1"/>
  <c r="DV10" i="1"/>
  <c r="CD330" i="1"/>
  <c r="CD183" i="1"/>
  <c r="CJ391" i="1"/>
  <c r="CJ14" i="1" s="1"/>
  <c r="CJ30" i="1"/>
  <c r="BY235" i="1"/>
  <c r="BZ232" i="1"/>
  <c r="BZ210" i="1" s="1"/>
  <c r="BZ269" i="1" s="1"/>
  <c r="BZ330" i="1" s="1"/>
  <c r="HG276" i="1"/>
  <c r="HO276" i="1" s="1"/>
  <c r="HH275" i="1"/>
  <c r="DR253" i="1"/>
  <c r="N276" i="1"/>
  <c r="N274" i="1" s="1"/>
  <c r="O274" i="1"/>
  <c r="DL275" i="1"/>
  <c r="DM274" i="1"/>
  <c r="H295" i="1"/>
  <c r="I294" i="1"/>
  <c r="H294" i="1" s="1"/>
  <c r="EZ322" i="1"/>
  <c r="EZ17" i="1"/>
  <c r="AL282" i="1"/>
  <c r="AT388" i="1"/>
  <c r="AT390" i="1" s="1"/>
  <c r="AT386" i="1"/>
  <c r="AT8" i="1" s="1"/>
  <c r="AT26" i="1"/>
  <c r="AT10" i="1"/>
  <c r="CU391" i="1"/>
  <c r="CU14" i="1" s="1"/>
  <c r="CU30" i="1"/>
  <c r="ET270" i="1"/>
  <c r="DI204" i="1"/>
  <c r="HW104" i="1"/>
  <c r="HX103" i="1"/>
  <c r="HW103" i="1" s="1"/>
  <c r="FF390" i="1"/>
  <c r="FF388" i="1"/>
  <c r="FF386" i="1"/>
  <c r="FF26" i="1"/>
  <c r="DD390" i="1"/>
  <c r="DC390" i="1" s="1"/>
  <c r="DD386" i="1"/>
  <c r="DD8" i="1" s="1"/>
  <c r="DD388" i="1"/>
  <c r="DD10" i="1"/>
  <c r="DD26" i="1"/>
  <c r="FO332" i="1"/>
  <c r="FP28" i="1"/>
  <c r="GL332" i="1"/>
  <c r="GI332" i="1"/>
  <c r="GK88" i="1"/>
  <c r="GK28" i="1"/>
  <c r="FT116" i="1"/>
  <c r="DU330" i="1"/>
  <c r="FC63" i="1"/>
  <c r="GD63" i="1"/>
  <c r="FV63" i="1"/>
  <c r="FG200" i="1"/>
  <c r="FG171" i="1"/>
  <c r="DG186" i="1"/>
  <c r="DG185" i="1" s="1"/>
  <c r="DG18" i="1" s="1"/>
  <c r="DF18" i="1" s="1"/>
  <c r="DF187" i="1"/>
  <c r="DF186" i="1" s="1"/>
  <c r="DF185" i="1" s="1"/>
  <c r="HS41" i="1"/>
  <c r="HT32" i="1"/>
  <c r="FC42" i="1"/>
  <c r="FD38" i="1"/>
  <c r="FD41" i="1"/>
  <c r="FH116" i="1"/>
  <c r="FG116" i="1" s="1"/>
  <c r="FG117" i="1"/>
  <c r="FH104" i="1"/>
  <c r="FY14" i="1"/>
  <c r="EY208" i="1"/>
  <c r="EY334" i="1" s="1"/>
  <c r="EW133" i="1"/>
  <c r="CF211" i="1"/>
  <c r="CF210" i="1" s="1"/>
  <c r="CF269" i="1" s="1"/>
  <c r="CF330" i="1" s="1"/>
  <c r="BV210" i="1"/>
  <c r="BV269" i="1" s="1"/>
  <c r="BV330" i="1" s="1"/>
  <c r="EZ212" i="1"/>
  <c r="FA211" i="1"/>
  <c r="AU391" i="1"/>
  <c r="AU14" i="1" s="1"/>
  <c r="AU30" i="1"/>
  <c r="J388" i="1"/>
  <c r="J390" i="1" s="1"/>
  <c r="J386" i="1"/>
  <c r="DR276" i="1"/>
  <c r="BS260" i="1"/>
  <c r="BS253" i="1" s="1"/>
  <c r="BS269" i="1" s="1"/>
  <c r="BS330" i="1" s="1"/>
  <c r="BT253" i="1"/>
  <c r="HO321" i="1"/>
  <c r="HQ23" i="1"/>
  <c r="HO23" i="1" s="1"/>
  <c r="HQ329" i="1"/>
  <c r="EJ390" i="1"/>
  <c r="EJ388" i="1"/>
  <c r="EJ386" i="1"/>
  <c r="EJ26" i="1"/>
  <c r="EJ8" i="1" s="1"/>
  <c r="GV331" i="1"/>
  <c r="GU205" i="1"/>
  <c r="EG38" i="1"/>
  <c r="EH205" i="1"/>
  <c r="EG103" i="1"/>
  <c r="EH32" i="1"/>
  <c r="DT133" i="1"/>
  <c r="DR134" i="1"/>
  <c r="AR30" i="1"/>
  <c r="HN138" i="1"/>
  <c r="HK139" i="1"/>
  <c r="CR330" i="1"/>
  <c r="FG47" i="1"/>
  <c r="FH46" i="1"/>
  <c r="IB332" i="1"/>
  <c r="IA206" i="1"/>
  <c r="DN208" i="1"/>
  <c r="DN334" i="1" s="1"/>
  <c r="DL133" i="1"/>
  <c r="DL208" i="1" s="1"/>
  <c r="DN204" i="1"/>
  <c r="DN330" i="1" s="1"/>
  <c r="HW211" i="1"/>
  <c r="HW210" i="1" s="1"/>
  <c r="HX210" i="1"/>
  <c r="GN330" i="1"/>
  <c r="GM86" i="1"/>
  <c r="GN86" i="1" s="1"/>
  <c r="GM27" i="1"/>
  <c r="GM33" i="1"/>
  <c r="FO211" i="1"/>
  <c r="FO210" i="1" s="1"/>
  <c r="FO269" i="1" s="1"/>
  <c r="FP210" i="1"/>
  <c r="BG247" i="1"/>
  <c r="BE248" i="1"/>
  <c r="BE247" i="1" s="1"/>
  <c r="BE269" i="1" s="1"/>
  <c r="GB187" i="1"/>
  <c r="AF210" i="1"/>
  <c r="AF269" i="1" s="1"/>
  <c r="AF330" i="1" s="1"/>
  <c r="CH222" i="1"/>
  <c r="CI219" i="1"/>
  <c r="CL222" i="1"/>
  <c r="CK222" i="1" s="1"/>
  <c r="DP288" i="1"/>
  <c r="DO288" i="1" s="1"/>
  <c r="DL288" i="1"/>
  <c r="H247" i="1"/>
  <c r="H334" i="1" s="1"/>
  <c r="H391" i="1" s="1"/>
  <c r="J334" i="1"/>
  <c r="J391" i="1" s="1"/>
  <c r="CR391" i="1"/>
  <c r="CR14" i="1" s="1"/>
  <c r="CR30" i="1"/>
  <c r="DX391" i="1"/>
  <c r="DX14" i="1" s="1"/>
  <c r="DX30" i="1"/>
  <c r="AK269" i="1"/>
  <c r="AK330" i="1" s="1"/>
  <c r="DF253" i="1"/>
  <c r="GL275" i="1"/>
  <c r="GI275" i="1"/>
  <c r="GK274" i="1"/>
  <c r="AV382" i="1"/>
  <c r="AW381" i="1"/>
  <c r="HS149" i="1"/>
  <c r="HZ149" i="1" s="1"/>
  <c r="HV148" i="1"/>
  <c r="HS148" i="1" s="1"/>
  <c r="FA186" i="1"/>
  <c r="FA185" i="1" s="1"/>
  <c r="FA18" i="1" s="1"/>
  <c r="EZ18" i="1" s="1"/>
  <c r="HX42" i="1"/>
  <c r="HW46" i="1"/>
  <c r="GL185" i="1"/>
  <c r="GI185" i="1"/>
  <c r="GJ185" i="1" s="1"/>
  <c r="GK19" i="1"/>
  <c r="ES117" i="1"/>
  <c r="ET116" i="1"/>
  <c r="ES116" i="1" s="1"/>
  <c r="ET104" i="1"/>
  <c r="DQ330" i="1"/>
  <c r="CA208" i="1"/>
  <c r="CA334" i="1" s="1"/>
  <c r="BY133" i="1"/>
  <c r="CA204" i="1"/>
  <c r="CA330" i="1" s="1"/>
  <c r="ED172" i="1"/>
  <c r="ED171" i="1" s="1"/>
  <c r="EE171" i="1"/>
  <c r="BL212" i="1"/>
  <c r="BL211" i="1" s="1"/>
  <c r="BL210" i="1" s="1"/>
  <c r="AY211" i="1"/>
  <c r="AY210" i="1" s="1"/>
  <c r="AY269" i="1" s="1"/>
  <c r="AY330" i="1" s="1"/>
  <c r="EN14" i="1"/>
  <c r="EK14" i="1" s="1"/>
  <c r="EK30" i="1"/>
  <c r="IB205" i="1"/>
  <c r="IA38" i="1"/>
  <c r="HO42" i="1"/>
  <c r="HP41" i="1"/>
  <c r="HP38" i="1"/>
  <c r="IB103" i="1"/>
  <c r="IA103" i="1" s="1"/>
  <c r="IA104" i="1"/>
  <c r="DA390" i="1"/>
  <c r="CZ390" i="1" s="1"/>
  <c r="DA388" i="1"/>
  <c r="DA386" i="1"/>
  <c r="DA8" i="1" s="1"/>
  <c r="DA26" i="1"/>
  <c r="DA10" i="1"/>
  <c r="DG32" i="1"/>
  <c r="DG204" i="1" s="1"/>
  <c r="CZ391" i="1"/>
  <c r="CZ30" i="1"/>
  <c r="EH332" i="1"/>
  <c r="EG206" i="1"/>
  <c r="HS134" i="1"/>
  <c r="DS212" i="1"/>
  <c r="FX34" i="1"/>
  <c r="FS34" i="1"/>
  <c r="FT34" i="1" s="1"/>
  <c r="DL186" i="1"/>
  <c r="DL185" i="1" s="1"/>
  <c r="HX19" i="1"/>
  <c r="FY330" i="1"/>
  <c r="FZ204" i="1"/>
  <c r="HL269" i="1"/>
  <c r="HL270" i="1"/>
  <c r="HK270" i="1" s="1"/>
  <c r="FH211" i="1"/>
  <c r="BT269" i="1"/>
  <c r="BT330" i="1" s="1"/>
  <c r="CW391" i="1"/>
  <c r="CW30" i="1"/>
  <c r="HZ272" i="1"/>
  <c r="HW247" i="1"/>
  <c r="HW272" i="1" s="1"/>
  <c r="HZ270" i="1"/>
  <c r="HZ269" i="1"/>
  <c r="DF278" i="1"/>
  <c r="DF276" i="1" s="1"/>
  <c r="FV275" i="1"/>
  <c r="FS275" i="1"/>
  <c r="FU274" i="1"/>
  <c r="HW294" i="1"/>
  <c r="HX275" i="1"/>
  <c r="HO17" i="1"/>
  <c r="FO337" i="1"/>
  <c r="FP336" i="1"/>
  <c r="FO336" i="1" s="1"/>
  <c r="GD103" i="1"/>
  <c r="I330" i="1"/>
  <c r="GB65" i="1"/>
  <c r="GU19" i="1"/>
  <c r="GV18" i="1"/>
  <c r="GU18" i="1" s="1"/>
  <c r="AR276" i="1"/>
  <c r="AR274" i="1" s="1"/>
  <c r="DI276" i="1"/>
  <c r="DJ275" i="1"/>
  <c r="CN285" i="1"/>
  <c r="FG299" i="1"/>
  <c r="FG295" i="1" s="1"/>
  <c r="FH295" i="1"/>
  <c r="FH294" i="1" s="1"/>
  <c r="FG294" i="1" s="1"/>
  <c r="GI77" i="1"/>
  <c r="GJ77" i="1" s="1"/>
  <c r="GL77" i="1"/>
  <c r="DC330" i="1"/>
  <c r="EL332" i="1"/>
  <c r="EK206" i="1"/>
  <c r="AL49" i="1"/>
  <c r="FF331" i="1"/>
  <c r="FF27" i="1" s="1"/>
  <c r="FZ27" i="1" s="1"/>
  <c r="FZ205" i="1"/>
  <c r="ET269" i="1"/>
  <c r="HL41" i="1"/>
  <c r="HK42" i="1"/>
  <c r="HL38" i="1"/>
  <c r="GG30" i="1"/>
  <c r="GA334" i="1"/>
  <c r="CS9" i="1"/>
  <c r="GO208" i="1"/>
  <c r="GP133" i="1"/>
  <c r="GO205" i="1"/>
  <c r="GO204" i="1"/>
  <c r="GI133" i="1"/>
  <c r="GJ133" i="1" s="1"/>
  <c r="FT104" i="1"/>
  <c r="GJ122" i="1"/>
  <c r="GB122" i="1"/>
  <c r="E269" i="1"/>
  <c r="E330" i="1" s="1"/>
  <c r="F330" i="1"/>
  <c r="EN270" i="1"/>
  <c r="EN331" i="1" s="1"/>
  <c r="EN27" i="1" s="1"/>
  <c r="EN11" i="1" s="1"/>
  <c r="EN10" i="1" s="1"/>
  <c r="EN269" i="1"/>
  <c r="EN330" i="1" s="1"/>
  <c r="IA337" i="1"/>
  <c r="IB336" i="1"/>
  <c r="IA336" i="1" s="1"/>
  <c r="AK381" i="1"/>
  <c r="AK15" i="1" s="1"/>
  <c r="Z15" i="1"/>
  <c r="AK388" i="1" l="1"/>
  <c r="AK390" i="1" s="1"/>
  <c r="AK386" i="1"/>
  <c r="AK8" i="1" s="1"/>
  <c r="AK26" i="1"/>
  <c r="AK10" i="1"/>
  <c r="CF388" i="1"/>
  <c r="CF390" i="1" s="1"/>
  <c r="CF386" i="1"/>
  <c r="CF8" i="1" s="1"/>
  <c r="CF26" i="1"/>
  <c r="CF10" i="1"/>
  <c r="H388" i="1"/>
  <c r="H390" i="1" s="1"/>
  <c r="H386" i="1"/>
  <c r="DO388" i="1"/>
  <c r="DO386" i="1"/>
  <c r="DO8" i="1" s="1"/>
  <c r="DO26" i="1"/>
  <c r="DO10" i="1"/>
  <c r="BZ388" i="1"/>
  <c r="BZ390" i="1" s="1"/>
  <c r="BZ386" i="1"/>
  <c r="BZ8" i="1" s="1"/>
  <c r="BZ10" i="1"/>
  <c r="BZ26" i="1"/>
  <c r="EN386" i="1"/>
  <c r="EN388" i="1"/>
  <c r="EN390" i="1"/>
  <c r="EN26" i="1"/>
  <c r="EN8" i="1" s="1"/>
  <c r="BS386" i="1"/>
  <c r="BS8" i="1" s="1"/>
  <c r="BS9" i="1" s="1"/>
  <c r="BS26" i="1"/>
  <c r="GB334" i="1"/>
  <c r="I388" i="1"/>
  <c r="I390" i="1" s="1"/>
  <c r="I386" i="1"/>
  <c r="CA391" i="1"/>
  <c r="CA14" i="1" s="1"/>
  <c r="CA30" i="1"/>
  <c r="AF388" i="1"/>
  <c r="AF390" i="1" s="1"/>
  <c r="AF386" i="1"/>
  <c r="AF8" i="1" s="1"/>
  <c r="AF10" i="1"/>
  <c r="AF26" i="1"/>
  <c r="IA332" i="1"/>
  <c r="IB28" i="1"/>
  <c r="EG205" i="1"/>
  <c r="HT204" i="1"/>
  <c r="HS32" i="1"/>
  <c r="GB63" i="1"/>
  <c r="FT63" i="1"/>
  <c r="DM329" i="1"/>
  <c r="DM330" i="1" s="1"/>
  <c r="DL274" i="1"/>
  <c r="DL329" i="1" s="1"/>
  <c r="CD388" i="1"/>
  <c r="CD390" i="1"/>
  <c r="CD386" i="1"/>
  <c r="CD8" i="1" s="1"/>
  <c r="CD10" i="1"/>
  <c r="CD26" i="1"/>
  <c r="GB275" i="1"/>
  <c r="GI41" i="1"/>
  <c r="GL41" i="1"/>
  <c r="GK32" i="1"/>
  <c r="EB390" i="1"/>
  <c r="EA390" i="1" s="1"/>
  <c r="EB388" i="1"/>
  <c r="EB386" i="1"/>
  <c r="EB8" i="1" s="1"/>
  <c r="EB10" i="1"/>
  <c r="EB26" i="1"/>
  <c r="IB204" i="1"/>
  <c r="IA32" i="1"/>
  <c r="GA41" i="1"/>
  <c r="GC32" i="1"/>
  <c r="GD41" i="1"/>
  <c r="CT388" i="1"/>
  <c r="CT386" i="1"/>
  <c r="CT8" i="1" s="1"/>
  <c r="CT26" i="1"/>
  <c r="CT10" i="1"/>
  <c r="GJ294" i="1"/>
  <c r="FT294" i="1"/>
  <c r="DO391" i="1"/>
  <c r="DO30" i="1"/>
  <c r="ES41" i="1"/>
  <c r="ET32" i="1"/>
  <c r="DZ390" i="1"/>
  <c r="DZ388" i="1"/>
  <c r="DZ386" i="1"/>
  <c r="DZ8" i="1" s="1"/>
  <c r="DZ9" i="1" s="1"/>
  <c r="DZ26" i="1"/>
  <c r="DZ10" i="1"/>
  <c r="FX86" i="1"/>
  <c r="FS86" i="1"/>
  <c r="FT86" i="1" s="1"/>
  <c r="DH208" i="1"/>
  <c r="DH334" i="1" s="1"/>
  <c r="DF133" i="1"/>
  <c r="DF208" i="1" s="1"/>
  <c r="DH204" i="1"/>
  <c r="DH330" i="1" s="1"/>
  <c r="EK205" i="1"/>
  <c r="FS270" i="1"/>
  <c r="FT270" i="1" s="1"/>
  <c r="FV270" i="1"/>
  <c r="HY388" i="1"/>
  <c r="HY386" i="1"/>
  <c r="HY8" i="1" s="1"/>
  <c r="HY390" i="1"/>
  <c r="HY26" i="1"/>
  <c r="HY10" i="1"/>
  <c r="CC390" i="1"/>
  <c r="CB390" i="1" s="1"/>
  <c r="CC388" i="1"/>
  <c r="CC386" i="1"/>
  <c r="CC8" i="1" s="1"/>
  <c r="CC26" i="1"/>
  <c r="CC10" i="1"/>
  <c r="EO388" i="1"/>
  <c r="EO386" i="1"/>
  <c r="EO8" i="1" s="1"/>
  <c r="EO26" i="1"/>
  <c r="EO10" i="1"/>
  <c r="GH26" i="1"/>
  <c r="GG8" i="1"/>
  <c r="N269" i="1"/>
  <c r="N330" i="1" s="1"/>
  <c r="O330" i="1"/>
  <c r="DS329" i="1"/>
  <c r="DR274" i="1"/>
  <c r="DR329" i="1" s="1"/>
  <c r="AL386" i="1"/>
  <c r="AL8" i="1" s="1"/>
  <c r="F388" i="1"/>
  <c r="F390" i="1" s="1"/>
  <c r="F386" i="1"/>
  <c r="HL32" i="1"/>
  <c r="HL204" i="1" s="1"/>
  <c r="HL330" i="1" s="1"/>
  <c r="HK41" i="1"/>
  <c r="HK32" i="1" s="1"/>
  <c r="BT386" i="1"/>
  <c r="BT8" i="1" s="1"/>
  <c r="BT26" i="1"/>
  <c r="BT10" i="1"/>
  <c r="DQ390" i="1"/>
  <c r="DQ388" i="1"/>
  <c r="DQ386" i="1"/>
  <c r="DQ8" i="1" s="1"/>
  <c r="DQ9" i="1" s="1"/>
  <c r="DQ26" i="1"/>
  <c r="DQ10" i="1"/>
  <c r="HZ148" i="1"/>
  <c r="HW148" i="1" s="1"/>
  <c r="HW149" i="1"/>
  <c r="ID149" i="1" s="1"/>
  <c r="FH42" i="1"/>
  <c r="FG46" i="1"/>
  <c r="HK138" i="1"/>
  <c r="HN133" i="1"/>
  <c r="FS14" i="1"/>
  <c r="DU388" i="1"/>
  <c r="DU386" i="1"/>
  <c r="DU8" i="1" s="1"/>
  <c r="DW9" i="1" s="1"/>
  <c r="DU10" i="1"/>
  <c r="DU26" i="1"/>
  <c r="CB391" i="1"/>
  <c r="CB30" i="1"/>
  <c r="GF27" i="1"/>
  <c r="FE11" i="1"/>
  <c r="ER390" i="1"/>
  <c r="ER388" i="1"/>
  <c r="ER386" i="1"/>
  <c r="ER8" i="1" s="1"/>
  <c r="ER9" i="1" s="1"/>
  <c r="ER10" i="1"/>
  <c r="ER26" i="1"/>
  <c r="FF391" i="1"/>
  <c r="FF30" i="1"/>
  <c r="GH30" i="1" s="1"/>
  <c r="CW275" i="1"/>
  <c r="CX274" i="1"/>
  <c r="FS336" i="1"/>
  <c r="FT336" i="1" s="1"/>
  <c r="FV336" i="1"/>
  <c r="HJ390" i="1"/>
  <c r="HJ388" i="1"/>
  <c r="HJ386" i="1"/>
  <c r="HJ26" i="1"/>
  <c r="HJ8" i="1" s="1"/>
  <c r="EJ14" i="1"/>
  <c r="EG14" i="1" s="1"/>
  <c r="EG30" i="1"/>
  <c r="GA28" i="1"/>
  <c r="GB28" i="1" s="1"/>
  <c r="GD28" i="1"/>
  <c r="GC12" i="1"/>
  <c r="GB103" i="1"/>
  <c r="DF275" i="1"/>
  <c r="DG274" i="1"/>
  <c r="GH27" i="1"/>
  <c r="GG11" i="1"/>
  <c r="AR388" i="1"/>
  <c r="AR386" i="1"/>
  <c r="AR8" i="1" s="1"/>
  <c r="AR9" i="1" s="1"/>
  <c r="AR26" i="1"/>
  <c r="AR10" i="1"/>
  <c r="IA322" i="1"/>
  <c r="IC321" i="1"/>
  <c r="ED211" i="1"/>
  <c r="ED210" i="1" s="1"/>
  <c r="ED269" i="1" s="1"/>
  <c r="EE210" i="1"/>
  <c r="EE269" i="1" s="1"/>
  <c r="HG41" i="1"/>
  <c r="HH32" i="1"/>
  <c r="L386" i="1"/>
  <c r="L388" i="1"/>
  <c r="L390" i="1" s="1"/>
  <c r="FG187" i="1"/>
  <c r="FG186" i="1" s="1"/>
  <c r="FG185" i="1" s="1"/>
  <c r="FH186" i="1"/>
  <c r="FH185" i="1" s="1"/>
  <c r="FH19" i="1" s="1"/>
  <c r="EE275" i="1"/>
  <c r="ED276" i="1"/>
  <c r="DK386" i="1"/>
  <c r="DK8" i="1" s="1"/>
  <c r="DK388" i="1"/>
  <c r="DK26" i="1"/>
  <c r="DK10" i="1"/>
  <c r="AL391" i="1"/>
  <c r="AL14" i="1" s="1"/>
  <c r="FG65" i="1"/>
  <c r="FH63" i="1"/>
  <c r="FG63" i="1" s="1"/>
  <c r="E388" i="1"/>
  <c r="E390" i="1" s="1"/>
  <c r="E386" i="1"/>
  <c r="GP208" i="1"/>
  <c r="GI208" i="1"/>
  <c r="GJ208" i="1" s="1"/>
  <c r="GH334" i="1"/>
  <c r="DJ274" i="1"/>
  <c r="DI275" i="1"/>
  <c r="FH210" i="1"/>
  <c r="FG211" i="1"/>
  <c r="FG210" i="1" s="1"/>
  <c r="FG269" i="1" s="1"/>
  <c r="FY86" i="1"/>
  <c r="FZ86" i="1" s="1"/>
  <c r="FY33" i="1"/>
  <c r="FZ33" i="1" s="1"/>
  <c r="FY26" i="1"/>
  <c r="DA9" i="1"/>
  <c r="AY388" i="1"/>
  <c r="AY390" i="1" s="1"/>
  <c r="AY26" i="1"/>
  <c r="AY10" i="1"/>
  <c r="CA386" i="1"/>
  <c r="CA8" i="1" s="1"/>
  <c r="CA388" i="1"/>
  <c r="CA390" i="1" s="1"/>
  <c r="CA26" i="1"/>
  <c r="CA10" i="1"/>
  <c r="ET103" i="1"/>
  <c r="ES103" i="1" s="1"/>
  <c r="ES104" i="1"/>
  <c r="GI19" i="1"/>
  <c r="GJ19" i="1" s="1"/>
  <c r="GL19" i="1"/>
  <c r="GK18" i="1"/>
  <c r="HW42" i="1"/>
  <c r="HX38" i="1"/>
  <c r="HX41" i="1"/>
  <c r="AV381" i="1"/>
  <c r="AW15" i="1"/>
  <c r="AZ381" i="1"/>
  <c r="CH219" i="1"/>
  <c r="GN33" i="1"/>
  <c r="GI33" i="1"/>
  <c r="GJ33" i="1" s="1"/>
  <c r="HX270" i="1"/>
  <c r="HW270" i="1" s="1"/>
  <c r="HX269" i="1"/>
  <c r="DN391" i="1"/>
  <c r="DN30" i="1"/>
  <c r="DN14" i="1" s="1"/>
  <c r="DL14" i="1" s="1"/>
  <c r="DL334" i="1"/>
  <c r="EH204" i="1"/>
  <c r="EG32" i="1"/>
  <c r="EG204" i="1" s="1"/>
  <c r="FA210" i="1"/>
  <c r="FA269" i="1" s="1"/>
  <c r="EZ211" i="1"/>
  <c r="EZ210" i="1" s="1"/>
  <c r="EZ269" i="1" s="1"/>
  <c r="EW208" i="1"/>
  <c r="EW334" i="1" s="1"/>
  <c r="EW204" i="1"/>
  <c r="EW330" i="1" s="1"/>
  <c r="FG104" i="1"/>
  <c r="FH103" i="1"/>
  <c r="FG103" i="1" s="1"/>
  <c r="FD205" i="1"/>
  <c r="FC38" i="1"/>
  <c r="FF8" i="1"/>
  <c r="GP26" i="1"/>
  <c r="ES270" i="1"/>
  <c r="HG275" i="1"/>
  <c r="HH274" i="1"/>
  <c r="BE330" i="1"/>
  <c r="GK205" i="1"/>
  <c r="GL38" i="1"/>
  <c r="GI38" i="1"/>
  <c r="GJ38" i="1" s="1"/>
  <c r="FP18" i="1"/>
  <c r="FO18" i="1" s="1"/>
  <c r="FO19" i="1"/>
  <c r="FT103" i="1"/>
  <c r="HS332" i="1"/>
  <c r="HT28" i="1"/>
  <c r="FG332" i="1"/>
  <c r="FH28" i="1"/>
  <c r="GC205" i="1"/>
  <c r="GD38" i="1"/>
  <c r="GA38" i="1"/>
  <c r="GB38" i="1" s="1"/>
  <c r="GV330" i="1"/>
  <c r="HP270" i="1"/>
  <c r="HO270" i="1" s="1"/>
  <c r="HP269" i="1"/>
  <c r="EO391" i="1"/>
  <c r="EO14" i="1" s="1"/>
  <c r="EO30" i="1"/>
  <c r="DS204" i="1"/>
  <c r="DB9" i="1"/>
  <c r="FC275" i="1"/>
  <c r="FD274" i="1"/>
  <c r="GU332" i="1"/>
  <c r="GV28" i="1"/>
  <c r="GI92" i="1"/>
  <c r="GJ92" i="1" s="1"/>
  <c r="GL92" i="1"/>
  <c r="GU30" i="1"/>
  <c r="BH388" i="1"/>
  <c r="BH390" i="1" s="1"/>
  <c r="BH386" i="1"/>
  <c r="BH8" i="1" s="1"/>
  <c r="BH26" i="1"/>
  <c r="BH10" i="1"/>
  <c r="IA135" i="1"/>
  <c r="ID134" i="1"/>
  <c r="EV330" i="1"/>
  <c r="FP329" i="1"/>
  <c r="FO329" i="1" s="1"/>
  <c r="FO274" i="1"/>
  <c r="DX386" i="1"/>
  <c r="DX8" i="1" s="1"/>
  <c r="DX388" i="1"/>
  <c r="DX10" i="1"/>
  <c r="DX26" i="1"/>
  <c r="BJ9" i="1"/>
  <c r="BF269" i="1"/>
  <c r="BF330" i="1" s="1"/>
  <c r="BV391" i="1"/>
  <c r="BV14" i="1" s="1"/>
  <c r="BV30" i="1"/>
  <c r="W388" i="1"/>
  <c r="W390" i="1" s="1"/>
  <c r="AG9" i="1"/>
  <c r="FS269" i="1"/>
  <c r="FT269" i="1" s="1"/>
  <c r="FV269" i="1"/>
  <c r="GH331" i="1"/>
  <c r="HT269" i="1"/>
  <c r="HT270" i="1"/>
  <c r="HS270" i="1" s="1"/>
  <c r="EF391" i="1"/>
  <c r="EF14" i="1" s="1"/>
  <c r="EF30" i="1"/>
  <c r="IB14" i="1"/>
  <c r="HH205" i="1"/>
  <c r="HG38" i="1"/>
  <c r="CF102" i="1"/>
  <c r="CF41" i="1" s="1"/>
  <c r="CB41" i="1"/>
  <c r="CB32" i="1" s="1"/>
  <c r="CB204" i="1" s="1"/>
  <c r="CB330" i="1" s="1"/>
  <c r="HX332" i="1"/>
  <c r="HW206" i="1"/>
  <c r="EL373" i="1"/>
  <c r="ES373" i="1"/>
  <c r="ET371" i="1"/>
  <c r="K388" i="1"/>
  <c r="K390" i="1" s="1"/>
  <c r="K386" i="1"/>
  <c r="GC269" i="1"/>
  <c r="GD210" i="1"/>
  <c r="GC270" i="1"/>
  <c r="GA210" i="1"/>
  <c r="GB210" i="1" s="1"/>
  <c r="FU205" i="1"/>
  <c r="FS38" i="1"/>
  <c r="FT38" i="1" s="1"/>
  <c r="FV38" i="1"/>
  <c r="ES272" i="1"/>
  <c r="ES269" i="1"/>
  <c r="EE204" i="1"/>
  <c r="DS288" i="1"/>
  <c r="DR288" i="1" s="1"/>
  <c r="AL10" i="1"/>
  <c r="FH275" i="1"/>
  <c r="FF11" i="1"/>
  <c r="GP27" i="1"/>
  <c r="DC388" i="1"/>
  <c r="DC386" i="1"/>
  <c r="DC8" i="1" s="1"/>
  <c r="DE9" i="1" s="1"/>
  <c r="DC26" i="1"/>
  <c r="DC10" i="1"/>
  <c r="FT275" i="1"/>
  <c r="EG332" i="1"/>
  <c r="EH28" i="1"/>
  <c r="HP32" i="1"/>
  <c r="HO41" i="1"/>
  <c r="GK329" i="1"/>
  <c r="GL274" i="1"/>
  <c r="GI274" i="1"/>
  <c r="FP270" i="1"/>
  <c r="FO270" i="1" s="1"/>
  <c r="FP269" i="1"/>
  <c r="DN390" i="1"/>
  <c r="DN388" i="1"/>
  <c r="DN386" i="1"/>
  <c r="DN8" i="1" s="1"/>
  <c r="DN26" i="1"/>
  <c r="DN10" i="1"/>
  <c r="BV388" i="1"/>
  <c r="BV390" i="1" s="1"/>
  <c r="BV386" i="1"/>
  <c r="BV8" i="1" s="1"/>
  <c r="BV10" i="1"/>
  <c r="BV26" i="1"/>
  <c r="GL88" i="1"/>
  <c r="GI88" i="1"/>
  <c r="GJ88" i="1" s="1"/>
  <c r="CT14" i="1"/>
  <c r="HS139" i="1"/>
  <c r="HZ139" i="1" s="1"/>
  <c r="HV138" i="1"/>
  <c r="EK269" i="1"/>
  <c r="HG332" i="1"/>
  <c r="HH28" i="1"/>
  <c r="BA386" i="1"/>
  <c r="BA8" i="1" s="1"/>
  <c r="BA388" i="1"/>
  <c r="BA390" i="1" s="1"/>
  <c r="BA10" i="1"/>
  <c r="BA26" i="1"/>
  <c r="EV334" i="1"/>
  <c r="EV391" i="1" s="1"/>
  <c r="EV30" i="1"/>
  <c r="CV391" i="1"/>
  <c r="CV30" i="1"/>
  <c r="CV14" i="1" s="1"/>
  <c r="HO28" i="1"/>
  <c r="HP12" i="1"/>
  <c r="HO12" i="1" s="1"/>
  <c r="FS332" i="1"/>
  <c r="FT332" i="1" s="1"/>
  <c r="FV332" i="1"/>
  <c r="FU28" i="1"/>
  <c r="DI285" i="1"/>
  <c r="DM285" i="1"/>
  <c r="DL285" i="1" s="1"/>
  <c r="BE391" i="1"/>
  <c r="BE14" i="1" s="1"/>
  <c r="BE30" i="1"/>
  <c r="FV41" i="1"/>
  <c r="FU32" i="1"/>
  <c r="FS41" i="1"/>
  <c r="GG14" i="1"/>
  <c r="GA30" i="1"/>
  <c r="HW275" i="1"/>
  <c r="HX274" i="1"/>
  <c r="GJ275" i="1"/>
  <c r="DT208" i="1"/>
  <c r="DT334" i="1" s="1"/>
  <c r="DR133" i="1"/>
  <c r="DR208" i="1" s="1"/>
  <c r="DT204" i="1"/>
  <c r="FC41" i="1"/>
  <c r="FD32" i="1"/>
  <c r="GJ332" i="1"/>
  <c r="BY232" i="1"/>
  <c r="BY210" i="1" s="1"/>
  <c r="BY269" i="1" s="1"/>
  <c r="CI235" i="1"/>
  <c r="GK269" i="1"/>
  <c r="GL210" i="1"/>
  <c r="GI210" i="1"/>
  <c r="GJ210" i="1" s="1"/>
  <c r="GK270" i="1"/>
  <c r="FY10" i="1"/>
  <c r="FZ11" i="1"/>
  <c r="DL204" i="1"/>
  <c r="DL330" i="1" s="1"/>
  <c r="EL269" i="1"/>
  <c r="EL270" i="1"/>
  <c r="EK270" i="1" s="1"/>
  <c r="FA275" i="1"/>
  <c r="GU330" i="1"/>
  <c r="BA391" i="1"/>
  <c r="BA14" i="1" s="1"/>
  <c r="BA30" i="1"/>
  <c r="ES332" i="1"/>
  <c r="ET28" i="1"/>
  <c r="HT381" i="1"/>
  <c r="HO381" i="1"/>
  <c r="HO15" i="1" s="1"/>
  <c r="HP15" i="1"/>
  <c r="ES334" i="1"/>
  <c r="ES391" i="1" s="1"/>
  <c r="DP390" i="1"/>
  <c r="DP388" i="1"/>
  <c r="DP386" i="1"/>
  <c r="DP8" i="1" s="1"/>
  <c r="DP10" i="1"/>
  <c r="DP26" i="1"/>
  <c r="FW8" i="1"/>
  <c r="FX8" i="1" s="1"/>
  <c r="FX26" i="1"/>
  <c r="CF391" i="1"/>
  <c r="CF14" i="1" s="1"/>
  <c r="CF30" i="1"/>
  <c r="W386" i="1"/>
  <c r="EA204" i="1"/>
  <c r="EA330" i="1" s="1"/>
  <c r="IA232" i="1"/>
  <c r="IA210" i="1" s="1"/>
  <c r="IA269" i="1" s="1"/>
  <c r="IB210" i="1"/>
  <c r="EF390" i="1"/>
  <c r="EF386" i="1"/>
  <c r="EF8" i="1" s="1"/>
  <c r="EF388" i="1"/>
  <c r="EF10" i="1"/>
  <c r="EF26" i="1"/>
  <c r="BS339" i="1"/>
  <c r="BS336" i="1" s="1"/>
  <c r="BS10" i="1" s="1"/>
  <c r="BU336" i="1"/>
  <c r="HW337" i="1"/>
  <c r="HX336" i="1"/>
  <c r="HW336" i="1" s="1"/>
  <c r="FX11" i="1"/>
  <c r="FW10" i="1"/>
  <c r="HQ330" i="1"/>
  <c r="HT329" i="1"/>
  <c r="HS329" i="1" s="1"/>
  <c r="HS274" i="1"/>
  <c r="EL32" i="1"/>
  <c r="HL205" i="1"/>
  <c r="HK38" i="1"/>
  <c r="EK332" i="1"/>
  <c r="EL28" i="1"/>
  <c r="FU329" i="1"/>
  <c r="FV274" i="1"/>
  <c r="FS274" i="1"/>
  <c r="HW19" i="1"/>
  <c r="HX18" i="1"/>
  <c r="HW18" i="1" s="1"/>
  <c r="DR212" i="1"/>
  <c r="DS211" i="1"/>
  <c r="HP205" i="1"/>
  <c r="HO38" i="1"/>
  <c r="BL269" i="1"/>
  <c r="BL330" i="1" s="1"/>
  <c r="BY208" i="1"/>
  <c r="BY334" i="1" s="1"/>
  <c r="BY204" i="1"/>
  <c r="BG269" i="1"/>
  <c r="BG330" i="1" s="1"/>
  <c r="BG334" i="1"/>
  <c r="GM11" i="1"/>
  <c r="GN27" i="1"/>
  <c r="HW269" i="1"/>
  <c r="CR388" i="1"/>
  <c r="CR390" i="1" s="1"/>
  <c r="CR386" i="1"/>
  <c r="CR8" i="1" s="1"/>
  <c r="CR9" i="1" s="1"/>
  <c r="CR10" i="1"/>
  <c r="CR26" i="1"/>
  <c r="GU331" i="1"/>
  <c r="GV27" i="1"/>
  <c r="EY391" i="1"/>
  <c r="EY14" i="1" s="1"/>
  <c r="EY30" i="1"/>
  <c r="GL28" i="1"/>
  <c r="GI28" i="1"/>
  <c r="GJ28" i="1" s="1"/>
  <c r="GK12" i="1"/>
  <c r="FO28" i="1"/>
  <c r="FP12" i="1"/>
  <c r="FO12" i="1" s="1"/>
  <c r="AT9" i="1"/>
  <c r="CA183" i="1"/>
  <c r="BY183" i="1" s="1"/>
  <c r="CB183" i="1"/>
  <c r="DV9" i="1"/>
  <c r="FN208" i="1"/>
  <c r="FN334" i="1" s="1"/>
  <c r="FK133" i="1"/>
  <c r="FN204" i="1"/>
  <c r="FN330" i="1" s="1"/>
  <c r="GC329" i="1"/>
  <c r="GA274" i="1"/>
  <c r="GD274" i="1"/>
  <c r="GA185" i="1"/>
  <c r="GB185" i="1" s="1"/>
  <c r="GD185" i="1"/>
  <c r="GC19" i="1"/>
  <c r="BL247" i="1"/>
  <c r="BL272" i="1" s="1"/>
  <c r="BL334" i="1" s="1"/>
  <c r="AY272" i="1"/>
  <c r="AY334" i="1" s="1"/>
  <c r="FO42" i="1"/>
  <c r="FP41" i="1"/>
  <c r="FP38" i="1"/>
  <c r="HO138" i="1"/>
  <c r="HR133" i="1"/>
  <c r="GJ42" i="1"/>
  <c r="EL329" i="1"/>
  <c r="EK274" i="1"/>
  <c r="EK329" i="1" s="1"/>
  <c r="DF211" i="1"/>
  <c r="DF210" i="1" s="1"/>
  <c r="DF269" i="1" s="1"/>
  <c r="DG210" i="1"/>
  <c r="DG269" i="1" s="1"/>
  <c r="EP390" i="1"/>
  <c r="EO390" i="1" s="1"/>
  <c r="EP388" i="1"/>
  <c r="EP386" i="1"/>
  <c r="EP8" i="1" s="1"/>
  <c r="EP9" i="1" s="1"/>
  <c r="EP26" i="1"/>
  <c r="EP10" i="1"/>
  <c r="EH329" i="1"/>
  <c r="EG329" i="1" s="1"/>
  <c r="EG274" i="1"/>
  <c r="GE8" i="1"/>
  <c r="GF8" i="1" s="1"/>
  <c r="GF26" i="1"/>
  <c r="GB42" i="1"/>
  <c r="AA9" i="1"/>
  <c r="FU333" i="1"/>
  <c r="FS207" i="1"/>
  <c r="HL329" i="1"/>
  <c r="HK274" i="1"/>
  <c r="HK329" i="1" s="1"/>
  <c r="CU269" i="1"/>
  <c r="CU330" i="1" s="1"/>
  <c r="CU183" i="1"/>
  <c r="CT183" i="1" s="1"/>
  <c r="ER391" i="1"/>
  <c r="ER14" i="1" s="1"/>
  <c r="ER30" i="1"/>
  <c r="DR41" i="1"/>
  <c r="DR32" i="1" s="1"/>
  <c r="DR204" i="1" s="1"/>
  <c r="AS386" i="1"/>
  <c r="AS8" i="1" s="1"/>
  <c r="AS388" i="1"/>
  <c r="AS390" i="1" s="1"/>
  <c r="AS10" i="1"/>
  <c r="AS26" i="1"/>
  <c r="GN26" i="1"/>
  <c r="FE8" i="1"/>
  <c r="GN8" i="1" s="1"/>
  <c r="FA204" i="1"/>
  <c r="AW386" i="1"/>
  <c r="AW8" i="1" s="1"/>
  <c r="FS185" i="1"/>
  <c r="FT185" i="1" s="1"/>
  <c r="FU19" i="1"/>
  <c r="FV185" i="1"/>
  <c r="FD13" i="1"/>
  <c r="FC13" i="1" s="1"/>
  <c r="FC29" i="1"/>
  <c r="IA275" i="1"/>
  <c r="IB274" i="1"/>
  <c r="EY261" i="1"/>
  <c r="EZ23" i="1"/>
  <c r="AF391" i="1"/>
  <c r="AF14" i="1" s="1"/>
  <c r="EV331" i="1"/>
  <c r="EV27" i="1" s="1"/>
  <c r="EV11" i="1" s="1"/>
  <c r="EV10" i="1" s="1"/>
  <c r="HG211" i="1"/>
  <c r="HG210" i="1" s="1"/>
  <c r="HG269" i="1" s="1"/>
  <c r="HH210" i="1"/>
  <c r="EH269" i="1"/>
  <c r="EH270" i="1"/>
  <c r="EG270" i="1" s="1"/>
  <c r="HO329" i="1"/>
  <c r="HJ334" i="1"/>
  <c r="HJ391" i="1" s="1"/>
  <c r="HJ30" i="1"/>
  <c r="ET38" i="1"/>
  <c r="FX33" i="1"/>
  <c r="FS33" i="1"/>
  <c r="FT33" i="1" s="1"/>
  <c r="CV390" i="1"/>
  <c r="CV386" i="1"/>
  <c r="CV8" i="1" s="1"/>
  <c r="CV388" i="1"/>
  <c r="CV10" i="1"/>
  <c r="CV26" i="1"/>
  <c r="AU9" i="1"/>
  <c r="GB332" i="1"/>
  <c r="FC28" i="1"/>
  <c r="FD12" i="1"/>
  <c r="FC12" i="1" s="1"/>
  <c r="GJ63" i="1"/>
  <c r="FC334" i="1"/>
  <c r="FT208" i="1"/>
  <c r="ED391" i="1"/>
  <c r="ED14" i="1" s="1"/>
  <c r="ED30" i="1"/>
  <c r="ED204" i="1"/>
  <c r="HS321" i="1"/>
  <c r="HU17" i="1"/>
  <c r="HS17" i="1" s="1"/>
  <c r="HU23" i="1"/>
  <c r="HS23" i="1" s="1"/>
  <c r="HU329" i="1"/>
  <c r="HU330" i="1" s="1"/>
  <c r="HU331" i="1"/>
  <c r="HU27" i="1" s="1"/>
  <c r="HU11" i="1" s="1"/>
  <c r="HU10" i="1" s="1"/>
  <c r="FJ208" i="1"/>
  <c r="FJ205" i="1"/>
  <c r="FJ331" i="1" s="1"/>
  <c r="FJ27" i="1" s="1"/>
  <c r="FJ11" i="1" s="1"/>
  <c r="FJ10" i="1" s="1"/>
  <c r="FG133" i="1"/>
  <c r="FG208" i="1" s="1"/>
  <c r="FG334" i="1" s="1"/>
  <c r="FG391" i="1" s="1"/>
  <c r="FJ204" i="1"/>
  <c r="FJ330" i="1" s="1"/>
  <c r="FR14" i="1"/>
  <c r="FO14" i="1" s="1"/>
  <c r="FO30" i="1"/>
  <c r="I274" i="1"/>
  <c r="DT211" i="1"/>
  <c r="DT210" i="1" s="1"/>
  <c r="DT269" i="1" s="1"/>
  <c r="FT42" i="1"/>
  <c r="DK391" i="1"/>
  <c r="DK30" i="1"/>
  <c r="DK14" i="1" s="1"/>
  <c r="DI14" i="1" s="1"/>
  <c r="DI334" i="1"/>
  <c r="DY390" i="1"/>
  <c r="DX390" i="1" s="1"/>
  <c r="DY388" i="1"/>
  <c r="DY386" i="1"/>
  <c r="DY8" i="1" s="1"/>
  <c r="DY9" i="1" s="1"/>
  <c r="DY26" i="1"/>
  <c r="DY10" i="1"/>
  <c r="CK386" i="1"/>
  <c r="CK8" i="1" s="1"/>
  <c r="BL388" i="1" l="1"/>
  <c r="BL390" i="1" s="1"/>
  <c r="BL26" i="1"/>
  <c r="BL10" i="1"/>
  <c r="IB329" i="1"/>
  <c r="IA274" i="1"/>
  <c r="FS333" i="1"/>
  <c r="FU29" i="1"/>
  <c r="FP32" i="1"/>
  <c r="FO41" i="1"/>
  <c r="GN11" i="1"/>
  <c r="GM10" i="1"/>
  <c r="DT391" i="1"/>
  <c r="DT30" i="1"/>
  <c r="DT14" i="1" s="1"/>
  <c r="DR14" i="1" s="1"/>
  <c r="DR334" i="1"/>
  <c r="FG275" i="1"/>
  <c r="FH274" i="1"/>
  <c r="HW332" i="1"/>
  <c r="HX11" i="1"/>
  <c r="HW11" i="1" s="1"/>
  <c r="HX28" i="1"/>
  <c r="GU28" i="1"/>
  <c r="GV12" i="1"/>
  <c r="GU12" i="1" s="1"/>
  <c r="HS28" i="1"/>
  <c r="HT12" i="1"/>
  <c r="HS12" i="1" s="1"/>
  <c r="BE388" i="1"/>
  <c r="BE390" i="1" s="1"/>
  <c r="BE10" i="1"/>
  <c r="BE26" i="1"/>
  <c r="ES32" i="1"/>
  <c r="ES204" i="1" s="1"/>
  <c r="ET204" i="1"/>
  <c r="ET330" i="1" s="1"/>
  <c r="HT330" i="1"/>
  <c r="FJ390" i="1"/>
  <c r="FJ388" i="1"/>
  <c r="FJ386" i="1"/>
  <c r="FJ26" i="1"/>
  <c r="FJ8" i="1" s="1"/>
  <c r="HH270" i="1"/>
  <c r="HG270" i="1" s="1"/>
  <c r="HH269" i="1"/>
  <c r="HR208" i="1"/>
  <c r="HO133" i="1"/>
  <c r="HO208" i="1" s="1"/>
  <c r="HO334" i="1" s="1"/>
  <c r="HO391" i="1" s="1"/>
  <c r="HR205" i="1"/>
  <c r="HR331" i="1" s="1"/>
  <c r="HR27" i="1" s="1"/>
  <c r="HR11" i="1" s="1"/>
  <c r="HR10" i="1" s="1"/>
  <c r="HR204" i="1"/>
  <c r="HR330" i="1" s="1"/>
  <c r="HL331" i="1"/>
  <c r="GI270" i="1"/>
  <c r="GJ270" i="1" s="1"/>
  <c r="GL270" i="1"/>
  <c r="GA14" i="1"/>
  <c r="FS28" i="1"/>
  <c r="FT28" i="1" s="1"/>
  <c r="FV28" i="1"/>
  <c r="FU12" i="1"/>
  <c r="HS138" i="1"/>
  <c r="HV133" i="1"/>
  <c r="DN9" i="1"/>
  <c r="CB388" i="1"/>
  <c r="CB386" i="1"/>
  <c r="CB8" i="1" s="1"/>
  <c r="CB26" i="1"/>
  <c r="CB10" i="1"/>
  <c r="GC331" i="1"/>
  <c r="GD205" i="1"/>
  <c r="GA205" i="1"/>
  <c r="HH329" i="1"/>
  <c r="HG274" i="1"/>
  <c r="HG329" i="1" s="1"/>
  <c r="GP8" i="1"/>
  <c r="FH270" i="1"/>
  <c r="FG270" i="1" s="1"/>
  <c r="FH269" i="1"/>
  <c r="FG42" i="1"/>
  <c r="FH41" i="1"/>
  <c r="FH38" i="1"/>
  <c r="EL331" i="1"/>
  <c r="GB41" i="1"/>
  <c r="GK204" i="1"/>
  <c r="GI32" i="1"/>
  <c r="GJ32" i="1" s="1"/>
  <c r="GL32" i="1"/>
  <c r="HU390" i="1"/>
  <c r="HU388" i="1"/>
  <c r="HU386" i="1"/>
  <c r="HU26" i="1"/>
  <c r="HU8" i="1" s="1"/>
  <c r="FC391" i="1"/>
  <c r="GJ334" i="1"/>
  <c r="FT334" i="1"/>
  <c r="AY391" i="1"/>
  <c r="AY14" i="1" s="1"/>
  <c r="AY30" i="1"/>
  <c r="FN390" i="1"/>
  <c r="FK390" i="1" s="1"/>
  <c r="FN388" i="1"/>
  <c r="FN386" i="1"/>
  <c r="FN8" i="1" s="1"/>
  <c r="FN26" i="1"/>
  <c r="FN10" i="1"/>
  <c r="BG388" i="1"/>
  <c r="BG390" i="1" s="1"/>
  <c r="BG386" i="1"/>
  <c r="BG8" i="1" s="1"/>
  <c r="BG26" i="1"/>
  <c r="BG10" i="1"/>
  <c r="EK28" i="1"/>
  <c r="EL12" i="1"/>
  <c r="EK12" i="1" s="1"/>
  <c r="EL204" i="1"/>
  <c r="EL330" i="1" s="1"/>
  <c r="EK32" i="1"/>
  <c r="EK204" i="1" s="1"/>
  <c r="BU10" i="1"/>
  <c r="BU386" i="1"/>
  <c r="BU8" i="1" s="1"/>
  <c r="ES28" i="1"/>
  <c r="ET12" i="1"/>
  <c r="ES12" i="1" s="1"/>
  <c r="GU388" i="1"/>
  <c r="GU386" i="1"/>
  <c r="GU26" i="1"/>
  <c r="DL388" i="1"/>
  <c r="DL386" i="1"/>
  <c r="DL8" i="1" s="1"/>
  <c r="DL10" i="1"/>
  <c r="DL26" i="1"/>
  <c r="DT330" i="1"/>
  <c r="HX329" i="1"/>
  <c r="HW274" i="1"/>
  <c r="HW329" i="1" s="1"/>
  <c r="HG28" i="1"/>
  <c r="HH12" i="1"/>
  <c r="HG12" i="1" s="1"/>
  <c r="HW139" i="1"/>
  <c r="ID139" i="1" s="1"/>
  <c r="HZ138" i="1"/>
  <c r="GJ274" i="1"/>
  <c r="HP204" i="1"/>
  <c r="HP330" i="1" s="1"/>
  <c r="HO32" i="1"/>
  <c r="EK373" i="1"/>
  <c r="EL371" i="1"/>
  <c r="BF388" i="1"/>
  <c r="BF390" i="1" s="1"/>
  <c r="BF26" i="1"/>
  <c r="BF10" i="1"/>
  <c r="EV390" i="1"/>
  <c r="EV386" i="1"/>
  <c r="EV388" i="1"/>
  <c r="EV26" i="1"/>
  <c r="EV8" i="1" s="1"/>
  <c r="FD329" i="1"/>
  <c r="FC329" i="1" s="1"/>
  <c r="FC274" i="1"/>
  <c r="GB274" i="1" s="1"/>
  <c r="GV386" i="1"/>
  <c r="GV388" i="1"/>
  <c r="GV390" i="1"/>
  <c r="GU390" i="1" s="1"/>
  <c r="GV26" i="1"/>
  <c r="GV8" i="1" s="1"/>
  <c r="FG28" i="1"/>
  <c r="FH12" i="1"/>
  <c r="FG12" i="1" s="1"/>
  <c r="EW388" i="1"/>
  <c r="EW386" i="1"/>
  <c r="EW8" i="1" s="1"/>
  <c r="EW26" i="1"/>
  <c r="EW10" i="1"/>
  <c r="ED275" i="1"/>
  <c r="EE274" i="1"/>
  <c r="GD12" i="1"/>
  <c r="GA12" i="1"/>
  <c r="GB12" i="1" s="1"/>
  <c r="CX329" i="1"/>
  <c r="CX330" i="1" s="1"/>
  <c r="CW274" i="1"/>
  <c r="CW329" i="1" s="1"/>
  <c r="CW330" i="1" s="1"/>
  <c r="HN208" i="1"/>
  <c r="HN334" i="1" s="1"/>
  <c r="HN205" i="1"/>
  <c r="HN331" i="1" s="1"/>
  <c r="HN27" i="1" s="1"/>
  <c r="HN11" i="1" s="1"/>
  <c r="HN10" i="1" s="1"/>
  <c r="HK133" i="1"/>
  <c r="HK208" i="1" s="1"/>
  <c r="HK334" i="1" s="1"/>
  <c r="HN204" i="1"/>
  <c r="HN330" i="1" s="1"/>
  <c r="IA149" i="1"/>
  <c r="ID148" i="1"/>
  <c r="IA148" i="1" s="1"/>
  <c r="CC9" i="1"/>
  <c r="DH388" i="1"/>
  <c r="DH386" i="1"/>
  <c r="DH8" i="1" s="1"/>
  <c r="DH9" i="1" s="1"/>
  <c r="DH10" i="1"/>
  <c r="DH26" i="1"/>
  <c r="EH331" i="1"/>
  <c r="DF204" i="1"/>
  <c r="CF9" i="1"/>
  <c r="FJ334" i="1"/>
  <c r="FJ391" i="1" s="1"/>
  <c r="FJ30" i="1"/>
  <c r="HJ14" i="1"/>
  <c r="HG14" i="1" s="1"/>
  <c r="HG30" i="1"/>
  <c r="CU388" i="1"/>
  <c r="CU386" i="1"/>
  <c r="CU8" i="1" s="1"/>
  <c r="CU9" i="1" s="1"/>
  <c r="CU390" i="1"/>
  <c r="CT390" i="1" s="1"/>
  <c r="CU26" i="1"/>
  <c r="CU10" i="1"/>
  <c r="GA19" i="1"/>
  <c r="GB19" i="1" s="1"/>
  <c r="GD19" i="1"/>
  <c r="GC18" i="1"/>
  <c r="FN391" i="1"/>
  <c r="FN30" i="1"/>
  <c r="FN14" i="1" s="1"/>
  <c r="GU27" i="1"/>
  <c r="GV11" i="1"/>
  <c r="BY391" i="1"/>
  <c r="BY14" i="1" s="1"/>
  <c r="BY30" i="1"/>
  <c r="GI269" i="1"/>
  <c r="GJ269" i="1" s="1"/>
  <c r="GL269" i="1"/>
  <c r="FD204" i="1"/>
  <c r="FC32" i="1"/>
  <c r="FC204" i="1" s="1"/>
  <c r="FC330" i="1" s="1"/>
  <c r="GB30" i="1"/>
  <c r="FU204" i="1"/>
  <c r="FV32" i="1"/>
  <c r="FS32" i="1"/>
  <c r="FT32" i="1" s="1"/>
  <c r="EV14" i="1"/>
  <c r="ES14" i="1" s="1"/>
  <c r="ES30" i="1"/>
  <c r="BX9" i="1"/>
  <c r="BW9" i="1"/>
  <c r="GI329" i="1"/>
  <c r="GJ329" i="1" s="1"/>
  <c r="GL329" i="1"/>
  <c r="GK85" i="1"/>
  <c r="ET337" i="1"/>
  <c r="ES371" i="1"/>
  <c r="HH331" i="1"/>
  <c r="HG205" i="1"/>
  <c r="DL391" i="1"/>
  <c r="DL30" i="1"/>
  <c r="HW41" i="1"/>
  <c r="HW32" i="1" s="1"/>
  <c r="HX32" i="1"/>
  <c r="HX204" i="1" s="1"/>
  <c r="HX330" i="1" s="1"/>
  <c r="FF14" i="1"/>
  <c r="FC30" i="1"/>
  <c r="GP30" i="1"/>
  <c r="FZ30" i="1"/>
  <c r="N388" i="1"/>
  <c r="N390" i="1" s="1"/>
  <c r="N386" i="1"/>
  <c r="DH391" i="1"/>
  <c r="DH30" i="1"/>
  <c r="DH14" i="1" s="1"/>
  <c r="DF14" i="1" s="1"/>
  <c r="DF334" i="1"/>
  <c r="GC204" i="1"/>
  <c r="GA32" i="1"/>
  <c r="GD32" i="1"/>
  <c r="DD9" i="1"/>
  <c r="DI391" i="1"/>
  <c r="DI30" i="1"/>
  <c r="FS19" i="1"/>
  <c r="FT19" i="1" s="1"/>
  <c r="FV19" i="1"/>
  <c r="FU18" i="1"/>
  <c r="GD329" i="1"/>
  <c r="GA329" i="1"/>
  <c r="BG391" i="1"/>
  <c r="BG14" i="1" s="1"/>
  <c r="BG30" i="1"/>
  <c r="HP331" i="1"/>
  <c r="HO205" i="1"/>
  <c r="FV329" i="1"/>
  <c r="FS329" i="1"/>
  <c r="FT329" i="1" s="1"/>
  <c r="HQ388" i="1"/>
  <c r="HQ390" i="1"/>
  <c r="HQ386" i="1"/>
  <c r="HQ26" i="1"/>
  <c r="HQ8" i="1" s="1"/>
  <c r="IB269" i="1"/>
  <c r="IB270" i="1"/>
  <c r="DO390" i="1"/>
  <c r="IB381" i="1"/>
  <c r="HS381" i="1"/>
  <c r="HS15" i="1" s="1"/>
  <c r="HT15" i="1"/>
  <c r="CH235" i="1"/>
  <c r="CH232" i="1" s="1"/>
  <c r="CH210" i="1" s="1"/>
  <c r="CH269" i="1" s="1"/>
  <c r="CH330" i="1" s="1"/>
  <c r="CI232" i="1"/>
  <c r="CI210" i="1" s="1"/>
  <c r="CI269" i="1" s="1"/>
  <c r="CI330" i="1" s="1"/>
  <c r="FU331" i="1"/>
  <c r="FS205" i="1"/>
  <c r="FV205" i="1"/>
  <c r="GA269" i="1"/>
  <c r="GB269" i="1" s="1"/>
  <c r="GD269" i="1"/>
  <c r="AY381" i="1"/>
  <c r="BL381" i="1"/>
  <c r="BL15" i="1" s="1"/>
  <c r="BF381" i="1"/>
  <c r="AZ15" i="1"/>
  <c r="AZ386" i="1"/>
  <c r="AZ8" i="1" s="1"/>
  <c r="HX205" i="1"/>
  <c r="HW38" i="1"/>
  <c r="FZ26" i="1"/>
  <c r="FY8" i="1"/>
  <c r="GH11" i="1"/>
  <c r="GG10" i="1"/>
  <c r="HL390" i="1"/>
  <c r="HL386" i="1"/>
  <c r="HL8" i="1" s="1"/>
  <c r="HL388" i="1"/>
  <c r="HL26" i="1"/>
  <c r="GH8" i="1"/>
  <c r="CV9" i="1"/>
  <c r="ET205" i="1"/>
  <c r="ES38" i="1"/>
  <c r="EX261" i="1"/>
  <c r="EY23" i="1"/>
  <c r="FP205" i="1"/>
  <c r="FO38" i="1"/>
  <c r="BL391" i="1"/>
  <c r="BL14" i="1" s="1"/>
  <c r="BL30" i="1"/>
  <c r="FK208" i="1"/>
  <c r="FK334" i="1" s="1"/>
  <c r="FK204" i="1"/>
  <c r="FK330" i="1" s="1"/>
  <c r="GI12" i="1"/>
  <c r="GJ12" i="1" s="1"/>
  <c r="GL12" i="1"/>
  <c r="BY330" i="1"/>
  <c r="DS210" i="1"/>
  <c r="DS269" i="1" s="1"/>
  <c r="DS330" i="1" s="1"/>
  <c r="DR211" i="1"/>
  <c r="DR210" i="1" s="1"/>
  <c r="DR269" i="1" s="1"/>
  <c r="DR330" i="1" s="1"/>
  <c r="FT274" i="1"/>
  <c r="EA386" i="1"/>
  <c r="EA8" i="1" s="1"/>
  <c r="EC9" i="1" s="1"/>
  <c r="EA388" i="1"/>
  <c r="EA26" i="1"/>
  <c r="EA10" i="1"/>
  <c r="EZ275" i="1"/>
  <c r="FA274" i="1"/>
  <c r="FT41" i="1"/>
  <c r="HT331" i="1"/>
  <c r="EG28" i="1"/>
  <c r="EH12" i="1"/>
  <c r="EG12" i="1" s="1"/>
  <c r="FF10" i="1"/>
  <c r="GP10" i="1" s="1"/>
  <c r="GP11" i="1"/>
  <c r="GA270" i="1"/>
  <c r="GB270" i="1" s="1"/>
  <c r="GD270" i="1"/>
  <c r="IA134" i="1"/>
  <c r="BP9" i="1"/>
  <c r="BM9" i="1"/>
  <c r="GK331" i="1"/>
  <c r="GL205" i="1"/>
  <c r="GI205" i="1"/>
  <c r="FD331" i="1"/>
  <c r="FC205" i="1"/>
  <c r="EW391" i="1"/>
  <c r="EW14" i="1" s="1"/>
  <c r="EW30" i="1"/>
  <c r="EH330" i="1"/>
  <c r="AV15" i="1"/>
  <c r="AV386" i="1"/>
  <c r="AV8" i="1" s="1"/>
  <c r="GI18" i="1"/>
  <c r="GJ18" i="1" s="1"/>
  <c r="GL18" i="1"/>
  <c r="DI274" i="1"/>
  <c r="DI329" i="1" s="1"/>
  <c r="DI330" i="1" s="1"/>
  <c r="DJ329" i="1"/>
  <c r="DJ330" i="1" s="1"/>
  <c r="FG19" i="1"/>
  <c r="FH18" i="1"/>
  <c r="FG18" i="1" s="1"/>
  <c r="HH204" i="1"/>
  <c r="HG32" i="1"/>
  <c r="HG204" i="1" s="1"/>
  <c r="IC17" i="1"/>
  <c r="IA17" i="1" s="1"/>
  <c r="IC23" i="1"/>
  <c r="IA23" i="1" s="1"/>
  <c r="IC329" i="1"/>
  <c r="IC330" i="1" s="1"/>
  <c r="IA321" i="1"/>
  <c r="IC331" i="1"/>
  <c r="IC27" i="1" s="1"/>
  <c r="IC11" i="1" s="1"/>
  <c r="IC10" i="1" s="1"/>
  <c r="DG329" i="1"/>
  <c r="DG330" i="1" s="1"/>
  <c r="DF274" i="1"/>
  <c r="DF329" i="1" s="1"/>
  <c r="FE10" i="1"/>
  <c r="GF10" i="1" s="1"/>
  <c r="GF11" i="1"/>
  <c r="O388" i="1"/>
  <c r="O390" i="1" s="1"/>
  <c r="O386" i="1"/>
  <c r="BI9" i="1"/>
  <c r="GJ41" i="1"/>
  <c r="CD9" i="1"/>
  <c r="DM388" i="1"/>
  <c r="DM390" i="1"/>
  <c r="DL390" i="1" s="1"/>
  <c r="DM386" i="1"/>
  <c r="DM8" i="1" s="1"/>
  <c r="DM10" i="1"/>
  <c r="DM26" i="1"/>
  <c r="IB12" i="1"/>
  <c r="IA12" i="1" s="1"/>
  <c r="IA28" i="1"/>
  <c r="AQ9" i="1"/>
  <c r="AP9" i="1"/>
  <c r="AH9" i="1"/>
  <c r="DS390" i="1" l="1"/>
  <c r="DS386" i="1"/>
  <c r="DS8" i="1" s="1"/>
  <c r="DS388" i="1"/>
  <c r="DS26" i="1"/>
  <c r="DS10" i="1"/>
  <c r="DG388" i="1"/>
  <c r="DG386" i="1"/>
  <c r="DG8" i="1" s="1"/>
  <c r="DG26" i="1"/>
  <c r="DG10" i="1"/>
  <c r="CH388" i="1"/>
  <c r="CH390" i="1" s="1"/>
  <c r="CH386" i="1"/>
  <c r="CH8" i="1" s="1"/>
  <c r="CJ9" i="1" s="1"/>
  <c r="CH26" i="1"/>
  <c r="CH10" i="1"/>
  <c r="DR388" i="1"/>
  <c r="DR386" i="1"/>
  <c r="DR8" i="1" s="1"/>
  <c r="DR26" i="1"/>
  <c r="DR10" i="1"/>
  <c r="DJ388" i="1"/>
  <c r="DJ386" i="1"/>
  <c r="DJ8" i="1" s="1"/>
  <c r="DJ26" i="1"/>
  <c r="DJ10" i="1"/>
  <c r="FK388" i="1"/>
  <c r="FK386" i="1"/>
  <c r="FK8" i="1" s="1"/>
  <c r="FL9" i="1" s="1"/>
  <c r="FK26" i="1"/>
  <c r="FK10" i="1"/>
  <c r="AZ9" i="1"/>
  <c r="AY15" i="1"/>
  <c r="AY386" i="1"/>
  <c r="AY8" i="1" s="1"/>
  <c r="BA9" i="1" s="1"/>
  <c r="GC330" i="1"/>
  <c r="GA204" i="1"/>
  <c r="GB204" i="1" s="1"/>
  <c r="GD204" i="1"/>
  <c r="HX390" i="1"/>
  <c r="HX388" i="1"/>
  <c r="HX386" i="1"/>
  <c r="HX8" i="1" s="1"/>
  <c r="HX10" i="1"/>
  <c r="HX26" i="1"/>
  <c r="EL337" i="1"/>
  <c r="EK371" i="1"/>
  <c r="FG38" i="1"/>
  <c r="FH205" i="1"/>
  <c r="FG205" i="1" s="1"/>
  <c r="HK331" i="1"/>
  <c r="HL27" i="1"/>
  <c r="HR334" i="1"/>
  <c r="HR391" i="1" s="1"/>
  <c r="HR30" i="1"/>
  <c r="DR391" i="1"/>
  <c r="DR30" i="1"/>
  <c r="GN10" i="1"/>
  <c r="FP204" i="1"/>
  <c r="FP330" i="1" s="1"/>
  <c r="FO32" i="1"/>
  <c r="FO204" i="1" s="1"/>
  <c r="IC390" i="1"/>
  <c r="IC388" i="1"/>
  <c r="IC386" i="1"/>
  <c r="IC26" i="1"/>
  <c r="IC8" i="1" s="1"/>
  <c r="HH330" i="1"/>
  <c r="GI331" i="1"/>
  <c r="GL331" i="1"/>
  <c r="GK87" i="1"/>
  <c r="GK27" i="1"/>
  <c r="FK391" i="1"/>
  <c r="FK30" i="1"/>
  <c r="FK14" i="1" s="1"/>
  <c r="ET331" i="1"/>
  <c r="ES205" i="1"/>
  <c r="GJ30" i="1"/>
  <c r="FT30" i="1"/>
  <c r="HN391" i="1"/>
  <c r="HN30" i="1"/>
  <c r="HN14" i="1" s="1"/>
  <c r="HW138" i="1"/>
  <c r="HZ133" i="1"/>
  <c r="EK330" i="1"/>
  <c r="EL26" i="1"/>
  <c r="GK330" i="1"/>
  <c r="GI204" i="1"/>
  <c r="GJ204" i="1" s="1"/>
  <c r="GL204" i="1"/>
  <c r="FG41" i="1"/>
  <c r="FH32" i="1"/>
  <c r="GB205" i="1"/>
  <c r="HR390" i="1"/>
  <c r="HR388" i="1"/>
  <c r="HR386" i="1"/>
  <c r="HR26" i="1"/>
  <c r="HR8" i="1" s="1"/>
  <c r="FS29" i="1"/>
  <c r="FU13" i="1"/>
  <c r="FS13" i="1" s="1"/>
  <c r="IA329" i="1"/>
  <c r="EH390" i="1"/>
  <c r="EG390" i="1" s="1"/>
  <c r="EH388" i="1"/>
  <c r="EH386" i="1"/>
  <c r="EG330" i="1"/>
  <c r="EH26" i="1"/>
  <c r="EH8" i="1" s="1"/>
  <c r="FC331" i="1"/>
  <c r="FD27" i="1"/>
  <c r="FA329" i="1"/>
  <c r="FA330" i="1" s="1"/>
  <c r="EZ274" i="1"/>
  <c r="EZ329" i="1" s="1"/>
  <c r="EZ330" i="1" s="1"/>
  <c r="GH10" i="1"/>
  <c r="BE381" i="1"/>
  <c r="BF15" i="1"/>
  <c r="FV331" i="1"/>
  <c r="FS331" i="1"/>
  <c r="FU27" i="1"/>
  <c r="IA270" i="1"/>
  <c r="IB331" i="1"/>
  <c r="GB329" i="1"/>
  <c r="HK204" i="1"/>
  <c r="HK330" i="1" s="1"/>
  <c r="FC14" i="1"/>
  <c r="GP14" i="1"/>
  <c r="FZ14" i="1"/>
  <c r="HG331" i="1"/>
  <c r="HH27" i="1"/>
  <c r="GL85" i="1"/>
  <c r="GI85" i="1"/>
  <c r="GJ85" i="1" s="1"/>
  <c r="FD330" i="1"/>
  <c r="FG30" i="1"/>
  <c r="FJ14" i="1"/>
  <c r="FG14" i="1" s="1"/>
  <c r="DF330" i="1"/>
  <c r="HN390" i="1"/>
  <c r="HK390" i="1" s="1"/>
  <c r="HN388" i="1"/>
  <c r="HN386" i="1"/>
  <c r="HN8" i="1" s="1"/>
  <c r="HN26" i="1"/>
  <c r="CW388" i="1"/>
  <c r="CW386" i="1"/>
  <c r="CW8" i="1" s="1"/>
  <c r="CY9" i="1" s="1"/>
  <c r="CW10" i="1"/>
  <c r="CW26" i="1"/>
  <c r="EE329" i="1"/>
  <c r="EE330" i="1" s="1"/>
  <c r="ED274" i="1"/>
  <c r="ED329" i="1" s="1"/>
  <c r="ED330" i="1" s="1"/>
  <c r="EX9" i="1"/>
  <c r="EY9" i="1"/>
  <c r="GV9" i="1"/>
  <c r="GU8" i="1"/>
  <c r="GX9" i="1" s="1"/>
  <c r="BF386" i="1"/>
  <c r="BF8" i="1" s="1"/>
  <c r="HO204" i="1"/>
  <c r="HO330" i="1" s="1"/>
  <c r="ID138" i="1"/>
  <c r="IA139" i="1"/>
  <c r="FN9" i="1"/>
  <c r="HV208" i="1"/>
  <c r="HV205" i="1"/>
  <c r="HS133" i="1"/>
  <c r="HV204" i="1"/>
  <c r="HV330" i="1" s="1"/>
  <c r="FH329" i="1"/>
  <c r="FG274" i="1"/>
  <c r="BL386" i="1"/>
  <c r="BL8" i="1" s="1"/>
  <c r="HT27" i="1"/>
  <c r="FZ8" i="1"/>
  <c r="CI388" i="1"/>
  <c r="CI390" i="1" s="1"/>
  <c r="CI386" i="1"/>
  <c r="CI8" i="1" s="1"/>
  <c r="CI9" i="1" s="1"/>
  <c r="CI26" i="1"/>
  <c r="CI10" i="1"/>
  <c r="IA381" i="1"/>
  <c r="IA15" i="1" s="1"/>
  <c r="IB15" i="1"/>
  <c r="FS18" i="1"/>
  <c r="FT18" i="1" s="1"/>
  <c r="FV18" i="1"/>
  <c r="ES337" i="1"/>
  <c r="ET336" i="1"/>
  <c r="ES336" i="1" s="1"/>
  <c r="EG331" i="1"/>
  <c r="EH27" i="1"/>
  <c r="FV12" i="1"/>
  <c r="FS12" i="1"/>
  <c r="FT12" i="1" s="1"/>
  <c r="GB14" i="1"/>
  <c r="ET386" i="1"/>
  <c r="ES330" i="1"/>
  <c r="ET26" i="1"/>
  <c r="DI388" i="1"/>
  <c r="DI386" i="1"/>
  <c r="DI8" i="1" s="1"/>
  <c r="DI10" i="1"/>
  <c r="DI26" i="1"/>
  <c r="BY388" i="1"/>
  <c r="BY390" i="1" s="1"/>
  <c r="BY386" i="1"/>
  <c r="BY8" i="1" s="1"/>
  <c r="BY26" i="1"/>
  <c r="BY10" i="1"/>
  <c r="FP331" i="1"/>
  <c r="FO205" i="1"/>
  <c r="FT205" i="1"/>
  <c r="DF391" i="1"/>
  <c r="DF30" i="1"/>
  <c r="FC388" i="1"/>
  <c r="FC386" i="1"/>
  <c r="FC26" i="1"/>
  <c r="EB9" i="1"/>
  <c r="IB330" i="1"/>
  <c r="GJ205" i="1"/>
  <c r="EW261" i="1"/>
  <c r="EW23" i="1" s="1"/>
  <c r="EX23" i="1"/>
  <c r="HX331" i="1"/>
  <c r="HO331" i="1"/>
  <c r="HP27" i="1"/>
  <c r="GB32" i="1"/>
  <c r="FU330" i="1"/>
  <c r="FS204" i="1"/>
  <c r="FT204" i="1" s="1"/>
  <c r="FV204" i="1"/>
  <c r="GU11" i="1"/>
  <c r="GV10" i="1"/>
  <c r="GU10" i="1" s="1"/>
  <c r="GD18" i="1"/>
  <c r="GA18" i="1"/>
  <c r="GB18" i="1" s="1"/>
  <c r="HK391" i="1"/>
  <c r="HK30" i="1"/>
  <c r="HK14" i="1" s="1"/>
  <c r="CX388" i="1"/>
  <c r="CX386" i="1"/>
  <c r="CX8" i="1" s="1"/>
  <c r="CX9" i="1" s="1"/>
  <c r="CX26" i="1"/>
  <c r="CX10" i="1"/>
  <c r="HP390" i="1"/>
  <c r="HO390" i="1" s="1"/>
  <c r="HP388" i="1"/>
  <c r="HP386" i="1"/>
  <c r="HP26" i="1"/>
  <c r="DT390" i="1"/>
  <c r="DT388" i="1"/>
  <c r="DT386" i="1"/>
  <c r="DT8" i="1" s="1"/>
  <c r="DT9" i="1" s="1"/>
  <c r="DT10" i="1"/>
  <c r="DT26" i="1"/>
  <c r="FX10" i="1"/>
  <c r="EK331" i="1"/>
  <c r="EL27" i="1"/>
  <c r="GA331" i="1"/>
  <c r="GB331" i="1" s="1"/>
  <c r="GD331" i="1"/>
  <c r="GC27" i="1"/>
  <c r="GH14" i="1"/>
  <c r="HK205" i="1"/>
  <c r="HT386" i="1"/>
  <c r="HT388" i="1"/>
  <c r="HT390" i="1"/>
  <c r="HT26" i="1"/>
  <c r="HT8" i="1" s="1"/>
  <c r="HW28" i="1"/>
  <c r="HX12" i="1"/>
  <c r="HW12" i="1" s="1"/>
  <c r="FZ10" i="1"/>
  <c r="DO9" i="1" l="1"/>
  <c r="DK9" i="1"/>
  <c r="HT11" i="1"/>
  <c r="HV334" i="1"/>
  <c r="HV391" i="1" s="1"/>
  <c r="HV30" i="1"/>
  <c r="IA138" i="1"/>
  <c r="ID133" i="1"/>
  <c r="FD386" i="1"/>
  <c r="FD388" i="1"/>
  <c r="FD390" i="1"/>
  <c r="FC390" i="1" s="1"/>
  <c r="FD26" i="1"/>
  <c r="FD8" i="1" s="1"/>
  <c r="FS27" i="1"/>
  <c r="FV27" i="1"/>
  <c r="FU11" i="1"/>
  <c r="BE15" i="1"/>
  <c r="BE386" i="1"/>
  <c r="BE8" i="1" s="1"/>
  <c r="FC27" i="1"/>
  <c r="FD11" i="1"/>
  <c r="GI330" i="1"/>
  <c r="GJ330" i="1" s="1"/>
  <c r="GL330" i="1"/>
  <c r="GK86" i="1"/>
  <c r="GK26" i="1"/>
  <c r="GI27" i="1"/>
  <c r="GL27" i="1"/>
  <c r="GK11" i="1"/>
  <c r="HK27" i="1"/>
  <c r="HL11" i="1"/>
  <c r="EK27" i="1"/>
  <c r="EL11" i="1"/>
  <c r="HO26" i="1"/>
  <c r="HP8" i="1"/>
  <c r="FV330" i="1"/>
  <c r="FS330" i="1"/>
  <c r="FT330" i="1" s="1"/>
  <c r="FU26" i="1"/>
  <c r="HV390" i="1"/>
  <c r="HS390" i="1" s="1"/>
  <c r="HV388" i="1"/>
  <c r="HV386" i="1"/>
  <c r="HV26" i="1"/>
  <c r="HV8" i="1" s="1"/>
  <c r="HO388" i="1"/>
  <c r="HO386" i="1"/>
  <c r="DF388" i="1"/>
  <c r="DF386" i="1"/>
  <c r="DF8" i="1" s="1"/>
  <c r="DF26" i="1"/>
  <c r="DF10" i="1"/>
  <c r="FT331" i="1"/>
  <c r="ES331" i="1"/>
  <c r="ET27" i="1"/>
  <c r="GL87" i="1"/>
  <c r="GI87" i="1"/>
  <c r="GJ87" i="1" s="1"/>
  <c r="EK337" i="1"/>
  <c r="EL336" i="1"/>
  <c r="EL8" i="1" s="1"/>
  <c r="DJ9" i="1"/>
  <c r="DP9" i="1"/>
  <c r="DR9" i="1"/>
  <c r="DG9" i="1"/>
  <c r="GA27" i="1"/>
  <c r="GD27" i="1"/>
  <c r="GC11" i="1"/>
  <c r="HX27" i="1"/>
  <c r="ET8" i="1"/>
  <c r="ET390" i="1"/>
  <c r="ES390" i="1" s="1"/>
  <c r="EG27" i="1"/>
  <c r="EH11" i="1"/>
  <c r="HS208" i="1"/>
  <c r="HS334" i="1" s="1"/>
  <c r="HS391" i="1" s="1"/>
  <c r="HS204" i="1"/>
  <c r="HS330" i="1" s="1"/>
  <c r="DL9" i="1"/>
  <c r="IB27" i="1"/>
  <c r="EZ388" i="1"/>
  <c r="EZ386" i="1"/>
  <c r="EZ8" i="1" s="1"/>
  <c r="FB9" i="1" s="1"/>
  <c r="EZ10" i="1"/>
  <c r="EZ26" i="1"/>
  <c r="EG8" i="1"/>
  <c r="EJ9" i="1" s="1"/>
  <c r="EK26" i="1"/>
  <c r="HZ205" i="1"/>
  <c r="HZ208" i="1"/>
  <c r="HZ334" i="1" s="1"/>
  <c r="HW133" i="1"/>
  <c r="HZ204" i="1"/>
  <c r="HZ330" i="1" s="1"/>
  <c r="FP390" i="1"/>
  <c r="FO390" i="1" s="1"/>
  <c r="FP388" i="1"/>
  <c r="FP386" i="1"/>
  <c r="FO330" i="1"/>
  <c r="FP26" i="1"/>
  <c r="FP8" i="1" s="1"/>
  <c r="HR14" i="1"/>
  <c r="HO14" i="1" s="1"/>
  <c r="HO30" i="1"/>
  <c r="GA330" i="1"/>
  <c r="GB330" i="1" s="1"/>
  <c r="GD330" i="1"/>
  <c r="GC26" i="1"/>
  <c r="DS9" i="1"/>
  <c r="FH331" i="1"/>
  <c r="FG329" i="1"/>
  <c r="EE390" i="1"/>
  <c r="ED390" i="1" s="1"/>
  <c r="EE388" i="1"/>
  <c r="EE386" i="1"/>
  <c r="EE8" i="1" s="1"/>
  <c r="EE26" i="1"/>
  <c r="EE10" i="1"/>
  <c r="HK388" i="1"/>
  <c r="HK386" i="1"/>
  <c r="HK8" i="1" s="1"/>
  <c r="HL9" i="1" s="1"/>
  <c r="HK26" i="1"/>
  <c r="HK10" i="1"/>
  <c r="FH204" i="1"/>
  <c r="FH330" i="1" s="1"/>
  <c r="FG32" i="1"/>
  <c r="FG204" i="1" s="1"/>
  <c r="HH390" i="1"/>
  <c r="HG390" i="1" s="1"/>
  <c r="HH388" i="1"/>
  <c r="HH386" i="1"/>
  <c r="HG330" i="1"/>
  <c r="HH26" i="1"/>
  <c r="HH8" i="1" s="1"/>
  <c r="FO331" i="1"/>
  <c r="FP27" i="1"/>
  <c r="ET388" i="1"/>
  <c r="HS8" i="1"/>
  <c r="HT9" i="1" s="1"/>
  <c r="HO27" i="1"/>
  <c r="HP11" i="1"/>
  <c r="IB390" i="1"/>
  <c r="IB386" i="1"/>
  <c r="IB388" i="1"/>
  <c r="IB26" i="1"/>
  <c r="IB8" i="1" s="1"/>
  <c r="ES388" i="1"/>
  <c r="ES386" i="1"/>
  <c r="ES26" i="1"/>
  <c r="HV331" i="1"/>
  <c r="HS205" i="1"/>
  <c r="ED388" i="1"/>
  <c r="ED386" i="1"/>
  <c r="ED8" i="1" s="1"/>
  <c r="EF9" i="1" s="1"/>
  <c r="ED26" i="1"/>
  <c r="ED10" i="1"/>
  <c r="HG27" i="1"/>
  <c r="HH11" i="1"/>
  <c r="GJ14" i="1"/>
  <c r="FT14" i="1"/>
  <c r="FA388" i="1"/>
  <c r="FA390" i="1"/>
  <c r="EZ390" i="1" s="1"/>
  <c r="FA386" i="1"/>
  <c r="FA8" i="1" s="1"/>
  <c r="FA9" i="1" s="1"/>
  <c r="FA26" i="1"/>
  <c r="FA10" i="1"/>
  <c r="EG388" i="1"/>
  <c r="EG386" i="1"/>
  <c r="EG26" i="1"/>
  <c r="DM9" i="1"/>
  <c r="GJ331" i="1"/>
  <c r="DR390" i="1"/>
  <c r="EL9" i="1" l="1"/>
  <c r="EK8" i="1"/>
  <c r="EN9" i="1" s="1"/>
  <c r="FH390" i="1"/>
  <c r="FG390" i="1" s="1"/>
  <c r="FH388" i="1"/>
  <c r="FH386" i="1"/>
  <c r="FG330" i="1"/>
  <c r="FH26" i="1"/>
  <c r="FH8" i="1" s="1"/>
  <c r="IB11" i="1"/>
  <c r="GI11" i="1"/>
  <c r="GK10" i="1"/>
  <c r="GL11" i="1"/>
  <c r="HV14" i="1"/>
  <c r="HS14" i="1" s="1"/>
  <c r="HS30" i="1"/>
  <c r="HV27" i="1"/>
  <c r="HS331" i="1"/>
  <c r="HO11" i="1"/>
  <c r="HP10" i="1"/>
  <c r="HO10" i="1" s="1"/>
  <c r="HG386" i="1"/>
  <c r="HG388" i="1"/>
  <c r="HG26" i="1"/>
  <c r="EE9" i="1"/>
  <c r="FG331" i="1"/>
  <c r="FH27" i="1"/>
  <c r="FO388" i="1"/>
  <c r="FO386" i="1"/>
  <c r="FO26" i="1"/>
  <c r="HZ390" i="1"/>
  <c r="HW390" i="1" s="1"/>
  <c r="HZ388" i="1"/>
  <c r="HZ386" i="1"/>
  <c r="HZ8" i="1" s="1"/>
  <c r="HZ26" i="1"/>
  <c r="HZ10" i="1"/>
  <c r="GB27" i="1"/>
  <c r="HV9" i="1"/>
  <c r="FS26" i="1"/>
  <c r="FT26" i="1" s="1"/>
  <c r="FV26" i="1"/>
  <c r="FU8" i="1"/>
  <c r="GI26" i="1"/>
  <c r="GJ26" i="1" s="1"/>
  <c r="GL26" i="1"/>
  <c r="GK8" i="1"/>
  <c r="FC11" i="1"/>
  <c r="FD10" i="1"/>
  <c r="FC10" i="1" s="1"/>
  <c r="FS11" i="1"/>
  <c r="FT11" i="1" s="1"/>
  <c r="FU10" i="1"/>
  <c r="FV11" i="1"/>
  <c r="HG11" i="1"/>
  <c r="HH10" i="1"/>
  <c r="HG10" i="1" s="1"/>
  <c r="FO27" i="1"/>
  <c r="FP11" i="1"/>
  <c r="HW208" i="1"/>
  <c r="HW334" i="1" s="1"/>
  <c r="HW204" i="1"/>
  <c r="HW330" i="1" s="1"/>
  <c r="HS388" i="1"/>
  <c r="HS386" i="1"/>
  <c r="HS26" i="1"/>
  <c r="EL10" i="1"/>
  <c r="EK10" i="1" s="1"/>
  <c r="EK11" i="1"/>
  <c r="GL86" i="1"/>
  <c r="GI86" i="1"/>
  <c r="GJ86" i="1" s="1"/>
  <c r="GA26" i="1"/>
  <c r="GB26" i="1" s="1"/>
  <c r="GD26" i="1"/>
  <c r="GC8" i="1"/>
  <c r="HZ391" i="1"/>
  <c r="HZ30" i="1"/>
  <c r="HZ14" i="1" s="1"/>
  <c r="ES8" i="1"/>
  <c r="EV9" i="1" s="1"/>
  <c r="GA11" i="1"/>
  <c r="GB11" i="1" s="1"/>
  <c r="GD11" i="1"/>
  <c r="GC10" i="1"/>
  <c r="EK336" i="1"/>
  <c r="EL386" i="1"/>
  <c r="EL388" i="1"/>
  <c r="EL390" i="1"/>
  <c r="EK390" i="1" s="1"/>
  <c r="ES27" i="1"/>
  <c r="ET11" i="1"/>
  <c r="FT27" i="1"/>
  <c r="HG8" i="1"/>
  <c r="HJ9" i="1" s="1"/>
  <c r="HH9" i="1"/>
  <c r="FO8" i="1"/>
  <c r="FR9" i="1" s="1"/>
  <c r="HZ331" i="1"/>
  <c r="HW205" i="1"/>
  <c r="EH9" i="1"/>
  <c r="HN9" i="1"/>
  <c r="EH10" i="1"/>
  <c r="EG10" i="1" s="1"/>
  <c r="EG11" i="1"/>
  <c r="HO8" i="1"/>
  <c r="HR9" i="1" s="1"/>
  <c r="HP9" i="1"/>
  <c r="HK11" i="1"/>
  <c r="GU2" i="1" s="1"/>
  <c r="GV1" i="1" s="1"/>
  <c r="HL10" i="1"/>
  <c r="GJ27" i="1"/>
  <c r="FC8" i="1"/>
  <c r="FF9" i="1" s="1"/>
  <c r="FD9" i="1"/>
  <c r="ID208" i="1"/>
  <c r="ID205" i="1"/>
  <c r="IA133" i="1"/>
  <c r="ID204" i="1"/>
  <c r="ID330" i="1" s="1"/>
  <c r="HT10" i="1"/>
  <c r="ID390" i="1" l="1"/>
  <c r="IA390" i="1" s="1"/>
  <c r="ID388" i="1"/>
  <c r="ID386" i="1"/>
  <c r="ID26" i="1"/>
  <c r="ID8" i="1" s="1"/>
  <c r="ES11" i="1"/>
  <c r="ET10" i="1"/>
  <c r="ES10" i="1" s="1"/>
  <c r="HW391" i="1"/>
  <c r="HW30" i="1"/>
  <c r="HW14" i="1" s="1"/>
  <c r="IA208" i="1"/>
  <c r="IA334" i="1" s="1"/>
  <c r="IA391" i="1" s="1"/>
  <c r="IA204" i="1"/>
  <c r="IA330" i="1" s="1"/>
  <c r="HZ27" i="1"/>
  <c r="HW27" i="1" s="1"/>
  <c r="HW331" i="1"/>
  <c r="EK388" i="1"/>
  <c r="EK386" i="1"/>
  <c r="GC9" i="1"/>
  <c r="GA8" i="1"/>
  <c r="GB8" i="1" s="1"/>
  <c r="GD8" i="1"/>
  <c r="GG9" i="1" s="1"/>
  <c r="GH9" i="1" s="1"/>
  <c r="FO11" i="1"/>
  <c r="FP10" i="1"/>
  <c r="FO10" i="1" s="1"/>
  <c r="FS8" i="1"/>
  <c r="FT8" i="1" s="1"/>
  <c r="FV8" i="1"/>
  <c r="FY9" i="1" s="1"/>
  <c r="FZ9" i="1" s="1"/>
  <c r="FU9" i="1"/>
  <c r="HV11" i="1"/>
  <c r="HS27" i="1"/>
  <c r="GI10" i="1"/>
  <c r="GJ10" i="1" s="1"/>
  <c r="GL10" i="1"/>
  <c r="FG8" i="1"/>
  <c r="ID331" i="1"/>
  <c r="IA205" i="1"/>
  <c r="FP9" i="1"/>
  <c r="GD10" i="1"/>
  <c r="GA10" i="1"/>
  <c r="GB10" i="1" s="1"/>
  <c r="ET9" i="1"/>
  <c r="FS10" i="1"/>
  <c r="FT10" i="1" s="1"/>
  <c r="FV10" i="1"/>
  <c r="GI8" i="1"/>
  <c r="GJ8" i="1" s="1"/>
  <c r="GK9" i="1"/>
  <c r="GL8" i="1"/>
  <c r="GO9" i="1" s="1"/>
  <c r="GP9" i="1" s="1"/>
  <c r="FG27" i="1"/>
  <c r="FH11" i="1"/>
  <c r="GJ11" i="1"/>
  <c r="FG386" i="1"/>
  <c r="FG388" i="1"/>
  <c r="FG26" i="1"/>
  <c r="ID334" i="1"/>
  <c r="ID391" i="1" s="1"/>
  <c r="ID30" i="1"/>
  <c r="HW386" i="1"/>
  <c r="HW8" i="1" s="1"/>
  <c r="HX9" i="1" s="1"/>
  <c r="HW388" i="1"/>
  <c r="HW26" i="1"/>
  <c r="HW10" i="1"/>
  <c r="IB10" i="1"/>
  <c r="FJ9" i="1" l="1"/>
  <c r="HV10" i="1"/>
  <c r="HS10" i="1" s="1"/>
  <c r="HS11" i="1"/>
  <c r="HS2" i="1" s="1"/>
  <c r="HT1" i="1" s="1"/>
  <c r="ID9" i="1"/>
  <c r="IA8" i="1"/>
  <c r="FG11" i="1"/>
  <c r="FH10" i="1"/>
  <c r="FG10" i="1" s="1"/>
  <c r="FH3" i="1" s="1"/>
  <c r="IA388" i="1"/>
  <c r="IA386" i="1"/>
  <c r="IA26" i="1"/>
  <c r="GL9" i="1"/>
  <c r="GI9" i="1"/>
  <c r="GJ9" i="1" s="1"/>
  <c r="GD9" i="1"/>
  <c r="GA9" i="1"/>
  <c r="GB9" i="1" s="1"/>
  <c r="ID27" i="1"/>
  <c r="IA331" i="1"/>
  <c r="FS9" i="1"/>
  <c r="FT9" i="1" s="1"/>
  <c r="FV9" i="1"/>
  <c r="ID14" i="1"/>
  <c r="IA14" i="1" s="1"/>
  <c r="IA30" i="1"/>
  <c r="FH9" i="1"/>
  <c r="HZ9" i="1"/>
  <c r="IA1" i="1" l="1"/>
  <c r="IB9" i="1"/>
  <c r="ID11" i="1"/>
  <c r="IA27" i="1"/>
  <c r="ID10" i="1" l="1"/>
  <c r="IA10" i="1" s="1"/>
  <c r="IA11" i="1"/>
</calcChain>
</file>

<file path=xl/sharedStrings.xml><?xml version="1.0" encoding="utf-8"?>
<sst xmlns="http://schemas.openxmlformats.org/spreadsheetml/2006/main" count="1216" uniqueCount="569">
  <si>
    <t>Исполнение Бюджета Комитета по дорожному хозяйству Ленинградской области в 2021 году по состоянию на 01.04.2021г. (тыс. руб)</t>
  </si>
  <si>
    <t>№</t>
  </si>
  <si>
    <t>Наименование основного мероприятия, мероприятия, объектов</t>
  </si>
  <si>
    <t>КБК</t>
  </si>
  <si>
    <t>Утв. Бюджет 2016г. (№ 139-оз от 23.12.15г.)</t>
  </si>
  <si>
    <t>в том числе</t>
  </si>
  <si>
    <t>ПОПРАВКИ</t>
  </si>
  <si>
    <t xml:space="preserve">ПРОЕКТ БЮДЖЕТА </t>
  </si>
  <si>
    <t>ПОПРАВКИ (изменения в роспись - ФБ)</t>
  </si>
  <si>
    <t>ПРОЕКТ БЮДЖЕТА с учетом остатков ФБ 2016г. (июнь)</t>
  </si>
  <si>
    <t>Утв. Бюджет на 2017г. (№ 139-оз от 23.12.15г.)</t>
  </si>
  <si>
    <t>ПОПРАВКИ №1</t>
  </si>
  <si>
    <t>Утвержденный бюджет 2017г. (в ред. ОЗ от 09.12.2016г. №90-оз)</t>
  </si>
  <si>
    <t>ПОПРАВКИ -1</t>
  </si>
  <si>
    <t>ПРОЕКТ БЮДЖЕТА 2017г. с учетом поправок №1</t>
  </si>
  <si>
    <t xml:space="preserve">Планируемое неосвоение лимита 2016г. по заключенным гос. контрактам </t>
  </si>
  <si>
    <t>Стоимость по заключенным гос. контрактам на лимит 2017г.</t>
  </si>
  <si>
    <t>Остаток лимита 2017г. на торги по поправкам №1</t>
  </si>
  <si>
    <t>Остаток лимита 2017г. на торги по поправкам №2</t>
  </si>
  <si>
    <t>Пояснение к поправкам №1 по 2017 году.</t>
  </si>
  <si>
    <t>Пояснение к поправкам №2 по 2017 году.</t>
  </si>
  <si>
    <t xml:space="preserve">Лимиты бюджетных обязательств на 2017 год, доведенные Комитетом финансов </t>
  </si>
  <si>
    <t>Конкурсные процедуры объявлены или составлены РНМЦ на лимит 2017г.</t>
  </si>
  <si>
    <t>Остаток лимита 2017г. на торги  (гр. 5-гр. 6-гр.7)</t>
  </si>
  <si>
    <t>Утвержденный бюджет 2019г. (в ред. ОЗ от 09.12.2016г. №90-оз)</t>
  </si>
  <si>
    <t>ПОПРАВКИ -1 (в апреле-мае)</t>
  </si>
  <si>
    <t>ПРОЕКТ БЮДЖЕТА 2019г. с учетом поправок №1 (закон в июле 2017г.)</t>
  </si>
  <si>
    <t>Роспись в АЦК-Финансы на 2019г.</t>
  </si>
  <si>
    <t>ПОПРАВКИ-2</t>
  </si>
  <si>
    <t>Утвержденный бюджет на 2019г. (ОЗ от 21.12.2017г. №82-оз)</t>
  </si>
  <si>
    <t xml:space="preserve">Лимиты бюджетных обязательств на 2018 год, доведенные Комитетом финансов </t>
  </si>
  <si>
    <t>Стоимость по заключенным контрактам на лимит 2019г.</t>
  </si>
  <si>
    <t>Конкурсные процедуры объявлены или составлены РНМЦ на лимит 2019г.</t>
  </si>
  <si>
    <t>Остаток лимита 2019г. на торги  (гр. 7-гр. 8 - гр.9)</t>
  </si>
  <si>
    <t>ПОПРАВКИ в мае-июне 2018г.</t>
  </si>
  <si>
    <t xml:space="preserve">ПРОЕКТ БЮДЖЕТА 2019г. </t>
  </si>
  <si>
    <t xml:space="preserve">Лимиты бюджетных обязательств на 2019 год, доведенные Комитетом финансов </t>
  </si>
  <si>
    <t xml:space="preserve">Пояснения поправок бюджета 2019г. </t>
  </si>
  <si>
    <t xml:space="preserve">ПРОЕКТ БЮДЖЕТА  2020г. (в соотв. с  ГП "Развитие а/д ЛО", утв. постановлением Правительства ЛО от 14.11.2013г. №397)  </t>
  </si>
  <si>
    <t>ПОПРАВКИ -2 на второе чтение</t>
  </si>
  <si>
    <t>Утвержденный бюджет на 2020г. (ОЗ от 21.12.2017г. №82-оз)</t>
  </si>
  <si>
    <t>Доп. Потребность на 2019г.</t>
  </si>
  <si>
    <t>Бюджет на  2019г. ( Закон от 09.04.2019г. №14-оз), включая изменение бюджетной росписи (тыс.руб.)</t>
  </si>
  <si>
    <t xml:space="preserve">ПРОЕКТ БЮДЖЕТА 2020г. </t>
  </si>
  <si>
    <t>Доп. Потребность на 2020г.</t>
  </si>
  <si>
    <t>Предложения по поправкам Бюджета 2019г. (май 2019г.)</t>
  </si>
  <si>
    <t>Проект Бюджета на  2019г. ( Закон от 09.04.2019г. №14-оз) (тыс.руб.)(июль 2019г.)</t>
  </si>
  <si>
    <t>Стоимость по заключенным контрактам на лимит 2019г. (</t>
  </si>
  <si>
    <t xml:space="preserve">Процедуры объявлены или составлены РНМЦ на лимит 2019г. </t>
  </si>
  <si>
    <t xml:space="preserve">Остаток лимита 2019г. </t>
  </si>
  <si>
    <t>Утвержденный Бюджет на 2020г. (тыс.руб.)</t>
  </si>
  <si>
    <t>Доп. Потребность на 2021г.</t>
  </si>
  <si>
    <t>Предложения по поправкам Бюджета 2020г. (май 2019г.)</t>
  </si>
  <si>
    <t>Проект бюджета на 2021г.</t>
  </si>
  <si>
    <t>Предложения по поправкам Бюджета 2020г. (май 2020г.)</t>
  </si>
  <si>
    <t xml:space="preserve">Предложения по доп. потребности ко второму чтению 2020г. </t>
  </si>
  <si>
    <t xml:space="preserve">Предложения по доп. потребности 2021г. </t>
  </si>
  <si>
    <t>Утвержденный Бюджет на 2021г. (тыс.руб.)</t>
  </si>
  <si>
    <t>Предложения по поправкам Бюджета 2021г. (май 2020г.)</t>
  </si>
  <si>
    <t>Утвержденный бюджет на 2021г. В ред. ОЗ от 22.12.2020г. №143-оз (тыс.руб.)</t>
  </si>
  <si>
    <t>Предложения по поправкам Бюджета 2021г. (январь 2021г.)</t>
  </si>
  <si>
    <t xml:space="preserve">Предложения по доп. потребности ко второму чтению 2021г. </t>
  </si>
  <si>
    <t xml:space="preserve">Проект Бюджета на  2021г. </t>
  </si>
  <si>
    <t>Выполнение на 01.04.2021г. (тыс.руб.)</t>
  </si>
  <si>
    <t>% от лимита года</t>
  </si>
  <si>
    <t>Финансирование на 01.04.2021г. (тыс.руб.)</t>
  </si>
  <si>
    <t>Заключено гос. контрактов, Соглашений на лимит 2021г. (тыс.руб.)</t>
  </si>
  <si>
    <t xml:space="preserve">Проект Бюджета на  2022г. </t>
  </si>
  <si>
    <t>Предложения по поправкам Бюджета 2022г. (январь 2021г.)</t>
  </si>
  <si>
    <t xml:space="preserve">Предложения по доп. потребности 2022г. </t>
  </si>
  <si>
    <t xml:space="preserve">Бюджет на  2023г. </t>
  </si>
  <si>
    <t>Предложения по поправкам Бюджета 2023г. (январь 2021г.)</t>
  </si>
  <si>
    <t>Проект Бюджета на  2023г.</t>
  </si>
  <si>
    <t xml:space="preserve">Пояснения </t>
  </si>
  <si>
    <t>пояснения по МО</t>
  </si>
  <si>
    <t>ГКУ Ленавтодор</t>
  </si>
  <si>
    <t>ДК</t>
  </si>
  <si>
    <t>%</t>
  </si>
  <si>
    <t>в тыс.руб.</t>
  </si>
  <si>
    <t>КДХ</t>
  </si>
  <si>
    <t>ГКУ Ленавтодор, ГКУ ЦБДД</t>
  </si>
  <si>
    <t>ГКУ ЦБДД</t>
  </si>
  <si>
    <t>3.1</t>
  </si>
  <si>
    <t>3.2</t>
  </si>
  <si>
    <t>3</t>
  </si>
  <si>
    <t>4</t>
  </si>
  <si>
    <t>4.1</t>
  </si>
  <si>
    <t>4.2</t>
  </si>
  <si>
    <t>5</t>
  </si>
  <si>
    <t>5.1</t>
  </si>
  <si>
    <t>5.2</t>
  </si>
  <si>
    <t>6</t>
  </si>
  <si>
    <t>8</t>
  </si>
  <si>
    <t>9</t>
  </si>
  <si>
    <t>10</t>
  </si>
  <si>
    <t>7</t>
  </si>
  <si>
    <t>14</t>
  </si>
  <si>
    <t>6.1</t>
  </si>
  <si>
    <t>6.2</t>
  </si>
  <si>
    <t>6.1.</t>
  </si>
  <si>
    <t>8.1</t>
  </si>
  <si>
    <t>8.2</t>
  </si>
  <si>
    <t>9.1</t>
  </si>
  <si>
    <t>9.2</t>
  </si>
  <si>
    <t>10.1</t>
  </si>
  <si>
    <t>10.2</t>
  </si>
  <si>
    <t>15.1</t>
  </si>
  <si>
    <t>15.2</t>
  </si>
  <si>
    <t>11</t>
  </si>
  <si>
    <t>11.1</t>
  </si>
  <si>
    <t>11.2</t>
  </si>
  <si>
    <t>12.1</t>
  </si>
  <si>
    <t>12.2</t>
  </si>
  <si>
    <t>7.1</t>
  </si>
  <si>
    <t>7.2</t>
  </si>
  <si>
    <t>3.3</t>
  </si>
  <si>
    <t>4.3</t>
  </si>
  <si>
    <t>6.3</t>
  </si>
  <si>
    <t>7.3</t>
  </si>
  <si>
    <t>8.3</t>
  </si>
  <si>
    <t>10.3</t>
  </si>
  <si>
    <t>9.3</t>
  </si>
  <si>
    <t>11.3</t>
  </si>
  <si>
    <t>Всего расходов  по комитету</t>
  </si>
  <si>
    <t>% от бюджета 2019г.-2021г.</t>
  </si>
  <si>
    <t>в т. ч Дорожный фонд (ФБ+ОБ), в т.ч.:</t>
  </si>
  <si>
    <t>за счет средств областного бюджета (ОБ)</t>
  </si>
  <si>
    <t>за счет средств федерального бюджета (ФБ)</t>
  </si>
  <si>
    <t>в т.ч. за счет отработки дебиторской задолженности за счет средств федерального бюджета на 01.01.2021г.</t>
  </si>
  <si>
    <t>из средств Дорожного фонда, всего  субсидии бюджетам  МО (ОБ)</t>
  </si>
  <si>
    <t>Непрограммные расходы (исполнение судебных решений)</t>
  </si>
  <si>
    <t>Резервный фонд Правительтства Лен. области</t>
  </si>
  <si>
    <t xml:space="preserve">Справочно: расходы  ГКУ "ЦБДД" </t>
  </si>
  <si>
    <t>Справочно: расходы  на финансирование регионального проекта "Региональная и местная дорожная сеть" (Ленинградская область) (ОБ+ФБ)</t>
  </si>
  <si>
    <t>за счет средств федерального бюджета (ФБ), в т.ч.:</t>
  </si>
  <si>
    <t>ремонт региональных дорог</t>
  </si>
  <si>
    <t>ремонт местных дорог</t>
  </si>
  <si>
    <t>Справочно: расходы  на финансирование регионального проекта "Общесистемные меры развития дорожного хозяйства" (Ленинградская область) (ОБ)</t>
  </si>
  <si>
    <t>Справочно: расходы  на финансирование регионального проекта "Безопасность дорожного движения" (Ленинградская область) (ОБ)</t>
  </si>
  <si>
    <t>I. ГП "Развитие транспортной системы Ленинградской области"</t>
  </si>
  <si>
    <t>Всего, в том числе::</t>
  </si>
  <si>
    <t>за счет средств областного бюджета</t>
  </si>
  <si>
    <t>за счет средств федерального бюджета</t>
  </si>
  <si>
    <t>Всего  субсидии бюджетам   МО</t>
  </si>
  <si>
    <t xml:space="preserve">Подпрограмма 1   «Развитие сети автомобильных дорог общего пользования» </t>
  </si>
  <si>
    <t>1</t>
  </si>
  <si>
    <t>Основное мероприятие "Строительство и реконструкция а/д общего пользования регионального и межмуниципального значения", в том числе:</t>
  </si>
  <si>
    <t>ФБ</t>
  </si>
  <si>
    <t>ОБ</t>
  </si>
  <si>
    <t>ПИР будущих лет (226), всего:</t>
  </si>
  <si>
    <t>Выкуп земель (КОСГУ 330)</t>
  </si>
  <si>
    <t>Компенсац.за снос строений-290</t>
  </si>
  <si>
    <t>1.1</t>
  </si>
  <si>
    <t>Строительство а/д общего пользования регионального и межмуниципального значения, в том числе:</t>
  </si>
  <si>
    <t>621 01 04010</t>
  </si>
  <si>
    <t>в том числе по объектам:</t>
  </si>
  <si>
    <t>1.1.1</t>
  </si>
  <si>
    <t>Стр-во подъезда к г. Всеволожску</t>
  </si>
  <si>
    <t>621 01 04010 414 62010101</t>
  </si>
  <si>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2,0 млрд. руб. Бюджетные ассигнования предусмотрены как софинансирование объекта. В 2016 году предусмотрены расходы на разработку проектно-сметной документации, в части изыскательских работ. </t>
    </r>
    <r>
      <rPr>
        <b/>
        <i/>
        <u/>
        <sz val="14"/>
        <rFont val="Arial Cyr"/>
        <charset val="204"/>
      </rPr>
      <t>В 2017 году планируется окончание разработки проектно-сметной документации с получением положительного заключения государственной экспертизы.</t>
    </r>
  </si>
  <si>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2,0 млрд. руб. Бюджетные ассигнования предусмотрены как софинансирование объекта. В 2016 году предусмотрены расходы на разработку проектно-сметной документации, в части изыскательских работ. В 2017 году планируется окончание разработки проектно-сметной документации с получением положительного заключения государственной экспертизы. </t>
    </r>
    <r>
      <rPr>
        <b/>
        <i/>
        <u/>
        <sz val="14"/>
        <rFont val="Arial"/>
        <family val="2"/>
        <charset val="204"/>
      </rPr>
      <t>Дополнтельное финансирование на начало строительно-монтажных работ.</t>
    </r>
  </si>
  <si>
    <t xml:space="preserve">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Объект не обеспечен финансированием (ориентировочная стоимость объекта 8,6 млрд. руб.)  В 2020 году бюджетные ассигнования предусмотрены на разработку проектной документации и проведение экспертизы проектной и сметной документации. Бюджетные ассигнования на 2021-2023г.г. предусмотрены на софинансирование объекта (5км). </t>
  </si>
  <si>
    <t xml:space="preserve">СМР - ОБ </t>
  </si>
  <si>
    <t>310</t>
  </si>
  <si>
    <t>ПИР, прочие (КОСГУ 228)</t>
  </si>
  <si>
    <t>226</t>
  </si>
  <si>
    <t>1.1.2</t>
  </si>
  <si>
    <t>Стр-во мост.перех. ч/р Волхов на подъезде к г.Кириши в Кир.р-не ЛО</t>
  </si>
  <si>
    <t>621 01 04010 414 62010111</t>
  </si>
  <si>
    <r>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3,1 млрд. руб. Бюджетные ассигнования предусмотрены как софинансирование объекта.</t>
    </r>
    <r>
      <rPr>
        <b/>
        <i/>
        <u/>
        <sz val="14"/>
        <rFont val="Arial Cyr"/>
        <charset val="204"/>
      </rPr>
      <t xml:space="preserve"> В 2016 году предусмотрены расходы на начало разработки рабочей документации,землеустроительные и кадастровые работы и авторский надзор. В 2017 году начало строительно-монтажных работ.</t>
    </r>
  </si>
  <si>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3,1 млрд. руб. Бюджетные ассигнования предусмотрены как софинансирование объекта. В 2016 году предусмотрены расходы на начало разработки рабочей документации,землеустроительные и кадастровые работы и авторский надзор. </t>
    </r>
    <r>
      <rPr>
        <b/>
        <i/>
        <u/>
        <sz val="14"/>
        <rFont val="Arial"/>
        <family val="2"/>
        <charset val="204"/>
      </rPr>
      <t>Дополнительное  финансирование на окончание разработки рабочей документации.</t>
    </r>
  </si>
  <si>
    <t>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В 2020г. бюджетные ассигнования предусмотрены на выполнение строительно-монтажных работ на объекте, инженерное сопровождение и авторский надзор. Бюджетные ассигнования на 2021-2023г.г. предусмотрены на продолжение работ на объекте, в т.ч. в 2021-2022г.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Завершение работ по условиям гос. контракта запланировано на 01.12.2025г.Ввод в эксплуатацию 1,49км/434,8 пог.м</t>
  </si>
  <si>
    <t xml:space="preserve">                   СМР</t>
  </si>
  <si>
    <t>1.1.3</t>
  </si>
  <si>
    <t xml:space="preserve">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 </t>
  </si>
  <si>
    <t>621 01 04010 414 310 62010115</t>
  </si>
  <si>
    <t>Ведется работа совместно с Федеральным дорожным агентством по привлечению средств из  федерального бюджета для софинансирования строительства. Ориентировочная стоимость объекта 1,6 млрд. руб. Бюджетные ассигнования предусмотрены как софинансирование объекта. В 2016 году предусмотрены расходы на разработку проектной документации, экспертизу, землеустроительные и кадастровые работы и начало строительно-монтажных работ.</t>
  </si>
  <si>
    <r>
      <t xml:space="preserve">Ведется работа совместно с Федеральным дорожным агентством по привлечению средств из  федерального бюджета для софинансирования строительства. Ориентировочная стоимость объекта 1,6 млрд. руб. Бюджетные ассигнования предусмотрены как софинансирование объекта. В 2016 году предусмотрены расходы на разработку проектной документации, экспертизу, землеустроительные и кадастровые работы и начало строительно-монтажных работ. </t>
    </r>
    <r>
      <rPr>
        <b/>
        <i/>
        <u/>
        <sz val="14"/>
        <rFont val="Arial"/>
        <family val="2"/>
        <charset val="204"/>
      </rPr>
      <t>Дополнтельное финансирование на начало строительно-монтажных работ.</t>
    </r>
  </si>
  <si>
    <t>Объект финансируется в рамках национального проекта "Безопасные и качественные автомобильные дороги" Федеральный проект "Дорожная сеть". Бюджетные ассигнования на 2021-2022г.г. предусмотрены на продолжение строительно-монтажных работ на объекте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Завершение работ по условиям гос. контракта запланировано на 09.12.2022г. Ввод в эксплуатацию 1,3км/79,2 пог.м</t>
  </si>
  <si>
    <t>Плата за землю при изъятии (выкупе) земельных участков (КОСГУ 330)</t>
  </si>
  <si>
    <t>Возмещение стоимости сносимых строений при изъятии (выкупе) земельных участков (КОСГУ 298)</t>
  </si>
  <si>
    <t>1.1.4</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</si>
  <si>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t>
  </si>
  <si>
    <t>621 01 04010 414 310 62010106</t>
  </si>
  <si>
    <t>ОАО "РЖД" планирует увеличить количество скоростных поездов, в связи с чем увеличивается время закрытия переездов на а/д "Павлово-Мга-Шапки-Любань-Оредеж-Луга" , учитывая возможность возникновения социальной напряженности, объект включен в гос. программу с 2018г. Ориентировочная стоимость объекта 1,0 млрд. руб. В 2016 году предусмотрены расходы на разработку проектной документации.</t>
  </si>
  <si>
    <t>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В 2020г. бюджетные ассигнования предусмотрены на выполнение строительно-монтажных работ на объекте, инженерное сопровождение и авторский надзор, разработку рабочей документации. Бюджетные ассигнования на 2021-2023г.г. предусмотрены на продолжение работ на объекте, в т.ч. в 2021-2022г.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Завершение работ по условиям гос. контракта запланировано на 20.12.2024г. Ввод в эксплуатацию 2,26км</t>
  </si>
  <si>
    <t>1.1.5</t>
  </si>
  <si>
    <t>Стр-во мост.перех. ч/р Свирь у г.Подпорожье</t>
  </si>
  <si>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3,6 млрд. руб. Бюджетные ассигнования предусмотрены как софинансирование объекта.  Объект включен в гос. программу "Развитие автомобильных дорог Ленинградской области"  с 2018г.</t>
  </si>
  <si>
    <t>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В 2020г. бюджетные ассигнования предусмотрены на выполнение строительно-монтажных работ на объекте, инженерное сопровождение, авторский надзор, разработку рабочей документации и выкуп земельных участков. Бюджетные ассигнования на 2021-2023г.г. предусмотрены на продолжение работ на объекте. Завершение работ по условиям гос. контракта запланировано на 01.12.2026г. Ввод в эксплуатацию 2,5км/726,31 пог.м</t>
  </si>
  <si>
    <t>ПИР, прочие</t>
  </si>
  <si>
    <t>1.1.6</t>
  </si>
  <si>
    <t xml:space="preserve">Устройство пешеходного перехода на разных уровнях на а/д общего пользования регионального значения "Парголово-Огоньки" на км 26 </t>
  </si>
  <si>
    <t>Стр-во путепр. в месте пересечения жел.путей и а/д "Подъезд к г.Гатчина-2"</t>
  </si>
  <si>
    <t>1.1.7</t>
  </si>
  <si>
    <t xml:space="preserve">Стр-во автодор. путепровода на  ст.Возрождение участка Выборг-Каменногорск взамен закрываемого переезда на ПК 229+44.20 (23км) </t>
  </si>
  <si>
    <t xml:space="preserve">Стр-во автодорожного путепровода на перегоне Выборг-Таммисуо участка  Выборг-Каменногорск взамен  закрываемых переездов на ПК 26+30.92, ПК 1276+10.80 и ПК 15+89.60 (3 км) </t>
  </si>
  <si>
    <t xml:space="preserve">Бюджетные ассигнования на 2021г. предусмотрены на завершение работ на объекте и ввод объекта в эксплуатацию (1,43км/102,3пог.м). По государственному контракту начало работ 17.08.15 г. - окончание 15.12.16 г., подрядчик – ООО «Дортекс». Срыв сроков обусловлен неисполнением подрядной организацией договорных обязательств. Ведется претензионная работа. В настоящее время идет процесс расторжения государственного контракта в одностороннем порядке. Остатки невыполненных объемов работ на объекте для обеспечения ввода в эксплуатацию будут выставлены на торги. Завершение работ будет произведено после исполнения государственного контракта, заключенного по итогам торгов. 
</t>
  </si>
  <si>
    <t xml:space="preserve">Этап 1. Стр-во подъезда к ТПУ "Кудрово", </t>
  </si>
  <si>
    <t xml:space="preserve">Бюджетные ассигнования на 2020г. предусмотрены на финансирование объекта в соответствии с п. 1.2.1. Соглашения от 06.06.2019г. №б/н  "О взаимодействии при реализации объекта: "Стр-во подъезда к ТПУ "Кудрово" с реконструкцией транспортной развязки на км 12+575 а/д Р-21 "Кола"" (далее-Соглашение) на выполнение проектно-изыскательских работ с последующим получением положительного заключения государственной экспертизы проекта и заключение договора на осуществление технологического присоединения объекта. Договор на осуществление технологического присоединения объекта планируется заключить на 2 года (2020-2022г.г.), При обеспечении объекта финансированием стоимости строительно-монтажных работ и работ по сопровождению объекта размещение государственного заказа на выполнение работ возможно в 2021г. Ориентировочная стоимость объекта 1,5 млрд. руб. В соответствии с Соглашением, ИКЕА безвозмездно финансирует часть стоимости объекта, включая этап 1 строительство, этап 2 реконструкция, путем внесения денежных средств в дорожный фонд Ленинградской области в размере 690 877,0 тыс. руб. в сроки, установленные Соглашением после предоставления со стороны Комитета по дорожному хозяйству в адрес ИКЕА информации о заключении гос. контракта и отчета об освоении (в %, установленных Соглашением)  стоимости  выполнения строительно-монтажных работ. </t>
  </si>
  <si>
    <t>1.1.8</t>
  </si>
  <si>
    <t>Стр-во автомобильной дороги от кольцевой автомобильной дороги вокруг Санкт-Петербурга до автомобильной дороги "Санкт-Петербург-Матокса" на участке от границы Санкт-Петербурга до а/д "Санкт-Петербург-Матокса"</t>
  </si>
  <si>
    <t>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Объект не обеспечен финансированием (стоимость объекта 5,9 млрд. руб.). В 2019г. проектно-сметная документация сдана для прохождения государственной экспертизы. Бюджетные ассигнования на 2021-2023г.г. предусмотрены на софинансирование объекта, в т.ч. в 2021-2022г.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При обеспечении финансированием объекта ввод в эксплуатацию составит 6,35км.</t>
  </si>
  <si>
    <t>1.1.9</t>
  </si>
  <si>
    <t>Подключение международного автомобильного вокзала в составе ТПУ "Девяткино" к КАД (строительство транспортной развязки на км 30+717 прямого хода КАД с подключением международного автомобильного вокзала)</t>
  </si>
  <si>
    <t>1.1.10</t>
  </si>
  <si>
    <t>Проектно-изыскательские работы и отвод земель будущих лет</t>
  </si>
  <si>
    <t>621 01 04010 414 226  62010120</t>
  </si>
  <si>
    <t>Объем бюджетных ассигнований на 2017 год предусмотрен на вновь начинаемые объекты строительства будущих лет.</t>
  </si>
  <si>
    <t>Бюджетные ассигнования на 2021-2023г.г. предусмотрены на финансирование переходящих объектов и проведение конкурсных процедур вновь начинаемых объектов ПИР будущих лет</t>
  </si>
  <si>
    <t>1.2</t>
  </si>
  <si>
    <t>Реконструкция а/д общего пользования регионального и межмуниципального значения</t>
  </si>
  <si>
    <t>621 01 04260</t>
  </si>
  <si>
    <t>1.2.1</t>
  </si>
  <si>
    <t>Реконструкция автомобильной дороги "Петергоф – Кейкино", км 5 – км 26</t>
  </si>
  <si>
    <t>6210104260 414 310 62010104</t>
  </si>
  <si>
    <t>Ведется работа совместно с Федеральным дорожным агентством по привлечению средств из  федерального бюджета для софинансирования строительства. Ориентировочная стоимость объекта 7,5 млрд. руб. Бюджетные ассигнования предусмотрены как софинансирование объекта. В 2016 году предусмотрены расходы на разработку проектной и рабочей документации. Для обеспечения дополнительного автодорожного выхода из г. Сосновый Бор (пути эвакуации ЛАЭС-2) объект включен в гос. программу "Развитие автомобильных дорог Ленинградской области" с 2018г.</t>
  </si>
  <si>
    <t>Ведется работа совместно с Федеральным дорожным агентством по привлечению средств из  федерального бюджета для софинансирования реконструкции объекта. Объект не обеспечен финансированием стоимости объекта (8,9 млрд. руб.). В 2020 г. планируется разработка документации по планировке территории линейного объекта. Бюджетные ассигнования на 2023г. предусмотрены на софинансирование объекта. При обеспечении финансированием объекта ввод в эксплуатацию составит 21км.</t>
  </si>
  <si>
    <t xml:space="preserve">Реконструкция мостового перехода через р. Мойка на км 47+300 автомобильной дороги Санкт-Петербург - Кировск в Кировском районе Ленинградской области </t>
  </si>
  <si>
    <t>6210104260 414 310 62010110</t>
  </si>
  <si>
    <t>Мостовой переход находится в неудовлетворительном техническом состоянии, не отвечает требованиям по грузоподъемности и геометрическим параметрам.Ориентировочная стоимость объекта 431 млн. руб.  Объект включен в гос. программу "Развитие автомобильных дорог Ленинградской области" с 2018г.</t>
  </si>
  <si>
    <t>Ведется работа совместно с Федеральным дорожным агентством по привлечению средств из  федерального бюджета для софинансирования реконструкции объекта. Объект не обеспечен финансированием стоимости объекта (522,5 млн. руб.). Бюджетные ассигнования на 2021-2023г.г. предусмотрены на софинансирование объекта. При обеспечении финансированием объекта ввод в эксплуатацию составит 1,7км/60,41 пог.м.</t>
  </si>
  <si>
    <t>1.2.3</t>
  </si>
  <si>
    <t xml:space="preserve">Реконструкция автомобильной дороги "Копорье-Ручьи" км0+000 - км37+500 </t>
  </si>
  <si>
    <t>6210104260  414 310 62010116</t>
  </si>
  <si>
    <t xml:space="preserve">Для обеспечения альтернативного подъезда к морскому торговому порту "Усть-Луга", обеспечения планируемой к созданию индустриальной зоны"Усть-Луга" объект включен в гос. программу "Развитие автомобильных дорог Ленинградской области" с 2018г. Ориентировочная стоимость объекта 1,0 млрд. руб. В 2016 году предусмотрены расходы на разработку проектной документации.   </t>
  </si>
  <si>
    <t>Ведется работа совместно с Федеральным дорожным агентством по привлечению средств из  федерального бюджета для софинансирования реконструкции. Объект не обеспечен финансированием стоимости объекта (1,4 млрд. руб.). При обеспечении финансированием объекта ввод в эксплуатацию составит 37,5км</t>
  </si>
  <si>
    <t>1.2.2</t>
  </si>
  <si>
    <t>Рек-ция а/д "Санкт-Петербург-Колтуши на участке КАД-Колтуши"</t>
  </si>
  <si>
    <t xml:space="preserve">Объект включен в гос. программу "Развитие автомобильных дорог Ленинградской области" с 2019г. Ориентировочная стоимость объекта 3,5 млрд. руб. В 2016 году предусмотрены расходы на разработку проектной документации и прохождение гос. экспертизы.   </t>
  </si>
  <si>
    <t xml:space="preserve">Ведется работа совместно с Федеральным дорожным агентством по привлечению средств из  федерального бюджета для софинансирования реконструкции объекта. Объект не обеспечен финансированием стоимости объекта (2,9 млрд. руб.). В 2020г. бюджетные ассигнования предусмотрены на проведение комплекса инженерно-технических услуг в целях размещения линейного объекта, а также на проведение конкурсных процедур на разработку рабочей документации, инженерное сопровождение и авторский надзор, выполнение строительно-монтажных работ на объекте. Бюджетные ассигнования на 2021-2023г.г. предусмотрены на продолжение работ на объекте и на изъятие  (выкуп) земельных участков (343 153,0 тыс. руб.), в т.ч. в 2021-2022г.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t>
  </si>
  <si>
    <t>1.2.2.</t>
  </si>
  <si>
    <t>Рек-ция а/д  "Красное Село-Гатчина-Павловск" км 14+600-км 18+000 подрядчик ООО "Дортекс"</t>
  </si>
  <si>
    <t>Реконструкция а/д общего пользования регионального значения "Войпала - Сирокасска - Васильково - Горная Шальдиха" на участке км 13 - км 14 с устройством нового водопропускного сооружения на р. Рябиновке</t>
  </si>
  <si>
    <t>В 2020г. бюджетные ассигнования предусмотрены на разработку  рабочей документации, инженерное сопровождение,  авторский надзор, а такжн на выполнение строительно-монтажных работ на объекте. Бюджетные ассигнования на 2021г. предусмотрены на завершение работ на объекте. По условиям гос. контракта  завершение работ запланировано на  30.06.2021г. Ввод объекта в эксплуатацию в 2021г. - 0,24км</t>
  </si>
  <si>
    <t>1.2.4</t>
  </si>
  <si>
    <t xml:space="preserve">Этап 2 Реконструкция транспортной развязки на км 12+575 автомобильной дороги Р-21 "Кола" </t>
  </si>
  <si>
    <t xml:space="preserve">Бюджетные ассигнования на 2020г. предусмотрены на финансирование объекта в соответствии с п. 1.2.1. Соглашения от 06.06.2019г. №б/н  "О взаимодействии при реализации объекта: "Стр-во подъезда к ТПУ "Кудрово" с реконструкцией транспортной развязки на км 12+575 а/д Р-21 "Кола"" (далее-Соглашение) на выполнение проектно-изыскательских работ с последующим получением положительного заключения государственной экспертизы проекта и заключение договора на осуществление технологического присоединения объекта. Договор на осуществление технологического присоединения объекта планируется заключить на 2 года (2020-2022г.г.), При обеспечении объекта финансированием стоимости строительно-монтажных работ и работ по сопровождению объекта размещение государственного заказа на выполнение работ возможно в 2021г. Ориентировочная стоимость объекта 1,0 млрд. руб. В соответствии с Соглашением, ИКЕА безвозмездно финансирует часть стоимости объекта, включая этап 1 строительство, этап 2 реконструкция, путем внесения денежных средств в дорожный фонд Ленинградской области в размере 690 877,0 тыс. руб. в сроки, установленные Соглашением после предоставления со стороны Комитета по дорожному хозяйству в адрес ИКЕА информации о заключении гос. контракта и отчета об освоении (в %, установленных Соглашением)  стоимости  выполнения строительно-монтажных работ. </t>
  </si>
  <si>
    <t>1.2.5</t>
  </si>
  <si>
    <t>621 01 04260 414 226 62010120</t>
  </si>
  <si>
    <t>Объем бюджетных ассигнований на 2017 год соответствует принятым расходным обязательствам по заключенным государственным контрактам  на объекты реконструкции ПИР будущих лет.</t>
  </si>
  <si>
    <r>
      <t xml:space="preserve">Объем бюджетных ассигнований на 2017 год соответствует принятым расходным обязательствам по заключенным государственным контрактам  </t>
    </r>
    <r>
      <rPr>
        <b/>
        <i/>
        <u/>
        <sz val="14"/>
        <rFont val="Arial Cyr"/>
        <charset val="204"/>
      </rPr>
      <t>и вновь начинаемым объектам</t>
    </r>
    <r>
      <rPr>
        <b/>
        <i/>
        <sz val="14"/>
        <rFont val="Arial Cyr"/>
        <charset val="204"/>
      </rPr>
      <t xml:space="preserve"> реконструкции ПИР будущих лет.</t>
    </r>
  </si>
  <si>
    <t>2</t>
  </si>
  <si>
    <t>Строительство (реконструкция), включая проектирование, а/д общего пользования местного значения (Субсидии МО)</t>
  </si>
  <si>
    <t>6217012 522 251 62010300</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</si>
  <si>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t>
  </si>
  <si>
    <t xml:space="preserve">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 </t>
  </si>
  <si>
    <t>2.1.</t>
  </si>
  <si>
    <t>Волосовский муниц. р-н</t>
  </si>
  <si>
    <t>Реконструкция мостового перехода через р. Саба в дер. Малый Сабск (38,0 пог. м)</t>
  </si>
  <si>
    <t>Заявка МО. Поручение Администрации Президента РФ (сл. документ от 28.13.2013г. № 2-7719/11-7;  002-5749/2018-1-1). Аварийное состояние моста.  Разработку проекта планируется завершить в 2018 году. Срок исполнения продлен до 15.09.2019 года. Ввод объекта в эксплуатацию в 2019г. - 38,0 пог.м</t>
  </si>
  <si>
    <t>неосвоение 2020</t>
  </si>
  <si>
    <t xml:space="preserve">Разработка проектно-сметной документации                                       на реконструкцию автодороги «Лемовжа - Гостятино» </t>
  </si>
  <si>
    <t>Заявка МО отборана по результатам конкурсного отбора. Ранее: Обращение администрации МО "Волосовский МР". Решение суда.</t>
  </si>
  <si>
    <t xml:space="preserve">Разработка проектно-сметной документации                                      на реконструкцию автодороги                                        "Б. Сабск - Изори" </t>
  </si>
  <si>
    <t>2.2.</t>
  </si>
  <si>
    <t>Всеволожский муниц. р-н</t>
  </si>
  <si>
    <t>Реконструкция ул. Дорожной (в границах от Дороги Жизни до дома №7), Садового переулка и улицы Майской в г. Всеволожске по адресу: Ленинградскя область, г. Всеволожск, ул. Дорожная (в границах от Дороги Жизни до дома №7); Ленинградская область, г. Всеволожск, Садовый переулок; Ленинградская область, ул. Майская. Протяженность 0,948 км.</t>
  </si>
  <si>
    <t xml:space="preserve">Заявка МО отборана по результатам конкурсного отбора. Обращение Общественной палаты Ленинградской области. Поручение Губернатора Ленинградской области (сл. документ от 05 декабря 2017 года № 15-1539/2017). Начало реализации объекта - 2018г. В 2020г. откорректирована проектная документация, завершение СМР в 2021г., ввод объекта в эксплуатацию - 0,948 км. </t>
  </si>
  <si>
    <t>Разработка проектно-сметной документации на реконструкцию автомобильной дороги по ул. Скворцова г.п. им. Морозова</t>
  </si>
  <si>
    <t>Заявка МО отборана по результатам конкурсного отбора. Обращение жителей и администрации МО. Начало проектирования 2019 года, окончание - 2020 год. Планируемый срок реализации проекта и проведения строительно-монтажных работ - 2022-2023 г.г. (Поручение М.И. Москвина - резолюции к сл. документу от 13.12.16 № вм-745_16-0-0  и от 21.09.2018 № 05-2837/2018; обращение жителей на имя Губернатора ЛО 15.08.2017 № 04-1789/2020-0-0;)</t>
  </si>
  <si>
    <t>Разработка проектно-сметной документации на реконструкцию автомобильной дороги по ул.Скворцова г.п. им. Морозова</t>
  </si>
  <si>
    <t>Заявка МО отборана по результатам конкурсного отбора. Обращение жителей и администрации МО. Начало проектирования 2019 года, окончание - 2020 год. Планируемый срок реализации проекта и проведения строительно-монтажных работ - 2022-2023 г.г. (Поручение М.И. Москвина - резолюции к сл. документу от 13.12.16 № вм-745_16-0-0  и от 21.09.2018 № 05-2837/2018; обращение жителей на имя Губернатора ЛО 15.08.2017 № 04-1789/2020-0-0;. Бюджетные ассигнования на 2021-2022г.г. предусмотрены на финансирование строительно-монтажных работ на объекте. В 2020г. завершение разработки ПСД</t>
  </si>
  <si>
    <t>новый</t>
  </si>
  <si>
    <t xml:space="preserve">Строительство 1 этапа улично-дорожной сети ул. Московская  от ул. Невская  до ул. Крымская </t>
  </si>
  <si>
    <t>Заявка МО отборана по результатам конкурсного отбора. Обращение  жителей микрорайона «Южный»". Поручение Губернатора Ленинградской области от 17 августа 2017 года № 15-7179/17-1. Планируемый срок завершение реализации проекта строительства дороги и ввода ее в эксплуатацию в 2022г. - 0,496 км. В 2020г. откорректирована проектная документация за счет МО</t>
  </si>
  <si>
    <t>Строительство улично-дорожной сети по адресу: Ленинградкая область, г.Всеволожск, Южный жилой район, продолжение ул. Добровольского от ул. Невская до ул. Аэропортовская, ул. Аэропортовская от пр. Добровольского до ул. Центральная (0,687 км)</t>
  </si>
  <si>
    <t>Заявка МО отборана по результатам конкурсного отбора. Обращение жителей микрорайона «Южный»", поручение Губернатора Ленинградской области от 17 августа 2017 года № 15-7179/17-1 . Плановый срок ввода объекта в эксплуатацию  в 2022г. - 0,687 км. Разработанный проект требует корректировки и нуждается в получении положительного заключения  государственной экспертизы. Сроки реализации и стоимость строительства будут уточнены по результатам гос. экспертизы.</t>
  </si>
  <si>
    <t>Строительство Проектируемой улицы №1 в створе продолжения улицы Центральной и улицы Дмитрия Кожемякина в г. Сертолово Ленинградской области</t>
  </si>
  <si>
    <t>Заявка МО отборана по результатам конкурсного отбора. Поручение Губернатора ЛО. Начало строительства в 2020г. Ввод объекта в эксплуатацию  в 2021г. - 0,687 км. Дорога обеспечивает подъезд  к вновь построенному объекту здравоохранения - поликлинике.</t>
  </si>
  <si>
    <t>Реконструкция проезда мкрн Черная речка - мкрг Сертолово-2 по адресу: Ленинградская область, Всеволожский район, г. Сертолово, микрорайон Сертолово-2, ул. Мира, земельный участок с кадастровым номером 47:08:0103002:2500 (в границах квартала Сертолово-2 до примыкания к Восточно-Выборгскому шоссе)</t>
  </si>
  <si>
    <t xml:space="preserve">Решение конкурсной комиссии по отбору муниципальных образований ЛО для предоставления субсидий на строительство (реконструкцию), включая проектирование  а/д  от 15.11.2019. Проектная документация выполнена за счет МО. Плановый срок начала реконструкции в 2021г. Ввод объекта в эксплуатацию  в 2022г.  </t>
  </si>
  <si>
    <t>2.3</t>
  </si>
  <si>
    <t>Выборгский район</t>
  </si>
  <si>
    <t>Строительство путепровода в промышленной зоне Лазаревка через железную дорогу Санкт-Петербург - Бусловская в городе Выборге Ленинградской области по адресу: Ленинградская область, Выборгский район, г. Выборг, промзона Лазаревка (0,553 км/134,4 п.м.)</t>
  </si>
  <si>
    <t>Проект строительства путепровода был ранее разработан с привлечением средств субсидий. В настоящее время проводятся работы по его корректировке. Предполагаемая стоимость строительства Объекта составляет 2030,31188 тыс.руб. Учитывая значительный объем бюджетных средств на реализацию строительства объекта дорожной инфраструктуры МО Город Выборг  потребуются дополнительные средства областного бюджета.</t>
  </si>
  <si>
    <t>Гатчинский муниципальный район</t>
  </si>
  <si>
    <t>Строительство продолжения ул. Слепнева  (от ул. Авиатриссы Зверевой   до примыкания  к ул. Киевской) по адресу: Ленинградская область, г. Гатчина</t>
  </si>
  <si>
    <t xml:space="preserve">Заявка МО. Неоднократные обращения администрации МО Гатчинский МР в Правительство ЛО. Строительство участка автодороги позволит обеспечить подъезд к вновь построенной поликлинике.  Начало работ в 2018г., завершение в 2021г. Ввод объекта в эксплуатацию в 2021г. - 0,853 км. Увеличение стоимости строительства объекта обусловлено проведенной  корректировкой проектно-сметной документации, по результатам получения положительного заключения государственной экспертизы. </t>
  </si>
  <si>
    <t>достроили за свой счет</t>
  </si>
  <si>
    <t>Реконструкция автомобильной дороги "Подъезд  к многофункциональному музейному центру   в с. Рождествено от а/д М-20 Санкт-Петербург -Псков",   по адресу: Ленинградская область, Гатчинский район, с.Рождествено (0,41 км)</t>
  </si>
  <si>
    <t>Заявка МО. Подъезд к музейным центрам. Разработка ПИР производилась с привлечением средств областного бюджета. Субсидии на ПИР были предоставлены бюджету Рождественское с. п. в рамках исполнения поручений Губернатора Ленинградской области. Ввод объекта в эксплуатацию в 2021г. - 0,41 км. Перенос сроков реализации и лимитов финансирования вызван необходимостью корректировки проектной документации и увязкой высотных отметок с прилегающей территории к строящемуся зданию многофункциональному музейному центру.</t>
  </si>
  <si>
    <t>Реконстркуция "Подъезд к музею "Дом станционного смотрителя" в д. Выра от а/д "Кемполово-Выра_тосно-Шапки"</t>
  </si>
  <si>
    <t>«Строительство пешеходного мостового перехода через р.Оредеж в дер.Даймище на территории Рождественского сельского поселения Гатчинского муниципального района Ленинградской области» (80 п.м.)</t>
  </si>
  <si>
    <t>Устное обещание Губернатора ЛО.  Многочисленные жалобы населения. Аварийное состояние моста. В 2019г. Пплучено положительное заключение гос. экспертизы на ПСД. Выполнение СМР в 2021-2022г.г.Ввод объекта в эксплуатацию в 2022г. - 0км/80пог.м</t>
  </si>
  <si>
    <t>Строительство участка автомобильной дороги от автомобильной дороги "Мины-Новинка" до дер. Клетно, проходящей вне зоны жилой застройки дер. Борисово,  в том числе ПИР</t>
  </si>
  <si>
    <t xml:space="preserve">Заявка МО отборана по результатам конкурсного отбора.  Сроки реализации 2020-2023 год. Реализация проекта строительства объекта запланирована в рамках поручения Президента РФ (сл. документ от и решения Гатчинского городского суда). Реализация проекта строительства участка автодороги до д. Клетно обеспечит бесперебойной и безопасной автотранспортной связью с сетью дорог общего пользования данный сельский населенный пункт. Начало ПИР по объекту - 2020г., завершение ПИР - 2021г. </t>
  </si>
  <si>
    <t>2.4</t>
  </si>
  <si>
    <t>Кингисеппский муниципальный район</t>
  </si>
  <si>
    <t>Строительство улицы Шадрина на участке от улицы Крикковское шоссе до улицы Проектная 3 в мкр. №7 г.Кингисепп</t>
  </si>
  <si>
    <t xml:space="preserve">Заявка МО отборана по результатам конкурсного отбора.  Сроки реализации 2020-2021 год. Реализация проекта строительства участка автодороги по ул. Шадрина обеспечит бесперебойной и безопасной автотранспортной связью с сетью дорог общего пользования спортивный комплекс «Олимп». Ввод объекта в эксплуатацию в 2021 г.  - 0,47618 км. </t>
  </si>
  <si>
    <t>ПИР на строительство нового пешеходного моста к стадиону</t>
  </si>
  <si>
    <t>Предварительно Администрацией МО заявлена потребность на 2021г. на проектирование искусственных сооружений</t>
  </si>
  <si>
    <t>ПИР строительство автомобильного моста с реконструкцией существующего пешеходного моста</t>
  </si>
  <si>
    <t>2.5</t>
  </si>
  <si>
    <t>Кировский муниципальный район</t>
  </si>
  <si>
    <t>Разработка проектно-сметной документации на строительство моста через Староладожский канал в створе Северного переулка в г. Шлиссельбурге</t>
  </si>
  <si>
    <t>Заявка МО отборана по результатам конкурсного отбора. Субсидии на разработку проекта строительства автодорожного моста предоставляются  с 2017 года. Отсутствие разработанных 
и утвержденных ППТи ПМ для размещения данного линейного объекта, является препятствием для направления проекта на рассмотрение в органы государственной экспертизы. Строительство моста является одной из самых важных задач обеспечения бесперебоной автотранспорной связью жилых районов г. Шлиссельбурга, разделенных водными преградами. Плановый срок получения положительного заключения гос. экспертизы - 2021 год.</t>
  </si>
  <si>
    <t>Разработка проектно-сметной документации на строительство трех пешеходных мостов через Малоневский канал в районе жилых домов № 7, 9, 15 в г. Шлиссельбург (3 моста по 42 п.м.)</t>
  </si>
  <si>
    <t xml:space="preserve">Заявка МО отборана по результатам конкурсного отбора. Неоднократные обращения администрации МО Шлиссельбургское ГП  и жителей в Правительство ЛО. Необходимость строительства новых мостовых переходов связана с комплексной прочисткой каналов в г. Шлиссельбург и демонтажа ранее существоваших пешеходных переправ. Плановый срок разработки проектной докуметации -2021 год. </t>
  </si>
  <si>
    <t>Разработка проектно-сметной документации на реконструкцию а/д  по адресу: г. Отрадное, 4 Советский проспект от региональной трассы СПб-Кировс до ул. Балтийская</t>
  </si>
  <si>
    <t>Заявка МО отборана по результатам конкурсного отбора. Разработка ПИР запланирована на 2021 год.</t>
  </si>
  <si>
    <t>2.6</t>
  </si>
  <si>
    <t>Ломоносовкий муниципальный район</t>
  </si>
  <si>
    <t>Строительство улицы Гидротехников от ул. Центральной до ул. Серафимовской по адресу: Ленинградская область,Ломоносовский район, Аннинское городское поселение, г.п. Новоселье (2 этап). Протяженность 0,2185 км. (СМР)</t>
  </si>
  <si>
    <t xml:space="preserve">Заявка МО. Обращение главы МО Анинское ГП Кулакова И.Я., резолюция Губернатора ЛО к служебному документу  052-5507/2018-1-1 от 18.06.2018. Реализация объекта в рамках выделенных лимитов запланирована в  программе  на 2021 год. Необходимо ускорить сроки реализация объекта. </t>
  </si>
  <si>
    <t>2.7</t>
  </si>
  <si>
    <t>Сосновоборский городской округ</t>
  </si>
  <si>
    <t xml:space="preserve">Реконструкция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Ленинградской области.        Этап 1. Участок Копорского шоссе от перекреста с  ул. Ленинградская  до проезда на базу ВНИПИЭТ </t>
  </si>
  <si>
    <t xml:space="preserve">Заявка МО отборана по результатам конкурсного отбора. Ходатайство депутата Государственной думы ФС РФ Н.А. Кузьмина. Реконструкция автодороги позволит обеспечить безопасность дорожного движения автотранспорта, движущегося в направлении порта "Усть -Луга" и ЛАЭС. Предусмотрен поэтапный подход к реконструкции - с разбивкой по стоимости.  Переходящий с 2016 года объект. Строительство 2-го этапа завершено. Корректирка проектной документации за счет МО. В 2023 году планируется завершить реконструкцию 1-го этапа. Ввод объекта в эксплуатацию в 2023 г. - 0,873км. </t>
  </si>
  <si>
    <t>Строительство объекта капитального строительства "Дорога к детскому саду в п. Новоселье Ломоносовского района Ленинградской области II и III этапы</t>
  </si>
  <si>
    <t>Тосненский район</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</si>
  <si>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</si>
  <si>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Заявка МО на получение субсидий на ПИР отборана по результатам конкурсного отбора.  По предложениям администрации МО Тосненский район  - реализовать данный объект в рамках одного МК на выполнение работ по проектированию и  строительству прорабатывается вопрос выделения средств на весь объем работы. АМО ведет подготовку документации и обосновающих материлов для обеспечения возможности заключения такого МК. (Служебный документ от 29.05.2020 № 058-6202/2020, отв. Марков Р.И., Седов Д.С.) . Бюджетные ассигнования на 2020г.-2021г. предусмотрены на корректировку проектно-сметной документации в размере 4 275,0 тыс. руб. Плановый срок проведения строительно-монтажных работ - 2022-2023г.г.</t>
  </si>
  <si>
    <t>2.8</t>
  </si>
  <si>
    <t>Нераспределенные средства бюджета</t>
  </si>
  <si>
    <t>Основное мероприятие "Приоритетный проект "Комплексное развитие дорожно-транспортной инфраструктуры Бугровского, Муринского и  Новодевяткинского сельских поселений  Ленинградской области""</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</si>
  <si>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(Подрядчик АО ПО Возрождение)</t>
  </si>
  <si>
    <t>621 01 04010 414 310 00000000</t>
  </si>
  <si>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18,1 млрд. руб. Бюджетные ассигнования предусмотрены как софинансирование объекта. В 2016 году предусмотрены расходы на разработку и экспертизу проектной документации. Объект включен в гос. программу "Развитие автомобильных дорог Ленинградской области" с 2019г.</t>
  </si>
  <si>
    <t xml:space="preserve"> Гос. контракт на выполнение строительно-монтажных работ  заключен в декабре  2018г., сроком до 2024 года. Стоимость объекта 16,6 млрд. руб., в т.ч. 1 этапа - 2,6 млрд. руб.</t>
  </si>
  <si>
    <t>Подключение международного автомобильного вокзала в составе ТПУ "Девяткино" к КАД (стр-во транспортной развязки на км 30+717 прямого хода КАД с подключением международного автомобильного вокзала в состав ТПУ "Девяткино") (Подрядчик АО ПО Возрождение)</t>
  </si>
  <si>
    <t xml:space="preserve"> Гос. контракт на выполнение строительно-монтажных работ и работ по сопровождению объекта заключен в 2017г., сроком до 2020 года. Ввод объекта в эксплуатацию в 2020г. - 1,88 км</t>
  </si>
  <si>
    <t>Стр-во автомобильной дороги от кольцевой автомобильной дороги вокруг Санкт-Петербурга до автомобильной дороги "Санкт-Петербург"-Матокса (платная скоростная автомобильная дорога)</t>
  </si>
  <si>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объекта. Объект не обеспечен финансированием (стоимость объекта 5,5 млрд. руб.). В 2019г. проектно-сметная документация сдана для прохождения государственной экспертизы. Бюджетные ассигнования на 2020-2022г.г. предусмотрены на софинансирование объекта. </t>
  </si>
  <si>
    <t>Основное мероприятие "Повышение эффективности осуществления дорожной деятельности"</t>
  </si>
  <si>
    <t>Разработка программы комплексного развития транспортной инфраструктуры Ленинградской области до 2030 года</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</si>
  <si>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СМР</t>
  </si>
  <si>
    <t>неосвоение</t>
  </si>
  <si>
    <t xml:space="preserve"> Федеральный проект "Региональная и местная дорожная сеть"</t>
  </si>
  <si>
    <t xml:space="preserve">Строительство автомобильных дорог общего пользования регионального и межмуниципального значения.  </t>
  </si>
  <si>
    <t>3.1.1</t>
  </si>
  <si>
    <t>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 всего, в т.ч:</t>
  </si>
  <si>
    <t>Объект финансируется в рамках национального проекта "Безопасные и качественные автомобильные дороги" Федеральный проект "Дорожная сеть". Стоимость объекта 1,7 млрд. руб. Государственный контракт на выполнение строительно-монтажных работ (подрядчик - ЗАО "АБЗ-Дорстрой") и работ по сопровождению объекта заключен в 2018г., сроком до 2022г. Бюджетные ассигнования на 2020-2022г.г. предусмотрены на продолжение строительно-монтажных работ и работ по сопровождению объекта. Ввод объекта в эксплуатацию в 2022г. - 1,3км/79,2пог.м.</t>
  </si>
  <si>
    <t>3.1.2</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</si>
  <si>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всего, в т.ч:</t>
  </si>
  <si>
    <t>Стоимость объекта 15,2 млрд. руб., в т.ч. 1 этапа - 2,4 млрд. руб.  Государственный контракт на выполнение строительно-монтажных работ (подрядчик - АО "ПО "Возрождение") и работ по сопровождению объекта заключен в 2018г., сроком до 2024г. Бюджетные ассигнования на 2020-2022г.г. предусмотрены на продолжение строительно-монтажных работ и работ по сопровождению объекта. Ввод объекта в эксплуатацию в 2024г. - 2,26 км</t>
  </si>
  <si>
    <t>4.1.2</t>
  </si>
  <si>
    <t xml:space="preserve">Подключение международного автомобильного вокзала в составе ТПУ "Девяткино" к КАД (стр-во транспортной развязки на км 30+717 прямого хода КАД с подключением международного автомобильного вокзала в состав ТПУ "Девяткино") </t>
  </si>
  <si>
    <t>Стоимость объекта 975,7 млн. руб. Государственный контракт на выполнение строительно-монтажных работ (подрядчик - АО "ПО "Возрождение") и работ по сопровождению объекта заключен в 2017г., сроком до 2020г. Бюджетные ассигнования на 2020г. предусмотрены на завершение строительно-монтажных работ и работ по сопровождению объекта.  Ввод объекта в эксплуатацию в 2020г. - 1,438 км</t>
  </si>
  <si>
    <t xml:space="preserve">ВСЕГО по Подпрограмме 1  (п.1+п.2+п.3)                                                                                                                               </t>
  </si>
  <si>
    <t>ё</t>
  </si>
  <si>
    <t>Подпрограмма 2     «Поддержание существующей сети автомобильных дорог общего пользования»</t>
  </si>
  <si>
    <t>Основное мероприятие "Содержание, капитальный ремонт и ремонт автомобильных дорог общего пользования регионального и межмуниципального значения"</t>
  </si>
  <si>
    <t>622 01 00000</t>
  </si>
  <si>
    <t>Содержание а/д общего пользования регионального и межмуниципального значения</t>
  </si>
  <si>
    <t xml:space="preserve">62201 10100 244 62020800 </t>
  </si>
  <si>
    <t xml:space="preserve">'Объем бюджетных ассигнований на нормативно-регламентные работы по содержанию рег. а/дорог на 2021-2022 годы соответствует принятым расходным обязательствам по заключенным государственным контрактам  на 2021г. и 2022г. (гос. контракт до 31.08.2022г.) - 3,1 млрд. руб. ежегодно, а также рассчитан в объеме потребности, исходя из возможностей бюджета Ленинградской области. 'Объем бюджетных ассигнований по прочим работам по содержанию а/д рассчитан в объеме потребности, исходя из возможностей бюджета Ленинградской области. </t>
  </si>
  <si>
    <t>всего по 225</t>
  </si>
  <si>
    <t>нормативно-регламентные работы</t>
  </si>
  <si>
    <t>225</t>
  </si>
  <si>
    <t>Прочие СМР (225)</t>
  </si>
  <si>
    <t>прочие (КОСГУ 223)</t>
  </si>
  <si>
    <t>КВР 244 КОСГУ 226</t>
  </si>
  <si>
    <t>КВР 242 КОСГУ 226</t>
  </si>
  <si>
    <t>Концепция развития дорожной деятельности в сфере содержания автомобильных дорог общего пользования регионального и межмуниципального значения за счет средств Гранта ЕС</t>
  </si>
  <si>
    <t>Капитальный ремонт а/д общего пользования регионального и межмуниципального значения</t>
  </si>
  <si>
    <t xml:space="preserve">62201 10110 243 62021100 </t>
  </si>
  <si>
    <t>'Объем бюджетных ассигнований на 2017 год соответствует принятым расходным обязательствам по заключенным государств. контрактам, а также расчитан исходя из возможностей бюджета Ленинградской области и составляет 3,5% от норматива. При этом, норматив финансовых затрат, утв. пост. Пр-ва ЛО от 16.12.2013г. №467 на 2017 год составляет 19% или 4 526 888,0 тыс. руб. Недостаток денежных средств составляет 3 695 596,8 тыс. руб. Ввод в эксплуатацию 14,137км.</t>
  </si>
  <si>
    <t>'Объем бюджетных ассигнований на 2017 год соответствует принятым расходным обязательствам по заключенным государственным контрактам  на объекты капитального ремонта рег. а/дорог, а также расчитан исходя из норматива финансовых затрат, утв. пост. Пр-ва ЛО от 16.12.2013г. №467 на 2017 год, который составляет 19%.</t>
  </si>
  <si>
    <t xml:space="preserve">Адресная программа  кап. ремонта а/д. </t>
  </si>
  <si>
    <t>СМР ФБ</t>
  </si>
  <si>
    <t>6210154200 243 225</t>
  </si>
  <si>
    <t>СМР-ОБ</t>
  </si>
  <si>
    <t xml:space="preserve">225 </t>
  </si>
  <si>
    <t>СМР - ОБ по а/д с тв.покрытием к сельск.нас.пунктам</t>
  </si>
  <si>
    <t>Приведение в нормативное состояние отдельных участков региональных а/д</t>
  </si>
  <si>
    <t xml:space="preserve">62201 10120 244 62021100 </t>
  </si>
  <si>
    <t xml:space="preserve">Расходные обязательства принимаются на основании распоряжений Губернатора Ленинградской  области и направляются на ликвидацию последствий непреодолимой силы, в том числе природного или техногенного характера в размере до 3% от общего финансир-я мероприятий гос. программы "Развитие а/дорог Ленинградской области" . </t>
  </si>
  <si>
    <t>уточнение расходов в связи с перераспределением на другие мероприятия ГП</t>
  </si>
  <si>
    <t>Расходные обязательства принимаются на основании распоряжений Губернатора Ленинградской  области и направляются на ликвидацию последствий непреодолимой силы, в том числе природного или техногенного характера.</t>
  </si>
  <si>
    <t>СМР</t>
  </si>
  <si>
    <t xml:space="preserve">                                 ПИР, прочие </t>
  </si>
  <si>
    <t>федеральный проект "Региональная и местная дорожная сеть" - Капитальный ремонт а/д общего пользования регионального и межмуниципального значения</t>
  </si>
  <si>
    <t>а/д "Копорье-Ручьи" на участке км  0+00 - км 11+500 в Ломоносовском и Кингисеппском районах (11,703 км)</t>
  </si>
  <si>
    <t xml:space="preserve">ПИР, прочие </t>
  </si>
  <si>
    <t>Ремонт а/д общего пользования регионального и межмуниципального значения</t>
  </si>
  <si>
    <t xml:space="preserve">62201 12750 244 62021000 </t>
  </si>
  <si>
    <t>'Объем бюджетных ассигнований на 2017 год соответствует принятым расходным обязательствам по заключенным государственным контрактам, а также расчитан исходя из возможностей бюджета Ленинградской области и составляет 14,7% от норматива. При этом, норматив финансовых затрат, утв. пост. Пр-ва ЛО от 16.12.2013г. №467 на 2017 год составляет 19% или 1 380 240,0 тыс. руб. Недостаток денежных средств составляет 309 073,7 тыс. руб. Ввод в эксплуатацию 85,601км/100 п.м.</t>
  </si>
  <si>
    <t xml:space="preserve">Адресная программа  ремонта а/д. </t>
  </si>
  <si>
    <t>СМР за счет средств ПАО Газпром</t>
  </si>
  <si>
    <t>СМР по а/д с тв.покрытием к сельск.нас.пунктам</t>
  </si>
  <si>
    <t>федеральный проект "Региональная и местная дорожная сеть" - Ремонт а/д общего пользования регионального и межмуниципального значения</t>
  </si>
  <si>
    <t xml:space="preserve">Бюджетные ассигнования запланированы в соответствии с проектом паспорта регионального проекта Ленинградской области  «Дорожная сеть» в рамках национального проекта "Безопасные и качественные автомобильные дороги". Реализация проекта до 31.12.2024г. Адресная программа  ремонта а/д. </t>
  </si>
  <si>
    <t>материалы</t>
  </si>
  <si>
    <t>материалы по а/д с тв.покрытием к сельск.нас.пунктам</t>
  </si>
  <si>
    <t>федеральный проект "Региональная и местная дорожная сеть" - Ремонт а/д общего пользования местного значения</t>
  </si>
  <si>
    <t>Основное мероприятие "Капитальный ремонт и ремонт автомобильных дорог общего пользования местного значения", в том числе:  (Субсидии МО)</t>
  </si>
  <si>
    <t>62202 00000 521 251</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</si>
  <si>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- 2,0 км.</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</si>
  <si>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- 2,5 км.</t>
  </si>
  <si>
    <t>Субсидии на ремонт а/д общего пользования местного значения</t>
  </si>
  <si>
    <t xml:space="preserve">62202 70140 521 251 62021400 </t>
  </si>
  <si>
    <t>Бюджетные ассигнования запланированы в 2021г.-400 000,0 тыс. руб. на предоставление субсидии на ремонт а/д общего пользования местного значения по протяженности а/д</t>
  </si>
  <si>
    <t>в т.ч.  а)  кап.рем.и ремонт  а/д</t>
  </si>
  <si>
    <t>б) к.р. и рем. а/д с тв.покр. к нас.пунктам</t>
  </si>
  <si>
    <t>6227014 521 251 62020500 (1043)</t>
  </si>
  <si>
    <t>Субсидии на капитальный ремонт и ремонт а/д общего пользования местного значения, имеющих приоритетный социально значимый характер</t>
  </si>
  <si>
    <t>62202 74200 521 251 62021401</t>
  </si>
  <si>
    <t>Бюджетные ассигнования запланированы в размере: в 2021г. - 452 734,6 тыс. руб., в 2022г. - 937 972,3 тыс. руб., в 2023г. - 761 787,2 тыс. руб.на проведение конкурсного отбора для финансирования объектов дорожной инфраструктуры.</t>
  </si>
  <si>
    <t xml:space="preserve">Кап. ремонт и ремонт дворовых террриторий  и проездов к двор.тер. </t>
  </si>
  <si>
    <t>Основное мероприятие "Техническое оснащение, постановка на кадастровый учет объектов недвижимости в целях гос. регистрации прав, функционирование гос. казенных учреждений для обеспечения дорожной деятельности"</t>
  </si>
  <si>
    <t>62203 00000</t>
  </si>
  <si>
    <t>Обеспечение деятельности (услуги, работы) государственных учреждений  ГКУ "Ленавтодор" и ГКУ "Центр безопасности дорожного движения"</t>
  </si>
  <si>
    <t>62203 00160</t>
  </si>
  <si>
    <t>Смета ГКУ "Ленавтодор" на 2017г. согласно расчета по статьям затрат</t>
  </si>
  <si>
    <t>Проекты бюджетных смет  ГКУ "Ленавтодор"  и  ГКУ ЛО "Центр безопасности дорожного движения" с обоснованиями на 2021г.-2023г.</t>
  </si>
  <si>
    <t>Обеспечение деятельности (услуги, работы) государственных учреждений  ГКУ "Ленавтодор" за счет средств Гранта ЕС</t>
  </si>
  <si>
    <t>Бюджетные ассигнования на 2021г. запланированы в размере 1 890,3 тыс. руб., в т.ч.: на управление Проектом - 1 620,3 тыс. руб., на аудит  Проекта - 225,0 тыс. руб., на связь с общественностью, публикации, связанные с реализацией Проекта - 45,0 тыс. руб.,  в соответствии с Договором о предоставлении Гранта № 1803112-KS1608 и сметой бюджета проекта</t>
  </si>
  <si>
    <t>Приобретение дорожной техники и другого имущества, необходимого для функционирования и содержания а/д и обеспечения контроля качества выполненных дорожных работ</t>
  </si>
  <si>
    <t>62203 10150 244 310</t>
  </si>
  <si>
    <t>Бюджетные ассигнования на 2017 год по данному мероприятию не предусмотрены.</t>
  </si>
  <si>
    <t>Бюджетные ассигнования на 2017 год расчитаны исходя из потребности в дорожной технике.</t>
  </si>
  <si>
    <t>Ежегодный прирост численности парка дорожной техники и другого имущества, необходимого для содержания а/д и обеспечения контроля качества выполненных дорожных работ в 2022г.-2023г - 2ед.</t>
  </si>
  <si>
    <t>Приобретение дорожной техники и другого имущества, необходимого для функционирования и содержания а/д и обеспечения контроля качества выполненных дорожных работ за счет средств Гранта ЕС</t>
  </si>
  <si>
    <t>Бюджетные ассигнования на 2021г. запланированы в размере  9 000,0 тыс. руб. на закупку оборудования для содержания автомобильных дорог общего пользования регионального и межмуниципального значения в соответствии с Договором о предоставлении Гранта № 1803112-KS1608 и сметой бюджета проекта</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</si>
  <si>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</si>
  <si>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r>
      <t>Бюджетные ассигнования на 2021г. запланированы в размере  246 607,5 тыс. руб. Предоставление субсидий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 запланировано сроком на 3 года (2019г.-2021г.) юридическим лицам, прошедшим ежегодный конкурсный отбор, в соответствии с критериями, установленными Порядком, утвержденным Постановлением Правительства Ленинградской области от 27.06.2019г. №292.  Бюджетные ассигнования на 2022-2023г.г. запланированы в размере 100 000,0 тыс. руб. ежегодно,</t>
    </r>
    <r>
      <rPr>
        <b/>
        <i/>
        <sz val="12"/>
        <color rgb="FFFF0000"/>
        <rFont val="Arial Cyr"/>
        <charset val="204"/>
      </rPr>
      <t xml:space="preserve"> </t>
    </r>
    <r>
      <rPr>
        <b/>
        <i/>
        <sz val="12"/>
        <rFont val="Arial Cyr"/>
        <charset val="204"/>
      </rPr>
      <t xml:space="preserve">при этом прирост численности парка дорожной техники составит 37ед. (ориентировочная стоимость КДМ - 8 000,0 тыс. руб.) </t>
    </r>
  </si>
  <si>
    <t>10.4</t>
  </si>
  <si>
    <t>Субсидии юридическим лицам на осуществление капитальных вложений в объекты недвижимого имущества (проектирование и строительство производственной базы в Ломоносовском районе Лен. области)</t>
  </si>
  <si>
    <t>Кадастровые работы</t>
  </si>
  <si>
    <t>62203 10160 244 226</t>
  </si>
  <si>
    <t>'Объем бюджетных ассигнований на 2017 год соответствует принятым расходным обязательствам по заключенным государственным контрактам  на кадастровые работы.</t>
  </si>
  <si>
    <r>
      <t xml:space="preserve">'Объем бюджетных ассигнований на 2017 год соответствует принятым расходным обязательствам по заключенным государственным контрактам  на кадастровые работы </t>
    </r>
    <r>
      <rPr>
        <b/>
        <i/>
        <u/>
        <sz val="14"/>
        <color rgb="FF002060"/>
        <rFont val="Arial Cyr"/>
        <charset val="204"/>
      </rPr>
      <t xml:space="preserve">и вновь начинаемым объектам. </t>
    </r>
  </si>
  <si>
    <t>Доля протяженности а/д, поставленных на учет в государственном кадастре недвижимости в 2022г. - 100%.</t>
  </si>
  <si>
    <t>Федеральный проект "Общесистемные меры развития дорожного хозяйства"</t>
  </si>
  <si>
    <t>Основное мероприятие «Обеспечение транспортной безопасности объектов транспортной инфраструктуры Ленинградской области»</t>
  </si>
  <si>
    <t>Исполнение требований Федерального закона от 09.02.2007 N 16-ФЗ "О транспортной безопасности" (доклад от 20.06.2019г. №07-723/2019)</t>
  </si>
  <si>
    <t>Оценка уязвимости объектов транспортной инфраструктуры ЛО</t>
  </si>
  <si>
    <t>1 этап</t>
  </si>
  <si>
    <t>Разработка и утверждение планов обеспечения транспортной безопасности объектов транспортной инфраструктуры ЛО</t>
  </si>
  <si>
    <t>2 этап</t>
  </si>
  <si>
    <t>Разработка и реализация проектов оснащения объектов транспортной инфраструктуры Ленинградской области техническими средствами</t>
  </si>
  <si>
    <t>3 этап</t>
  </si>
  <si>
    <t>смр</t>
  </si>
  <si>
    <t>прочие</t>
  </si>
  <si>
    <t xml:space="preserve">ВСЕГО по Подпрограмме 2                                                 </t>
  </si>
  <si>
    <t>Всего  субсидии бюджетам   МО (ОБ)</t>
  </si>
  <si>
    <t xml:space="preserve">Подпрограмма 3.  "Повышение безопасности дорожного движения и снижение негативного влияния транспорта на окружающую среду".                </t>
  </si>
  <si>
    <t>12</t>
  </si>
  <si>
    <t>Основное мероприятие "Сокращение аварийности на участках концентрации дорожно-транспортных происшествий инженерными методами" (ГКУ Ленавтодор, ГКУ ЦБДД)</t>
  </si>
  <si>
    <t>62302 13150 240</t>
  </si>
  <si>
    <t xml:space="preserve">Подпрограмма направлена на предотвращение ДТП с сопутствующими дорожными условиями.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</si>
  <si>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Ленавтодор)</t>
  </si>
  <si>
    <t>работы капитального ремонта а/д</t>
  </si>
  <si>
    <t>62302 13150 243</t>
  </si>
  <si>
    <t xml:space="preserve">  СМР</t>
  </si>
  <si>
    <t>243 255</t>
  </si>
  <si>
    <t>243 226</t>
  </si>
  <si>
    <t>Устройство светофорных объектов</t>
  </si>
  <si>
    <t>Устройство наружного освещения</t>
  </si>
  <si>
    <t>Выполнение ПИР и СМР по устройству элементов обустройства а/д</t>
  </si>
  <si>
    <t>Устройство пунктов весового контроля</t>
  </si>
  <si>
    <t>Резерв СМР</t>
  </si>
  <si>
    <t>Установка программно-аппаратных комлексов по контролю за дорожным движением  на автомобильных дорогах общего пользования регионального значения ЛО</t>
  </si>
  <si>
    <t>работы ремонта а/д, содержания а/д</t>
  </si>
  <si>
    <t>244</t>
  </si>
  <si>
    <t>а)      СМР</t>
  </si>
  <si>
    <t>244 255</t>
  </si>
  <si>
    <t>Обустройство автобусных остановок</t>
  </si>
  <si>
    <t>'Объем бюджетных ассигнований на 2017 год  расчитан исходя из возможностей бюджета Ленинградской области.</t>
  </si>
  <si>
    <t>'Объем бюджетных ассигнований на 2017 год  расчитан в объеме потребности на мероприятия данной  подпрограммы.</t>
  </si>
  <si>
    <t>Нанесение дорожной разметки</t>
  </si>
  <si>
    <t>Установка дорожных знаков</t>
  </si>
  <si>
    <t>Обустройство тротуаров (пешеходные дорожки)</t>
  </si>
  <si>
    <t xml:space="preserve">Выполнение работ по установке элементов  освещения пешеходных переходов с питанием от автономных источников электроснабжения на автомобильных дорогах общего пользования регионального значения </t>
  </si>
  <si>
    <t>Ликвидация мест концентрации ДТП</t>
  </si>
  <si>
    <t>Установка недостающих ТСОДД</t>
  </si>
  <si>
    <t>Разработка ПОДД</t>
  </si>
  <si>
    <t>Резерв</t>
  </si>
  <si>
    <t>б)       Прочие</t>
  </si>
  <si>
    <t>244 226</t>
  </si>
  <si>
    <t>Разработка проектов организации дорожного движения</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</si>
  <si>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ЦБДД)</t>
  </si>
  <si>
    <t>Сопровождение информационных систем</t>
  </si>
  <si>
    <t>Развитие информационных систем</t>
  </si>
  <si>
    <t>эксплуатация и содержание специального оборудования для фиксации нарушений ПДД и сохранности а/д</t>
  </si>
  <si>
    <t>приобретение и установка (оснащение)  специального оборудования для фиксации нарушений ПДД и сохранности а/д</t>
  </si>
  <si>
    <t>Тех. обслуживание и ремонт  комплексов  автоматической фото-видеофиксации нарушений ПДД РФ</t>
  </si>
  <si>
    <t>Обеспечение каналов связи для передачи информации, полученной стационарными комплексами автоматической фото-видеофиксации нарушений ПДД РФ, в центр обработки данных</t>
  </si>
  <si>
    <t>Страхование стационарных комплексов автоматической фото-видеофиксации нарушений ПДД РФ</t>
  </si>
  <si>
    <t>Пересылка копий постановлений и материалов дел об административных правонарушениях ПДД РФ</t>
  </si>
  <si>
    <t>Предпочтовая подготовка копий постановлений и материалов дел об административных правонарушениях ПДД РФ</t>
  </si>
  <si>
    <t>услуги по передаче электроэнергии</t>
  </si>
  <si>
    <t>13</t>
  </si>
  <si>
    <t xml:space="preserve">Федеральный проект "Общесистемные меры развития дорожного хозяйства". </t>
  </si>
  <si>
    <t>Бюджетные ассигнования запланированы в соответствии с проектом паспорта регионального проекта Ленинградской области «Общесистемные меры развития дорожного хозяйства» в рамках национального проекта "Безопасные и качественные автомобильные дороги"  - 63 432,1 тыс. руб. ежегодно. Реализация проекта до 31.12.2024г.</t>
  </si>
  <si>
    <t>13.1</t>
  </si>
  <si>
    <t>Федеральный проект "Региональная и местная дорожная сеть"</t>
  </si>
  <si>
    <t>Бюджетные ассигнования запланированы в соответствии с проектом паспорта регионального проекта Ленинградской области  «Дорожная сеть» в рамках национального проекта "Безопасные и качественные автомобильные дороги" - 20 000,0 тыс. руб. ежегодно. Реализация проекта до 31.12.2024г.</t>
  </si>
  <si>
    <t>14.1</t>
  </si>
  <si>
    <t xml:space="preserve">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Ленавтодор) </t>
  </si>
  <si>
    <t>КВР 244 СМР Ликвидация мест концентрации ДТП</t>
  </si>
  <si>
    <t>КВР 243 СМР Тех. перевооружение</t>
  </si>
  <si>
    <t xml:space="preserve">Федеральный проект  "Безопасность дорожного движения" </t>
  </si>
  <si>
    <t>Бюджетные ассигнования запланированы в соответствии с паспортом регионального проекта Ленинградской области  «Дорожная сеть» в рамках национального проекта "Безопасные и качественные автомобильные дороги". Реализация проекта до 31.12.2024г.</t>
  </si>
  <si>
    <t xml:space="preserve">ВСЕГО по Подпрограмме 3                                            </t>
  </si>
  <si>
    <t>Всего по ГП "Развитие транспортной системы ЛО" :</t>
  </si>
  <si>
    <t xml:space="preserve">II. ГП  "Комплексное развитие сельских территорий Ленинградской области" </t>
  </si>
  <si>
    <t>16</t>
  </si>
  <si>
    <t>Подпрограмма "Развитие транспортной инфраструктуры и благоустройство сельских территорий Ленинградской области" (Субсидии МО+ГКУ Ленавтодор) п.15.1 - п.15.3</t>
  </si>
  <si>
    <t xml:space="preserve">63704 74290 522 251  63070500   </t>
  </si>
  <si>
    <t>Объем бюджетных ассигнований на 2017г. расчитан исходя из заявок Администраций МО, согласно приложению. Планируемый ввод в эксплуатацию а/дорог местного значения с твердым покрытием в сельской местности в 2017 году - 1,8 км.</t>
  </si>
  <si>
    <t>16.1</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</si>
  <si>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(Субсидии МО ОБ)</t>
  </si>
  <si>
    <t>остатки ФБ и  субсидии ФБ 2016</t>
  </si>
  <si>
    <t>в т.ч. областной бюджет</t>
  </si>
  <si>
    <t xml:space="preserve">         федеральный бюджет</t>
  </si>
  <si>
    <t>Устр-ва для инвалидов на светофорных объектах регион. а/д.</t>
  </si>
  <si>
    <t>0412 5361075 244 226   53060122</t>
  </si>
  <si>
    <t>1002 5365027 244 226   53060122</t>
  </si>
  <si>
    <t>Мероприятия на объектах местных а/д</t>
  </si>
  <si>
    <t>0412 5367093 521 251 53060122</t>
  </si>
  <si>
    <t>Устр-ва для инвалидов на светофор.объектах местн. а/д.-ОБ</t>
  </si>
  <si>
    <t xml:space="preserve">0412 5367093 521 251   53060122 </t>
  </si>
  <si>
    <t>Установка оборудования на автоб.остановках местных а/д- ОБ</t>
  </si>
  <si>
    <t xml:space="preserve">0412 5367093 521 251  53060123 </t>
  </si>
  <si>
    <t>Резервный фонд Правительства, в т.ч.:</t>
  </si>
  <si>
    <t xml:space="preserve">1403 68901 72120 </t>
  </si>
  <si>
    <t>региональные а/д</t>
  </si>
  <si>
    <t>244 225</t>
  </si>
  <si>
    <t>местные а/д</t>
  </si>
  <si>
    <t>540 251 143</t>
  </si>
  <si>
    <t xml:space="preserve"> Строительство а/д "Подъезд к дер. Козарево" по адресу: ЛО, Волховский район (5,667 км)-Волховский муниципальный район</t>
  </si>
  <si>
    <t>Бюджетные ассигнования предусмотрены на завершение работ и ввод объекта в эксплуатацию 5,667км в 2021г. Перенос лимитов финансирования и сроков реализации вызвано необходимостью оформления земельных участков лесного фонда в собственность МО.</t>
  </si>
  <si>
    <t>15.1.2</t>
  </si>
  <si>
    <t>Строительство 2-х подъездных путей к строящемуся объекту: "Строительство общеобразовательной школы на 220 мест в д.Большая Пустомержа Кингисеппского района ЛО" по адресу: ЛО, Кингисеппский район, д. Большая Пустомержав Кингисеппском районе ЛО (0,36357 км)-Пустомержское сельское поселение Кингисеппского муниципального района</t>
  </si>
  <si>
    <t>На основании заявки  МО Пустомержское селькое поселение и ходатайства Кингисеппского мунициального района в Федеральное дорожное агентство  подана заявка на получение субсидий из федерального бюджета в 2020 году в размере 10 960,0 тыс. руб. При направлении в бюджет ЛО субсидий из федерального бюджета, объем средств будет уменьшен до 12 140,0 тыс. руб. (Уровень софинансирования до проведения аукционных процедур и заключения муниципального контракта за счет средств федерального бюджета составит 47%, за счет средств областного бюджета составит 53%).</t>
  </si>
  <si>
    <t>Реконструкция  автодороги "Подъезд к п. Михалево" (Администрация МО "Каменногорское ГП" Выборгского района)</t>
  </si>
  <si>
    <t>В 2020г. бюджетные ассигнования предусмотрены на начало строительно-монтажных работ на объекте. Бюджетные ассигнования на 2021-2022г. запланированы на продолжение строительно-монтажных работ на объекте.  Ввод объекта в эксплуатацию запланирован  в 2022 г. - 1,633 км</t>
  </si>
  <si>
    <t>15.1.4</t>
  </si>
  <si>
    <t>нераспределенные средства</t>
  </si>
  <si>
    <t>Строительство автомобильной дороги "Подъезд к пос. Яшино" по адресу: Ленинградская область, Выборгский район, Селезневское сельское поселение"</t>
  </si>
  <si>
    <t xml:space="preserve">Объект ранее финансировался с привлечением средств областного бюджета и был включен в АИП ЛО. Потребовалась корректировка проекта за счет МО. В настоящее время проект проходит гос. экспертизу. Плановый срок реализации - 2022-2023г.г. </t>
  </si>
  <si>
    <t>16.2</t>
  </si>
  <si>
    <t>Развитие транспортной инфраструктуры на сельских территориях (ГП РФ "Комплексное развитие сельских территорий"  (ГКУ Ленавтодор + Субсидии МО) (ФБ+ОБ), в т.ч:</t>
  </si>
  <si>
    <t xml:space="preserve">В соответствии с проектом Федерального закона "О федеральном бюджете на 2021 год и на плановый период 2022 и 2023 годов", проектом Соглашения о предоставлении субсидии из федерального бюджета бюджету субъекта РФ между Федеральным дорожным агентством и Правительством Лен. области от 23.09.2020г. №П-108-09-2021-019 в государственной интегрированной  информационной системе управления общественными финансами "Электронный бюджет " предусмотрены бюджетные ассигнования за счет средств федерального (67%) и областного бюджета (33%) на софинансирование объекта реконструкции а/д "Подъезд к п. Михалево" с вводом в эксплуатацию объекта в 2022г. - 1,633 км (Каменногорское городское поселение Выборгского района). В 2023г. средства не распределены на объекты </t>
  </si>
  <si>
    <t>нераспределенные средства федерального бюджета</t>
  </si>
  <si>
    <t>нераспределенные средства областного бюджета</t>
  </si>
  <si>
    <t>16.3</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</si>
  <si>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(заказчик ГКУ Ленавтодор")</t>
  </si>
  <si>
    <t>Бюджетные ассигнования на 2021г и 2022г. предусмотрены на финансирование СМР на объектах, включенных в план 2021-2022 года</t>
  </si>
  <si>
    <t>нераспределенные средства областного бюджета СМР</t>
  </si>
  <si>
    <t>Финансирование строительства, включая проектирование, автомобильной дороги от п. Новый Быт Кировского района до д. Козарево Волховского района Ленинградской области</t>
  </si>
  <si>
    <t xml:space="preserve">В 2020г. бюджетные ассигнования предусмотрены на выполнение проектно-изыскательских работ с последующим прохождением государственной экспертизы проекта. Объемы финансирования в разрезе объектов и источники финансирования будут определены после получения положительного заключения гос. экспертизы проекта. </t>
  </si>
  <si>
    <t xml:space="preserve">Финансирование реконструкции, включая проектирование, автомобильной дороги "Путилово-Поляны" в Кировском районе Ленинградской области </t>
  </si>
  <si>
    <t xml:space="preserve">В 2020г. бюджетные ассигнования предусмотрены на выполнение проектно-изыскательских работ с последующим прохождением государственной экспертизы проекта.  Объемы финансирования в разрезе объектов и источники финансирования будут определены после получения положительного заключения гос. экспертизы проекта. </t>
  </si>
  <si>
    <t xml:space="preserve">Финансирование реконструкции, включая проектирование, автомобильной дороги "13 км автодороги "Магистральная" - ст. Апраксин" в Кировском районе Ленинградской области </t>
  </si>
  <si>
    <t xml:space="preserve">Финансирование реконструкции, включая проектирование, автомобильной дороги "Петрово - станция Малукса" в Кировском районе Ленинградской области </t>
  </si>
  <si>
    <t xml:space="preserve">Финансирование реконструкции, включая проектирование, автомобильной дороги "Подъезд к п. Неппово" в Кингисеппском районе Ленинградской области </t>
  </si>
  <si>
    <t>III. Резервный фонд Правительства Ленинградской области.</t>
  </si>
  <si>
    <t>Бюджету МО ЛО г. Выборг на выполнение работ по проектированию капитального ремонта
ул. Парковой в г. Выборге</t>
  </si>
  <si>
    <t>IV. Непрограммные расходы</t>
  </si>
  <si>
    <t>Непрограммные расходы - исполнение судебных решений, административных штрафов</t>
  </si>
  <si>
    <t xml:space="preserve">0113 6890112790 </t>
  </si>
  <si>
    <t xml:space="preserve">Объем бюджетных ассигнований на 2017 год соответствует объему бюджетных ассигнований, предусмотренных на 2016г. </t>
  </si>
  <si>
    <t>бюджетные ассигнования на непрограммные расходы запланированы на уровне 2020 года</t>
  </si>
  <si>
    <t>КВР 853 КОСГУ 295</t>
  </si>
  <si>
    <t xml:space="preserve"> 831 290</t>
  </si>
  <si>
    <t>КВР 831 КОСГУ 296</t>
  </si>
  <si>
    <t>КВР 831 КОСГУ 297</t>
  </si>
  <si>
    <t>853 290 и 852 290</t>
  </si>
  <si>
    <t>Налог на имущество организаций (недвижимое имущество, числящееся на балансе ГКУ Ленавтодор (а/д, встроенные помещения)</t>
  </si>
  <si>
    <t xml:space="preserve">в т. ч Дорожный фонд ЛО </t>
  </si>
  <si>
    <t>в т.ч. Дорожный фонд за счет средств федерального бюджета:</t>
  </si>
  <si>
    <t xml:space="preserve"> Дорожный фонд ЛО - ОБ</t>
  </si>
  <si>
    <t>из средств Дорожного фонда, всего  субсидии бюджетам   МО</t>
  </si>
  <si>
    <t>Председатель  Комитета по дорожному хозяйству Ленинградской области</t>
  </si>
  <si>
    <t>Д.С. Седов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</si>
</sst>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00"/>
    <numFmt numFmtId="165" formatCode="#,##0.0"/>
    <numFmt numFmtId="166" formatCode="0.0%"/>
    <numFmt numFmtId="167" formatCode="#,##0.000"/>
    <numFmt numFmtId="168" formatCode="#,##0.0000"/>
    <numFmt numFmtId="169" formatCode="0.00000"/>
    <numFmt numFmtId="170" formatCode="#,##0.000000"/>
    <numFmt numFmtId="171" formatCode="#,##0.0000000"/>
    <numFmt numFmtId="172" formatCode="_-* #,##0.00&quot;р.&quot;_-;\-* #,##0.00&quot;р.&quot;_-;_-* &quot;-&quot;??&quot;р.&quot;_-;_-@_-"/>
    <numFmt numFmtId="173" formatCode="_-* #,##0.00_р_._-;\-* #,##0.00_р_._-;_-* &quot;-&quot;??_р_._-;_-@_-"/>
  </numFmts>
  <fonts count="139" x14ac:knownFonts="1">
    <font>
      <sz val="10"/>
      <name val="Arial"/>
      <family val="2"/>
      <charset val="204"/>
    </font>
    <font>
      <sz val="11"/>
      <color theme="1"/>
      <name val="Calibri"/>
      <family val="2"/>
      <charset val="204"/>
      <scheme val="minor"/>
    </font>
    <font>
      <sz val="11"/>
      <color theme="1"/>
      <name val="Calibri"/>
      <family val="2"/>
      <charset val="204"/>
      <scheme val="minor"/>
    </font>
    <font>
      <b/>
      <sz val="11"/>
      <name val="Calibri"/>
      <family val="2"/>
      <charset val="204"/>
      <scheme val="minor"/>
    </font>
    <font>
      <sz val="16"/>
      <color theme="1"/>
      <name val="Calibri"/>
      <family val="2"/>
      <charset val="204"/>
      <scheme val="minor"/>
    </font>
    <font>
      <sz val="11"/>
      <name val="Calibri"/>
      <family val="2"/>
      <charset val="204"/>
      <scheme val="minor"/>
    </font>
    <font>
      <sz val="14"/>
      <color theme="1"/>
      <name val="Calibri"/>
      <family val="2"/>
      <charset val="204"/>
      <scheme val="minor"/>
    </font>
    <font>
      <b/>
      <i/>
      <sz val="14"/>
      <color rgb="FF002060"/>
      <name val="Arial"/>
      <family val="2"/>
      <charset val="204"/>
    </font>
    <font>
      <b/>
      <i/>
      <sz val="16"/>
      <color rgb="FF7030A0"/>
      <name val="Arial Cyr"/>
      <charset val="204"/>
    </font>
    <font>
      <b/>
      <i/>
      <sz val="16"/>
      <name val="Arial Cyr"/>
      <charset val="204"/>
    </font>
    <font>
      <b/>
      <sz val="16"/>
      <name val="Arial Cyr"/>
      <charset val="204"/>
    </font>
    <font>
      <b/>
      <sz val="16"/>
      <color theme="1"/>
      <name val="Calibri"/>
      <family val="2"/>
      <charset val="204"/>
      <scheme val="minor"/>
    </font>
    <font>
      <b/>
      <sz val="16"/>
      <name val="Calibri"/>
      <family val="2"/>
      <charset val="204"/>
      <scheme val="minor"/>
    </font>
    <font>
      <b/>
      <i/>
      <sz val="12"/>
      <color theme="1"/>
      <name val="Calibri"/>
      <family val="2"/>
      <charset val="204"/>
      <scheme val="minor"/>
    </font>
    <font>
      <b/>
      <i/>
      <sz val="14"/>
      <color rgb="FF002060"/>
      <name val="Arial Cyr"/>
      <charset val="204"/>
    </font>
    <font>
      <b/>
      <i/>
      <sz val="14"/>
      <color rgb="FF002060"/>
      <name val="Calibri"/>
      <family val="2"/>
      <charset val="204"/>
      <scheme val="minor"/>
    </font>
    <font>
      <sz val="10"/>
      <name val="Arial"/>
      <family val="2"/>
      <charset val="204"/>
    </font>
    <font>
      <b/>
      <i/>
      <sz val="14"/>
      <name val="Arial"/>
      <family val="2"/>
      <charset val="204"/>
    </font>
    <font>
      <b/>
      <i/>
      <sz val="12"/>
      <name val="Arial"/>
      <family val="2"/>
      <charset val="204"/>
    </font>
    <font>
      <b/>
      <i/>
      <sz val="12"/>
      <color rgb="FFFF0000"/>
      <name val="Calibri"/>
      <family val="2"/>
      <charset val="204"/>
      <scheme val="minor"/>
    </font>
    <font>
      <b/>
      <i/>
      <sz val="12"/>
      <name val="Calibri"/>
      <family val="2"/>
      <charset val="204"/>
      <scheme val="minor"/>
    </font>
    <font>
      <b/>
      <i/>
      <sz val="12"/>
      <color rgb="FFFF0000"/>
      <name val="Arial"/>
      <family val="2"/>
      <charset val="204"/>
    </font>
    <font>
      <b/>
      <i/>
      <sz val="14"/>
      <color theme="5" tint="-0.249977111117893"/>
      <name val="Arial Cyr"/>
      <charset val="204"/>
    </font>
    <font>
      <b/>
      <i/>
      <sz val="14"/>
      <color theme="5" tint="-0.249977111117893"/>
      <name val="Calibri"/>
      <family val="2"/>
      <charset val="204"/>
      <scheme val="minor"/>
    </font>
    <font>
      <b/>
      <i/>
      <sz val="14"/>
      <color theme="5" tint="-0.249977111117893"/>
      <name val="Arial"/>
      <family val="2"/>
      <charset val="204"/>
    </font>
    <font>
      <b/>
      <i/>
      <sz val="14"/>
      <name val="Calibri"/>
      <family val="2"/>
      <charset val="204"/>
      <scheme val="minor"/>
    </font>
    <font>
      <b/>
      <i/>
      <sz val="14"/>
      <color rgb="FFFF0000"/>
      <name val="Arial Cyr"/>
      <charset val="204"/>
    </font>
    <font>
      <b/>
      <i/>
      <sz val="14"/>
      <color rgb="FFFF0000"/>
      <name val="Calibri"/>
      <family val="2"/>
      <charset val="204"/>
      <scheme val="minor"/>
    </font>
    <font>
      <b/>
      <i/>
      <sz val="14"/>
      <color rgb="FFFF0000"/>
      <name val="Arial"/>
      <family val="2"/>
      <charset val="204"/>
    </font>
    <font>
      <b/>
      <i/>
      <sz val="12"/>
      <color rgb="FF00B050"/>
      <name val="Calibri"/>
      <family val="2"/>
      <charset val="204"/>
      <scheme val="minor"/>
    </font>
    <font>
      <b/>
      <i/>
      <sz val="14"/>
      <color rgb="FF00B050"/>
      <name val="Arial"/>
      <family val="2"/>
      <charset val="204"/>
    </font>
    <font>
      <b/>
      <i/>
      <sz val="14"/>
      <color rgb="FF00B050"/>
      <name val="Calibri"/>
      <family val="2"/>
      <charset val="204"/>
      <scheme val="minor"/>
    </font>
    <font>
      <b/>
      <i/>
      <sz val="12"/>
      <color rgb="FF00B050"/>
      <name val="Arial"/>
      <family val="2"/>
      <charset val="204"/>
    </font>
    <font>
      <b/>
      <i/>
      <sz val="14"/>
      <color rgb="FF7030A0"/>
      <name val="Arial Cyr"/>
      <charset val="204"/>
    </font>
    <font>
      <b/>
      <i/>
      <sz val="14"/>
      <color rgb="FF7030A0"/>
      <name val="Calibri"/>
      <family val="2"/>
      <charset val="204"/>
      <scheme val="minor"/>
    </font>
    <font>
      <b/>
      <i/>
      <sz val="14"/>
      <color rgb="FF7030A0"/>
      <name val="Arial"/>
      <family val="2"/>
      <charset val="204"/>
    </font>
    <font>
      <b/>
      <i/>
      <sz val="12"/>
      <color theme="5" tint="-0.249977111117893"/>
      <name val="Calibri"/>
      <family val="2"/>
      <charset val="204"/>
      <scheme val="minor"/>
    </font>
    <font>
      <b/>
      <i/>
      <sz val="12"/>
      <color theme="5" tint="-0.249977111117893"/>
      <name val="Arial"/>
      <family val="2"/>
      <charset val="204"/>
    </font>
    <font>
      <b/>
      <i/>
      <sz val="12"/>
      <color rgb="FF7030A0"/>
      <name val="Arial"/>
      <family val="2"/>
      <charset val="204"/>
    </font>
    <font>
      <b/>
      <i/>
      <sz val="12"/>
      <color rgb="FF7030A0"/>
      <name val="Calibri"/>
      <family val="2"/>
      <charset val="204"/>
      <scheme val="minor"/>
    </font>
    <font>
      <b/>
      <i/>
      <sz val="12"/>
      <color rgb="FF002060"/>
      <name val="Arial"/>
      <family val="2"/>
      <charset val="204"/>
    </font>
    <font>
      <b/>
      <i/>
      <sz val="12"/>
      <color rgb="FF002060"/>
      <name val="Calibri"/>
      <family val="2"/>
      <charset val="204"/>
      <scheme val="minor"/>
    </font>
    <font>
      <i/>
      <sz val="14"/>
      <name val="Arial Cyr"/>
      <charset val="204"/>
    </font>
    <font>
      <i/>
      <sz val="14"/>
      <name val="Calibri"/>
      <family val="2"/>
      <charset val="204"/>
      <scheme val="minor"/>
    </font>
    <font>
      <i/>
      <sz val="14"/>
      <name val="Arial"/>
      <family val="2"/>
      <charset val="204"/>
    </font>
    <font>
      <i/>
      <sz val="12"/>
      <name val="Arial"/>
      <family val="2"/>
      <charset val="204"/>
    </font>
    <font>
      <i/>
      <sz val="12"/>
      <name val="Calibri"/>
      <family val="2"/>
      <charset val="204"/>
      <scheme val="minor"/>
    </font>
    <font>
      <sz val="12"/>
      <color theme="1"/>
      <name val="Calibri"/>
      <family val="2"/>
      <charset val="204"/>
      <scheme val="minor"/>
    </font>
    <font>
      <i/>
      <sz val="12"/>
      <color theme="1"/>
      <name val="Calibri"/>
      <family val="2"/>
      <charset val="204"/>
      <scheme val="minor"/>
    </font>
    <font>
      <b/>
      <sz val="14"/>
      <name val="Arial"/>
      <family val="2"/>
      <charset val="204"/>
    </font>
    <font>
      <b/>
      <sz val="12"/>
      <color theme="1"/>
      <name val="Arial"/>
      <family val="2"/>
      <charset val="204"/>
    </font>
    <font>
      <b/>
      <sz val="14"/>
      <color rgb="FFFF0000"/>
      <name val="Arial Cyr"/>
      <charset val="204"/>
    </font>
    <font>
      <b/>
      <i/>
      <sz val="12"/>
      <color rgb="FFFF0000"/>
      <name val="Arial Cyr"/>
      <charset val="204"/>
    </font>
    <font>
      <b/>
      <sz val="12"/>
      <color rgb="FFFF0000"/>
      <name val="Calibri"/>
      <family val="2"/>
      <charset val="204"/>
      <scheme val="minor"/>
    </font>
    <font>
      <b/>
      <sz val="14"/>
      <color rgb="FF00B050"/>
      <name val="Arial Cyr"/>
      <charset val="204"/>
    </font>
    <font>
      <b/>
      <i/>
      <sz val="14"/>
      <color rgb="FF00B050"/>
      <name val="Arial Cyr"/>
      <charset val="204"/>
    </font>
    <font>
      <b/>
      <i/>
      <sz val="12"/>
      <color rgb="FF00B050"/>
      <name val="Arial Cyr"/>
      <charset val="204"/>
    </font>
    <font>
      <b/>
      <sz val="12"/>
      <color rgb="FF00B050"/>
      <name val="Calibri"/>
      <family val="2"/>
      <charset val="204"/>
      <scheme val="minor"/>
    </font>
    <font>
      <i/>
      <sz val="12"/>
      <color rgb="FF7030A0"/>
      <name val="Calibri"/>
      <family val="2"/>
      <charset val="204"/>
      <scheme val="minor"/>
    </font>
    <font>
      <b/>
      <sz val="14"/>
      <color theme="5" tint="-0.249977111117893"/>
      <name val="Arial"/>
      <family val="2"/>
      <charset val="204"/>
    </font>
    <font>
      <b/>
      <sz val="12"/>
      <color theme="5" tint="-0.249977111117893"/>
      <name val="Arial"/>
      <family val="2"/>
      <charset val="204"/>
    </font>
    <font>
      <b/>
      <i/>
      <sz val="14"/>
      <color rgb="FFC00000"/>
      <name val="Arial"/>
      <family val="2"/>
      <charset val="204"/>
    </font>
    <font>
      <sz val="12"/>
      <color theme="1"/>
      <name val="Arial"/>
      <family val="2"/>
      <charset val="204"/>
    </font>
    <font>
      <b/>
      <sz val="14"/>
      <color rgb="FF7030A0"/>
      <name val="Arial"/>
      <family val="2"/>
      <charset val="204"/>
    </font>
    <font>
      <i/>
      <sz val="14"/>
      <color rgb="FF7030A0"/>
      <name val="Arial"/>
      <family val="2"/>
      <charset val="204"/>
    </font>
    <font>
      <i/>
      <sz val="12"/>
      <color rgb="FF7030A0"/>
      <name val="Arial"/>
      <family val="2"/>
      <charset val="204"/>
    </font>
    <font>
      <b/>
      <sz val="12"/>
      <name val="Arial"/>
      <family val="2"/>
      <charset val="204"/>
    </font>
    <font>
      <i/>
      <sz val="14"/>
      <color rgb="FF00B050"/>
      <name val="Arial"/>
      <family val="2"/>
      <charset val="204"/>
    </font>
    <font>
      <b/>
      <i/>
      <sz val="14"/>
      <name val="Arial Cyr"/>
      <charset val="204"/>
    </font>
    <font>
      <b/>
      <i/>
      <u/>
      <sz val="14"/>
      <name val="Arial Cyr"/>
      <charset val="204"/>
    </font>
    <font>
      <b/>
      <i/>
      <u/>
      <sz val="14"/>
      <name val="Arial"/>
      <family val="2"/>
      <charset val="204"/>
    </font>
    <font>
      <sz val="14"/>
      <name val="Arial Cyr"/>
      <charset val="204"/>
    </font>
    <font>
      <i/>
      <sz val="12"/>
      <name val="Arial Cyr"/>
      <charset val="204"/>
    </font>
    <font>
      <sz val="12"/>
      <name val="Calibri"/>
      <family val="2"/>
      <charset val="204"/>
      <scheme val="minor"/>
    </font>
    <font>
      <b/>
      <i/>
      <sz val="12"/>
      <name val="Arial Cyr"/>
      <charset val="204"/>
    </font>
    <font>
      <b/>
      <sz val="14"/>
      <name val="Arial Cyr"/>
      <charset val="204"/>
    </font>
    <font>
      <b/>
      <sz val="12"/>
      <name val="Calibri"/>
      <family val="2"/>
      <charset val="204"/>
      <scheme val="minor"/>
    </font>
    <font>
      <sz val="14"/>
      <name val="Arial"/>
      <family val="2"/>
      <charset val="204"/>
    </font>
    <font>
      <b/>
      <sz val="14"/>
      <color rgb="FF7030A0"/>
      <name val="Arial Cyr"/>
      <charset val="204"/>
    </font>
    <font>
      <b/>
      <i/>
      <sz val="12"/>
      <color rgb="FF7030A0"/>
      <name val="Arial Cyr"/>
      <charset val="204"/>
    </font>
    <font>
      <b/>
      <sz val="12"/>
      <color rgb="FF0070C0"/>
      <name val="Calibri"/>
      <family val="2"/>
      <charset val="204"/>
      <scheme val="minor"/>
    </font>
    <font>
      <b/>
      <i/>
      <sz val="13"/>
      <name val="Arial"/>
      <family val="2"/>
      <charset val="204"/>
    </font>
    <font>
      <i/>
      <sz val="13"/>
      <name val="Arial Cyr"/>
      <charset val="204"/>
    </font>
    <font>
      <b/>
      <sz val="14"/>
      <color rgb="FF002060"/>
      <name val="Arial"/>
      <family val="2"/>
      <charset val="204"/>
    </font>
    <font>
      <b/>
      <sz val="12"/>
      <color rgb="FF7030A0"/>
      <name val="Calibri"/>
      <family val="2"/>
      <charset val="204"/>
      <scheme val="minor"/>
    </font>
    <font>
      <b/>
      <sz val="12"/>
      <color theme="1"/>
      <name val="Calibri"/>
      <family val="2"/>
      <charset val="204"/>
      <scheme val="minor"/>
    </font>
    <font>
      <b/>
      <i/>
      <sz val="13"/>
      <color theme="5" tint="-0.249977111117893"/>
      <name val="Arial"/>
      <family val="2"/>
      <charset val="204"/>
    </font>
    <font>
      <i/>
      <sz val="13"/>
      <name val="Arial"/>
      <family val="2"/>
      <charset val="204"/>
    </font>
    <font>
      <sz val="12"/>
      <name val="Arial"/>
      <family val="2"/>
      <charset val="204"/>
    </font>
    <font>
      <b/>
      <i/>
      <sz val="11"/>
      <name val="Arial Cyr"/>
      <charset val="204"/>
    </font>
    <font>
      <b/>
      <i/>
      <sz val="13"/>
      <name val="Arial Cyr"/>
      <charset val="204"/>
    </font>
    <font>
      <b/>
      <sz val="12"/>
      <color rgb="FF0070C0"/>
      <name val="Arial"/>
      <family val="2"/>
      <charset val="204"/>
    </font>
    <font>
      <i/>
      <sz val="14"/>
      <color theme="5" tint="-0.249977111117893"/>
      <name val="Arial"/>
      <family val="2"/>
      <charset val="204"/>
    </font>
    <font>
      <i/>
      <sz val="14"/>
      <color rgb="FF002060"/>
      <name val="Arial"/>
      <family val="2"/>
      <charset val="204"/>
    </font>
    <font>
      <b/>
      <i/>
      <sz val="13"/>
      <color rgb="FF002060"/>
      <name val="Arial"/>
      <family val="2"/>
      <charset val="204"/>
    </font>
    <font>
      <b/>
      <i/>
      <sz val="13"/>
      <color rgb="FF7030A0"/>
      <name val="Arial"/>
      <family val="2"/>
      <charset val="204"/>
    </font>
    <font>
      <sz val="14"/>
      <color theme="5" tint="-0.249977111117893"/>
      <name val="Arial"/>
      <family val="2"/>
      <charset val="204"/>
    </font>
    <font>
      <sz val="12"/>
      <color rgb="FF002060"/>
      <name val="Calibri"/>
      <family val="2"/>
      <charset val="204"/>
      <scheme val="minor"/>
    </font>
    <font>
      <b/>
      <sz val="14"/>
      <color rgb="FF002060"/>
      <name val="Arial Cyr"/>
      <charset val="204"/>
    </font>
    <font>
      <b/>
      <i/>
      <sz val="12"/>
      <color rgb="FF002060"/>
      <name val="Arial Cyr"/>
      <charset val="204"/>
    </font>
    <font>
      <b/>
      <sz val="12"/>
      <color rgb="FF002060"/>
      <name val="Arial Cyr"/>
      <charset val="204"/>
    </font>
    <font>
      <i/>
      <sz val="14"/>
      <color rgb="FF002060"/>
      <name val="Arial Cyr"/>
      <charset val="204"/>
    </font>
    <font>
      <b/>
      <sz val="12"/>
      <color rgb="FF002060"/>
      <name val="Calibri"/>
      <family val="2"/>
      <charset val="204"/>
      <scheme val="minor"/>
    </font>
    <font>
      <b/>
      <sz val="12"/>
      <name val="Arial Cyr"/>
      <charset val="204"/>
    </font>
    <font>
      <i/>
      <sz val="14"/>
      <color rgb="FFFF0000"/>
      <name val="Arial Cyr"/>
      <charset val="204"/>
    </font>
    <font>
      <sz val="12"/>
      <name val="Arial Cyr"/>
      <charset val="204"/>
    </font>
    <font>
      <i/>
      <sz val="14"/>
      <color rgb="FF7030A0"/>
      <name val="Arial Cyr"/>
      <charset val="204"/>
    </font>
    <font>
      <sz val="12"/>
      <color rgb="FF002060"/>
      <name val="Arial"/>
      <family val="2"/>
      <charset val="204"/>
    </font>
    <font>
      <b/>
      <i/>
      <sz val="13"/>
      <color rgb="FFFF0000"/>
      <name val="Arial Cyr"/>
      <charset val="204"/>
    </font>
    <font>
      <b/>
      <sz val="14"/>
      <color rgb="FFFF0000"/>
      <name val="Calibri"/>
      <family val="2"/>
      <charset val="204"/>
      <scheme val="minor"/>
    </font>
    <font>
      <b/>
      <sz val="14"/>
      <name val="Calibri"/>
      <family val="2"/>
      <charset val="204"/>
      <scheme val="minor"/>
    </font>
    <font>
      <b/>
      <sz val="14"/>
      <color rgb="FF002060"/>
      <name val="Calibri"/>
      <family val="2"/>
      <charset val="204"/>
      <scheme val="minor"/>
    </font>
    <font>
      <b/>
      <sz val="14"/>
      <color theme="1"/>
      <name val="Calibri"/>
      <family val="2"/>
      <charset val="204"/>
      <scheme val="minor"/>
    </font>
    <font>
      <b/>
      <i/>
      <u/>
      <sz val="14"/>
      <color rgb="FF002060"/>
      <name val="Arial Cyr"/>
      <charset val="204"/>
    </font>
    <font>
      <b/>
      <i/>
      <sz val="12"/>
      <color theme="5" tint="-0.249977111117893"/>
      <name val="Arial Cyr"/>
      <charset val="204"/>
    </font>
    <font>
      <b/>
      <sz val="14"/>
      <color theme="5" tint="-0.249977111117893"/>
      <name val="Calibri"/>
      <family val="2"/>
      <charset val="204"/>
      <scheme val="minor"/>
    </font>
    <font>
      <sz val="14"/>
      <name val="Calibri"/>
      <family val="2"/>
      <charset val="204"/>
      <scheme val="minor"/>
    </font>
    <font>
      <sz val="14"/>
      <color rgb="FF002060"/>
      <name val="Calibri"/>
      <family val="2"/>
      <charset val="204"/>
      <scheme val="minor"/>
    </font>
    <font>
      <sz val="14"/>
      <color rgb="FF002060"/>
      <name val="Arial Cyr"/>
      <charset val="204"/>
    </font>
    <font>
      <sz val="12"/>
      <color rgb="FF7030A0"/>
      <name val="Calibri"/>
      <family val="2"/>
      <charset val="204"/>
      <scheme val="minor"/>
    </font>
    <font>
      <b/>
      <sz val="14"/>
      <color theme="5" tint="-0.249977111117893"/>
      <name val="Arial Cyr"/>
      <charset val="204"/>
    </font>
    <font>
      <b/>
      <sz val="12"/>
      <color rgb="FF002060"/>
      <name val="Arial"/>
      <family val="2"/>
      <charset val="204"/>
    </font>
    <font>
      <b/>
      <i/>
      <sz val="14"/>
      <color rgb="FFC00000"/>
      <name val="Arial Cyr"/>
      <charset val="204"/>
    </font>
    <font>
      <b/>
      <sz val="14"/>
      <color rgb="FFC00000"/>
      <name val="Arial Cyr"/>
      <charset val="204"/>
    </font>
    <font>
      <i/>
      <sz val="14"/>
      <color rgb="FFC00000"/>
      <name val="Arial Cyr"/>
      <charset val="204"/>
    </font>
    <font>
      <i/>
      <sz val="12"/>
      <color rgb="FFC00000"/>
      <name val="Arial Cyr"/>
      <charset val="204"/>
    </font>
    <font>
      <i/>
      <sz val="14"/>
      <color rgb="FFFF0000"/>
      <name val="Arial"/>
      <family val="2"/>
      <charset val="204"/>
    </font>
    <font>
      <sz val="14"/>
      <color rgb="FFFF0000"/>
      <name val="Arial"/>
      <family val="2"/>
      <charset val="204"/>
    </font>
    <font>
      <sz val="14"/>
      <color rgb="FFFF0000"/>
      <name val="Arial Cyr"/>
      <charset val="204"/>
    </font>
    <font>
      <i/>
      <sz val="12"/>
      <color rgb="FFFF0000"/>
      <name val="Arial Cyr"/>
      <charset val="204"/>
    </font>
    <font>
      <sz val="12"/>
      <color rgb="FFFF0000"/>
      <name val="Calibri"/>
      <family val="2"/>
      <charset val="204"/>
      <scheme val="minor"/>
    </font>
    <font>
      <i/>
      <sz val="14"/>
      <color theme="5" tint="-0.249977111117893"/>
      <name val="Arial Cyr"/>
      <charset val="204"/>
    </font>
    <font>
      <sz val="12"/>
      <color theme="5" tint="-0.249977111117893"/>
      <name val="Calibri"/>
      <family val="2"/>
      <charset val="204"/>
      <scheme val="minor"/>
    </font>
    <font>
      <i/>
      <sz val="12"/>
      <color rgb="FF7030A0"/>
      <name val="Arial Cyr"/>
      <charset val="204"/>
    </font>
    <font>
      <b/>
      <u/>
      <sz val="12"/>
      <name val="Calibri"/>
      <family val="2"/>
      <charset val="204"/>
      <scheme val="minor"/>
    </font>
    <font>
      <b/>
      <sz val="14"/>
      <color theme="1"/>
      <name val="Arial"/>
      <family val="2"/>
      <charset val="204"/>
    </font>
    <font>
      <sz val="14"/>
      <color theme="1"/>
      <name val="Times New Roman"/>
      <family val="1"/>
      <charset val="204"/>
    </font>
    <font>
      <sz val="9"/>
      <color theme="1"/>
      <name val="Times New Roman"/>
      <family val="1"/>
      <charset val="204"/>
    </font>
    <font>
      <sz val="11"/>
      <color rgb="FF0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6" tint="0.79998168889431442"/>
        <bgColor indexed="64"/>
      </patternFill>
    </fill>
  </fills>
  <borders count="38">
    <border>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30">
    <xf numFmtId="0" fontId="0" fillId="0" borderId="0"/>
    <xf numFmtId="9" fontId="1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138" fillId="0" borderId="0"/>
    <xf numFmtId="172" fontId="16" fillId="0" borderId="0" applyFont="0" applyFill="0" applyBorder="0" applyAlignment="0" applyProtection="0"/>
    <xf numFmtId="0" fontId="16"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6" fillId="0" borderId="0"/>
    <xf numFmtId="0" fontId="16" fillId="0" borderId="0"/>
    <xf numFmtId="0" fontId="16" fillId="0" borderId="0"/>
    <xf numFmtId="0" fontId="1" fillId="0" borderId="0"/>
    <xf numFmtId="0" fontId="1" fillId="0" borderId="0"/>
    <xf numFmtId="0" fontId="1" fillId="0" borderId="0"/>
    <xf numFmtId="0" fontId="1" fillId="0" borderId="0"/>
    <xf numFmtId="0" fontId="1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cellStyleXfs>
  <cellXfs count="784">
    <xf numFmtId="0" fontId="0" fillId="0" borderId="0" xfId="0"/>
    <xf numFmtId="0" fontId="2" fillId="0" borderId="0" xfId="2"/>
    <xf numFmtId="49" fontId="3" fillId="0" borderId="0" xfId="2" applyNumberFormat="1" applyFont="1" applyAlignment="1">
      <alignment horizontal="center"/>
    </xf>
    <xf numFmtId="164" fontId="4" fillId="0" borderId="0" xfId="2" applyNumberFormat="1" applyFont="1"/>
    <xf numFmtId="49" fontId="5" fillId="0" borderId="0" xfId="2" applyNumberFormat="1" applyFont="1"/>
    <xf numFmtId="164" fontId="5" fillId="0" borderId="0" xfId="2" applyNumberFormat="1" applyFont="1"/>
    <xf numFmtId="164" fontId="2" fillId="0" borderId="0" xfId="2" applyNumberFormat="1"/>
    <xf numFmtId="164" fontId="4" fillId="0" borderId="0" xfId="2" applyNumberFormat="1" applyFont="1" applyAlignment="1">
      <alignment horizontal="center"/>
    </xf>
    <xf numFmtId="165" fontId="2" fillId="0" borderId="0" xfId="2" applyNumberFormat="1"/>
    <xf numFmtId="164" fontId="6" fillId="0" borderId="0" xfId="2" applyNumberFormat="1" applyFont="1"/>
    <xf numFmtId="164" fontId="3" fillId="0" borderId="0" xfId="2" applyNumberFormat="1" applyFont="1" applyFill="1"/>
    <xf numFmtId="164" fontId="5" fillId="0" borderId="0" xfId="2" applyNumberFormat="1" applyFont="1" applyFill="1"/>
    <xf numFmtId="0" fontId="2" fillId="0" borderId="0" xfId="2" applyFill="1"/>
    <xf numFmtId="164" fontId="2" fillId="0" borderId="0" xfId="2" applyNumberFormat="1" applyBorder="1"/>
    <xf numFmtId="165" fontId="7" fillId="0" borderId="0" xfId="2" applyNumberFormat="1" applyFont="1" applyFill="1" applyBorder="1" applyAlignment="1">
      <alignment horizontal="center" vertical="center"/>
    </xf>
    <xf numFmtId="0" fontId="2" fillId="0" borderId="0" xfId="2" applyBorder="1"/>
    <xf numFmtId="0" fontId="9" fillId="0" borderId="0" xfId="2"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49" fontId="10" fillId="0" borderId="4" xfId="2" applyNumberFormat="1" applyFont="1" applyFill="1" applyBorder="1" applyAlignment="1">
      <alignment horizontal="center" vertical="center" wrapText="1"/>
    </xf>
    <xf numFmtId="164" fontId="9" fillId="0" borderId="4" xfId="2" applyNumberFormat="1" applyFont="1" applyFill="1" applyBorder="1" applyAlignment="1">
      <alignment horizontal="center" vertical="center" wrapText="1"/>
    </xf>
    <xf numFmtId="164" fontId="9" fillId="4" borderId="6" xfId="2" applyNumberFormat="1" applyFont="1" applyFill="1" applyBorder="1" applyAlignment="1">
      <alignment horizontal="center" vertical="center" wrapText="1"/>
    </xf>
    <xf numFmtId="164" fontId="9" fillId="0" borderId="6" xfId="2" applyNumberFormat="1" applyFont="1" applyFill="1" applyBorder="1" applyAlignment="1">
      <alignment horizontal="center" vertical="center" wrapText="1"/>
    </xf>
    <xf numFmtId="164" fontId="9" fillId="0" borderId="0" xfId="2" applyNumberFormat="1" applyFont="1" applyFill="1" applyBorder="1" applyAlignment="1">
      <alignment horizontal="center" vertical="center" wrapText="1"/>
    </xf>
    <xf numFmtId="0" fontId="11" fillId="0" borderId="0" xfId="2" applyFont="1" applyFill="1"/>
    <xf numFmtId="49" fontId="10" fillId="0" borderId="9" xfId="2" applyNumberFormat="1" applyFont="1" applyFill="1" applyBorder="1" applyAlignment="1">
      <alignment horizontal="center" vertical="center" wrapText="1"/>
    </xf>
    <xf numFmtId="49" fontId="10" fillId="0" borderId="12" xfId="2" applyNumberFormat="1" applyFont="1" applyFill="1" applyBorder="1" applyAlignment="1">
      <alignment horizontal="center" vertical="center" wrapText="1"/>
    </xf>
    <xf numFmtId="164" fontId="9" fillId="0" borderId="12" xfId="2" applyNumberFormat="1" applyFont="1" applyFill="1" applyBorder="1" applyAlignment="1">
      <alignment horizontal="center" vertical="center" wrapText="1"/>
    </xf>
    <xf numFmtId="164" fontId="9" fillId="4" borderId="12" xfId="2" applyNumberFormat="1" applyFont="1" applyFill="1" applyBorder="1" applyAlignment="1">
      <alignment horizontal="center" vertical="center" wrapText="1"/>
    </xf>
    <xf numFmtId="164" fontId="9" fillId="4" borderId="13" xfId="2" applyNumberFormat="1" applyFont="1" applyFill="1" applyBorder="1" applyAlignment="1">
      <alignment horizontal="center" vertical="center" wrapText="1"/>
    </xf>
    <xf numFmtId="164" fontId="9" fillId="0" borderId="14" xfId="2" applyNumberFormat="1" applyFont="1" applyFill="1" applyBorder="1" applyAlignment="1">
      <alignment horizontal="center" vertical="center" wrapText="1"/>
    </xf>
    <xf numFmtId="49" fontId="12" fillId="0" borderId="0" xfId="2" applyNumberFormat="1" applyFont="1"/>
    <xf numFmtId="49" fontId="12" fillId="0" borderId="17" xfId="2" applyNumberFormat="1" applyFont="1" applyBorder="1" applyAlignment="1">
      <alignment horizontal="center" vertical="center"/>
    </xf>
    <xf numFmtId="49" fontId="12" fillId="0" borderId="15" xfId="2" applyNumberFormat="1" applyFont="1" applyBorder="1" applyAlignment="1">
      <alignment horizontal="center" vertical="center"/>
    </xf>
    <xf numFmtId="164" fontId="12" fillId="0" borderId="15" xfId="2" applyNumberFormat="1" applyFont="1" applyBorder="1" applyAlignment="1">
      <alignment horizontal="center" vertical="center"/>
    </xf>
    <xf numFmtId="49" fontId="12" fillId="0" borderId="15" xfId="2" applyNumberFormat="1" applyFont="1" applyFill="1" applyBorder="1" applyAlignment="1">
      <alignment horizontal="center" vertical="center"/>
    </xf>
    <xf numFmtId="49" fontId="12" fillId="0" borderId="14" xfId="2" applyNumberFormat="1" applyFont="1" applyBorder="1" applyAlignment="1">
      <alignment horizontal="center" vertical="center"/>
    </xf>
    <xf numFmtId="49" fontId="12" fillId="0" borderId="18" xfId="2" applyNumberFormat="1" applyFont="1" applyFill="1" applyBorder="1" applyAlignment="1">
      <alignment horizontal="center" vertical="center"/>
    </xf>
    <xf numFmtId="49" fontId="12" fillId="0" borderId="0" xfId="2" applyNumberFormat="1" applyFont="1" applyFill="1" applyBorder="1" applyAlignment="1">
      <alignment horizontal="center" vertical="center"/>
    </xf>
    <xf numFmtId="49" fontId="12" fillId="0" borderId="0" xfId="2" applyNumberFormat="1" applyFont="1" applyFill="1"/>
    <xf numFmtId="49" fontId="13" fillId="0" borderId="0" xfId="2" applyNumberFormat="1" applyFont="1"/>
    <xf numFmtId="49" fontId="15" fillId="2" borderId="14" xfId="2" applyNumberFormat="1" applyFont="1" applyFill="1" applyBorder="1" applyAlignment="1">
      <alignment horizontal="center" vertical="center"/>
    </xf>
    <xf numFmtId="164" fontId="15" fillId="2" borderId="14" xfId="2" applyNumberFormat="1" applyFont="1" applyFill="1" applyBorder="1" applyAlignment="1">
      <alignment horizontal="center" vertical="center"/>
    </xf>
    <xf numFmtId="165" fontId="7" fillId="2" borderId="14" xfId="2" applyNumberFormat="1" applyFont="1" applyFill="1" applyBorder="1" applyAlignment="1">
      <alignment horizontal="center" vertical="center"/>
    </xf>
    <xf numFmtId="166" fontId="7" fillId="2" borderId="14" xfId="2" applyNumberFormat="1" applyFont="1" applyFill="1" applyBorder="1" applyAlignment="1">
      <alignment horizontal="center" vertical="center"/>
    </xf>
    <xf numFmtId="9" fontId="7" fillId="2" borderId="14" xfId="2" applyNumberFormat="1" applyFont="1" applyFill="1" applyBorder="1" applyAlignment="1">
      <alignment horizontal="center" vertical="center"/>
    </xf>
    <xf numFmtId="165" fontId="7" fillId="0" borderId="14" xfId="2" applyNumberFormat="1" applyFont="1" applyFill="1" applyBorder="1" applyAlignment="1">
      <alignment horizontal="center" vertical="center"/>
    </xf>
    <xf numFmtId="165" fontId="7" fillId="0" borderId="14" xfId="1" applyNumberFormat="1" applyFont="1" applyFill="1" applyBorder="1" applyAlignment="1">
      <alignment horizontal="center" vertical="center"/>
    </xf>
    <xf numFmtId="166" fontId="7" fillId="0" borderId="14" xfId="1" applyNumberFormat="1" applyFont="1" applyFill="1" applyBorder="1" applyAlignment="1">
      <alignment horizontal="center" vertical="center"/>
    </xf>
    <xf numFmtId="4" fontId="7" fillId="0" borderId="14" xfId="2" applyNumberFormat="1" applyFont="1" applyFill="1" applyBorder="1" applyAlignment="1">
      <alignment horizontal="center" vertical="center"/>
    </xf>
    <xf numFmtId="164" fontId="7" fillId="0" borderId="14" xfId="2" applyNumberFormat="1" applyFont="1" applyFill="1" applyBorder="1" applyAlignment="1">
      <alignment horizontal="center" vertical="center"/>
    </xf>
    <xf numFmtId="165" fontId="17" fillId="0" borderId="18" xfId="2" applyNumberFormat="1" applyFont="1" applyFill="1" applyBorder="1" applyAlignment="1">
      <alignment horizontal="center" vertical="center"/>
    </xf>
    <xf numFmtId="165" fontId="18" fillId="0" borderId="0" xfId="2" applyNumberFormat="1" applyFont="1" applyFill="1" applyBorder="1" applyAlignment="1">
      <alignment horizontal="center" vertical="center"/>
    </xf>
    <xf numFmtId="49" fontId="13" fillId="0" borderId="0" xfId="2" applyNumberFormat="1" applyFont="1" applyFill="1"/>
    <xf numFmtId="2" fontId="13" fillId="0" borderId="0" xfId="2" applyNumberFormat="1" applyFont="1" applyFill="1"/>
    <xf numFmtId="49" fontId="19" fillId="0" borderId="0" xfId="2" applyNumberFormat="1" applyFont="1"/>
    <xf numFmtId="49" fontId="20" fillId="0" borderId="14" xfId="2" applyNumberFormat="1" applyFont="1" applyBorder="1" applyAlignment="1">
      <alignment horizontal="center" vertical="center"/>
    </xf>
    <xf numFmtId="164" fontId="20" fillId="0" borderId="14" xfId="2" applyNumberFormat="1" applyFont="1" applyBorder="1" applyAlignment="1">
      <alignment horizontal="center" vertical="center"/>
    </xf>
    <xf numFmtId="9" fontId="18" fillId="0" borderId="14" xfId="2" applyNumberFormat="1" applyFont="1" applyBorder="1" applyAlignment="1">
      <alignment horizontal="center" vertical="center"/>
    </xf>
    <xf numFmtId="166" fontId="18" fillId="0" borderId="14" xfId="2" applyNumberFormat="1" applyFont="1" applyBorder="1" applyAlignment="1">
      <alignment horizontal="center" vertical="center"/>
    </xf>
    <xf numFmtId="9" fontId="20" fillId="0" borderId="14" xfId="2" applyNumberFormat="1" applyFont="1" applyBorder="1" applyAlignment="1">
      <alignment horizontal="center" vertical="center"/>
    </xf>
    <xf numFmtId="165" fontId="18" fillId="0" borderId="14" xfId="2" applyNumberFormat="1" applyFont="1" applyBorder="1" applyAlignment="1">
      <alignment horizontal="center" vertical="center"/>
    </xf>
    <xf numFmtId="165" fontId="20" fillId="0" borderId="14" xfId="2" applyNumberFormat="1" applyFont="1" applyBorder="1" applyAlignment="1">
      <alignment horizontal="center" vertical="center"/>
    </xf>
    <xf numFmtId="9" fontId="18" fillId="0" borderId="14" xfId="4" applyFont="1" applyFill="1" applyBorder="1" applyAlignment="1">
      <alignment horizontal="center" vertical="center"/>
    </xf>
    <xf numFmtId="165" fontId="18" fillId="0" borderId="14" xfId="4" applyNumberFormat="1" applyFont="1" applyFill="1" applyBorder="1" applyAlignment="1">
      <alignment horizontal="center" vertical="center"/>
    </xf>
    <xf numFmtId="165" fontId="18" fillId="0" borderId="14" xfId="1" applyNumberFormat="1" applyFont="1" applyFill="1" applyBorder="1" applyAlignment="1">
      <alignment horizontal="center" vertical="center"/>
    </xf>
    <xf numFmtId="166" fontId="18" fillId="0" borderId="14" xfId="1" applyNumberFormat="1" applyFont="1" applyFill="1" applyBorder="1" applyAlignment="1">
      <alignment horizontal="center" vertical="center"/>
    </xf>
    <xf numFmtId="4" fontId="18" fillId="0" borderId="14" xfId="4" applyNumberFormat="1" applyFont="1" applyFill="1" applyBorder="1" applyAlignment="1">
      <alignment horizontal="center" vertical="center"/>
    </xf>
    <xf numFmtId="9" fontId="18" fillId="0" borderId="18" xfId="2" applyNumberFormat="1" applyFont="1" applyFill="1" applyBorder="1" applyAlignment="1">
      <alignment horizontal="center" vertical="center"/>
    </xf>
    <xf numFmtId="9" fontId="21" fillId="0" borderId="0" xfId="2" applyNumberFormat="1" applyFont="1" applyFill="1" applyBorder="1" applyAlignment="1">
      <alignment horizontal="center" vertical="center"/>
    </xf>
    <xf numFmtId="49" fontId="19" fillId="0" borderId="0" xfId="2" applyNumberFormat="1" applyFont="1" applyFill="1"/>
    <xf numFmtId="49" fontId="23" fillId="5" borderId="14" xfId="2" applyNumberFormat="1" applyFont="1" applyFill="1" applyBorder="1" applyAlignment="1">
      <alignment horizontal="center" vertical="center"/>
    </xf>
    <xf numFmtId="164" fontId="23" fillId="5" borderId="14" xfId="2" applyNumberFormat="1" applyFont="1" applyFill="1" applyBorder="1" applyAlignment="1">
      <alignment horizontal="center" vertical="center"/>
    </xf>
    <xf numFmtId="165" fontId="24" fillId="5" borderId="14" xfId="2" applyNumberFormat="1" applyFont="1" applyFill="1" applyBorder="1" applyAlignment="1">
      <alignment horizontal="center" vertical="center"/>
    </xf>
    <xf numFmtId="166" fontId="24" fillId="5" borderId="14" xfId="2" applyNumberFormat="1" applyFont="1" applyFill="1" applyBorder="1" applyAlignment="1">
      <alignment horizontal="center" vertical="center"/>
    </xf>
    <xf numFmtId="9" fontId="24" fillId="5" borderId="14" xfId="2" applyNumberFormat="1" applyFont="1" applyFill="1" applyBorder="1" applyAlignment="1">
      <alignment horizontal="center" vertical="center"/>
    </xf>
    <xf numFmtId="165" fontId="24" fillId="0" borderId="14" xfId="2" applyNumberFormat="1" applyFont="1" applyFill="1" applyBorder="1" applyAlignment="1">
      <alignment horizontal="center" vertical="center"/>
    </xf>
    <xf numFmtId="165" fontId="24" fillId="0" borderId="14" xfId="1" applyNumberFormat="1" applyFont="1" applyFill="1" applyBorder="1" applyAlignment="1">
      <alignment horizontal="center" vertical="center"/>
    </xf>
    <xf numFmtId="166" fontId="24" fillId="0" borderId="14" xfId="1" applyNumberFormat="1" applyFont="1" applyFill="1" applyBorder="1" applyAlignment="1">
      <alignment horizontal="center" vertical="center"/>
    </xf>
    <xf numFmtId="4" fontId="24" fillId="0" borderId="14" xfId="2" applyNumberFormat="1" applyFont="1" applyFill="1" applyBorder="1" applyAlignment="1">
      <alignment horizontal="center" vertical="center"/>
    </xf>
    <xf numFmtId="49" fontId="25" fillId="5" borderId="14" xfId="2" applyNumberFormat="1" applyFont="1" applyFill="1" applyBorder="1" applyAlignment="1">
      <alignment horizontal="center" vertical="center"/>
    </xf>
    <xf numFmtId="164" fontId="25" fillId="5" borderId="14" xfId="2" applyNumberFormat="1" applyFont="1" applyFill="1" applyBorder="1" applyAlignment="1">
      <alignment horizontal="center" vertical="center"/>
    </xf>
    <xf numFmtId="165" fontId="17" fillId="5" borderId="14" xfId="2" applyNumberFormat="1" applyFont="1" applyFill="1" applyBorder="1" applyAlignment="1">
      <alignment horizontal="center" vertical="center"/>
    </xf>
    <xf numFmtId="166" fontId="17" fillId="5" borderId="14" xfId="2" applyNumberFormat="1" applyFont="1" applyFill="1" applyBorder="1" applyAlignment="1">
      <alignment horizontal="center" vertical="center"/>
    </xf>
    <xf numFmtId="9" fontId="17" fillId="5" borderId="14" xfId="2" applyNumberFormat="1" applyFont="1" applyFill="1" applyBorder="1" applyAlignment="1">
      <alignment horizontal="center" vertical="center"/>
    </xf>
    <xf numFmtId="49" fontId="27" fillId="5" borderId="14" xfId="2" applyNumberFormat="1" applyFont="1" applyFill="1" applyBorder="1" applyAlignment="1">
      <alignment horizontal="center" vertical="center"/>
    </xf>
    <xf numFmtId="164" fontId="27" fillId="5" borderId="14" xfId="2" applyNumberFormat="1" applyFont="1" applyFill="1" applyBorder="1" applyAlignment="1">
      <alignment horizontal="center" vertical="center"/>
    </xf>
    <xf numFmtId="165" fontId="28" fillId="5" borderId="14" xfId="2" applyNumberFormat="1" applyFont="1" applyFill="1" applyBorder="1" applyAlignment="1">
      <alignment horizontal="center" vertical="center"/>
    </xf>
    <xf numFmtId="166" fontId="28" fillId="5" borderId="14" xfId="2" applyNumberFormat="1" applyFont="1" applyFill="1" applyBorder="1" applyAlignment="1">
      <alignment horizontal="center" vertical="center"/>
    </xf>
    <xf numFmtId="9" fontId="28" fillId="5" borderId="14" xfId="2" applyNumberFormat="1" applyFont="1" applyFill="1" applyBorder="1" applyAlignment="1">
      <alignment horizontal="center" vertical="center"/>
    </xf>
    <xf numFmtId="165" fontId="28" fillId="0" borderId="14" xfId="2" applyNumberFormat="1" applyFont="1" applyFill="1" applyBorder="1" applyAlignment="1">
      <alignment horizontal="center" vertical="center"/>
    </xf>
    <xf numFmtId="164" fontId="28" fillId="0" borderId="14" xfId="2" applyNumberFormat="1" applyFont="1" applyFill="1" applyBorder="1" applyAlignment="1">
      <alignment horizontal="center" vertical="center"/>
    </xf>
    <xf numFmtId="165" fontId="28" fillId="0" borderId="14" xfId="1" applyNumberFormat="1" applyFont="1" applyFill="1" applyBorder="1" applyAlignment="1">
      <alignment horizontal="center" vertical="center"/>
    </xf>
    <xf numFmtId="166" fontId="28" fillId="0" borderId="14" xfId="1" applyNumberFormat="1" applyFont="1" applyFill="1" applyBorder="1" applyAlignment="1">
      <alignment horizontal="center" vertical="center"/>
    </xf>
    <xf numFmtId="4" fontId="28" fillId="0" borderId="14" xfId="2" applyNumberFormat="1" applyFont="1" applyFill="1" applyBorder="1" applyAlignment="1">
      <alignment horizontal="center" vertical="center"/>
    </xf>
    <xf numFmtId="165" fontId="28" fillId="0" borderId="18" xfId="2" applyNumberFormat="1" applyFont="1" applyFill="1" applyBorder="1" applyAlignment="1">
      <alignment horizontal="center" vertical="center"/>
    </xf>
    <xf numFmtId="165" fontId="21" fillId="0" borderId="0" xfId="2" applyNumberFormat="1" applyFont="1" applyFill="1" applyBorder="1" applyAlignment="1">
      <alignment horizontal="center" vertical="center"/>
    </xf>
    <xf numFmtId="49" fontId="29" fillId="0" borderId="0" xfId="2" applyNumberFormat="1" applyFont="1"/>
    <xf numFmtId="49" fontId="31" fillId="5" borderId="14" xfId="2" applyNumberFormat="1" applyFont="1" applyFill="1" applyBorder="1" applyAlignment="1">
      <alignment horizontal="center" vertical="center"/>
    </xf>
    <xf numFmtId="164" fontId="31" fillId="5" borderId="14" xfId="2" applyNumberFormat="1" applyFont="1" applyFill="1" applyBorder="1" applyAlignment="1">
      <alignment horizontal="center" vertical="center"/>
    </xf>
    <xf numFmtId="165" fontId="30" fillId="5" borderId="14" xfId="2" applyNumberFormat="1" applyFont="1" applyFill="1" applyBorder="1" applyAlignment="1">
      <alignment horizontal="center" vertical="center"/>
    </xf>
    <xf numFmtId="166" fontId="30" fillId="5" borderId="14" xfId="2" applyNumberFormat="1" applyFont="1" applyFill="1" applyBorder="1" applyAlignment="1">
      <alignment horizontal="center" vertical="center"/>
    </xf>
    <xf numFmtId="9" fontId="30" fillId="5" borderId="14" xfId="2" applyNumberFormat="1" applyFont="1" applyFill="1" applyBorder="1" applyAlignment="1">
      <alignment horizontal="center" vertical="center"/>
    </xf>
    <xf numFmtId="165" fontId="30" fillId="0" borderId="14" xfId="2" applyNumberFormat="1" applyFont="1" applyFill="1" applyBorder="1" applyAlignment="1">
      <alignment horizontal="center" vertical="center"/>
    </xf>
    <xf numFmtId="164" fontId="30" fillId="0" borderId="14" xfId="2" applyNumberFormat="1" applyFont="1" applyFill="1" applyBorder="1" applyAlignment="1">
      <alignment horizontal="center" vertical="center"/>
    </xf>
    <xf numFmtId="165" fontId="30" fillId="0" borderId="14" xfId="1" applyNumberFormat="1" applyFont="1" applyFill="1" applyBorder="1" applyAlignment="1">
      <alignment horizontal="center" vertical="center"/>
    </xf>
    <xf numFmtId="166" fontId="30" fillId="0" borderId="14" xfId="1" applyNumberFormat="1" applyFont="1" applyFill="1" applyBorder="1" applyAlignment="1">
      <alignment horizontal="center" vertical="center"/>
    </xf>
    <xf numFmtId="4" fontId="30" fillId="0" borderId="14" xfId="2" applyNumberFormat="1" applyFont="1" applyFill="1" applyBorder="1" applyAlignment="1">
      <alignment horizontal="center" vertical="center"/>
    </xf>
    <xf numFmtId="165" fontId="30" fillId="0" borderId="18" xfId="2" applyNumberFormat="1" applyFont="1" applyFill="1" applyBorder="1" applyAlignment="1">
      <alignment horizontal="center" vertical="center"/>
    </xf>
    <xf numFmtId="165" fontId="32" fillId="0" borderId="0" xfId="2" applyNumberFormat="1" applyFont="1" applyFill="1" applyBorder="1" applyAlignment="1">
      <alignment horizontal="center" vertical="center"/>
    </xf>
    <xf numFmtId="49" fontId="29" fillId="0" borderId="0" xfId="2" applyNumberFormat="1" applyFont="1" applyFill="1"/>
    <xf numFmtId="49" fontId="34" fillId="0" borderId="14" xfId="2" applyNumberFormat="1" applyFont="1" applyBorder="1" applyAlignment="1">
      <alignment horizontal="center" vertical="center"/>
    </xf>
    <xf numFmtId="164" fontId="34" fillId="0" borderId="14" xfId="2" applyNumberFormat="1" applyFont="1" applyBorder="1" applyAlignment="1">
      <alignment horizontal="center" vertical="center"/>
    </xf>
    <xf numFmtId="165" fontId="35" fillId="0" borderId="14" xfId="2" applyNumberFormat="1" applyFont="1" applyBorder="1" applyAlignment="1">
      <alignment horizontal="center" vertical="center"/>
    </xf>
    <xf numFmtId="166" fontId="35" fillId="0" borderId="14" xfId="2" applyNumberFormat="1" applyFont="1" applyBorder="1" applyAlignment="1">
      <alignment horizontal="center" vertical="center"/>
    </xf>
    <xf numFmtId="9" fontId="35" fillId="0" borderId="14" xfId="2" applyNumberFormat="1" applyFont="1" applyBorder="1" applyAlignment="1">
      <alignment horizontal="center" vertical="center"/>
    </xf>
    <xf numFmtId="165" fontId="35" fillId="0" borderId="14" xfId="2" applyNumberFormat="1" applyFont="1" applyFill="1" applyBorder="1" applyAlignment="1">
      <alignment horizontal="center" vertical="center"/>
    </xf>
    <xf numFmtId="165" fontId="35" fillId="0" borderId="14" xfId="1" applyNumberFormat="1" applyFont="1" applyFill="1" applyBorder="1" applyAlignment="1">
      <alignment horizontal="center" vertical="center"/>
    </xf>
    <xf numFmtId="166" fontId="35" fillId="0" borderId="14" xfId="1" applyNumberFormat="1" applyFont="1" applyFill="1" applyBorder="1" applyAlignment="1">
      <alignment horizontal="center" vertical="center"/>
    </xf>
    <xf numFmtId="4" fontId="35" fillId="0" borderId="14" xfId="2" applyNumberFormat="1" applyFont="1" applyFill="1" applyBorder="1" applyAlignment="1">
      <alignment horizontal="center" vertical="center"/>
    </xf>
    <xf numFmtId="164" fontId="35" fillId="0" borderId="14" xfId="2" applyNumberFormat="1" applyFont="1" applyFill="1" applyBorder="1" applyAlignment="1">
      <alignment horizontal="center" vertical="center"/>
    </xf>
    <xf numFmtId="49" fontId="36" fillId="0" borderId="0" xfId="2" applyNumberFormat="1" applyFont="1"/>
    <xf numFmtId="165" fontId="24" fillId="0" borderId="18" xfId="2" applyNumberFormat="1" applyFont="1" applyFill="1" applyBorder="1" applyAlignment="1">
      <alignment horizontal="center" vertical="center"/>
    </xf>
    <xf numFmtId="165" fontId="37" fillId="0" borderId="0" xfId="2" applyNumberFormat="1" applyFont="1" applyFill="1" applyBorder="1" applyAlignment="1">
      <alignment horizontal="center" vertical="center"/>
    </xf>
    <xf numFmtId="49" fontId="36" fillId="0" borderId="0" xfId="2" applyNumberFormat="1" applyFont="1" applyFill="1"/>
    <xf numFmtId="164" fontId="24" fillId="0" borderId="14" xfId="2" applyNumberFormat="1" applyFont="1" applyFill="1" applyBorder="1" applyAlignment="1">
      <alignment horizontal="center" vertical="center"/>
    </xf>
    <xf numFmtId="165" fontId="35" fillId="0" borderId="18" xfId="2" applyNumberFormat="1" applyFont="1" applyFill="1" applyBorder="1" applyAlignment="1">
      <alignment horizontal="center" vertical="center"/>
    </xf>
    <xf numFmtId="165" fontId="38" fillId="0" borderId="0" xfId="2" applyNumberFormat="1" applyFont="1" applyFill="1" applyBorder="1" applyAlignment="1">
      <alignment horizontal="center" vertical="center"/>
    </xf>
    <xf numFmtId="49" fontId="39" fillId="0" borderId="0" xfId="2" applyNumberFormat="1" applyFont="1" applyFill="1"/>
    <xf numFmtId="49" fontId="39" fillId="0" borderId="0" xfId="2" applyNumberFormat="1" applyFont="1"/>
    <xf numFmtId="49" fontId="15" fillId="5" borderId="14" xfId="2" applyNumberFormat="1" applyFont="1" applyFill="1" applyBorder="1" applyAlignment="1">
      <alignment horizontal="center" vertical="center"/>
    </xf>
    <xf numFmtId="164" fontId="15" fillId="5" borderId="14" xfId="2" applyNumberFormat="1" applyFont="1" applyFill="1" applyBorder="1" applyAlignment="1">
      <alignment horizontal="center" vertical="center"/>
    </xf>
    <xf numFmtId="165" fontId="7" fillId="5" borderId="14" xfId="2" applyNumberFormat="1" applyFont="1" applyFill="1" applyBorder="1" applyAlignment="1">
      <alignment horizontal="center" vertical="center"/>
    </xf>
    <xf numFmtId="166" fontId="7" fillId="5" borderId="14" xfId="2" applyNumberFormat="1" applyFont="1" applyFill="1" applyBorder="1" applyAlignment="1">
      <alignment horizontal="center" vertical="center"/>
    </xf>
    <xf numFmtId="9" fontId="7" fillId="5" borderId="14" xfId="2" applyNumberFormat="1" applyFont="1" applyFill="1" applyBorder="1" applyAlignment="1">
      <alignment horizontal="center" vertical="center"/>
    </xf>
    <xf numFmtId="165" fontId="7" fillId="0" borderId="18" xfId="2" applyNumberFormat="1" applyFont="1" applyFill="1" applyBorder="1" applyAlignment="1">
      <alignment horizontal="center" vertical="center"/>
    </xf>
    <xf numFmtId="165" fontId="40" fillId="0" borderId="0" xfId="2" applyNumberFormat="1" applyFont="1" applyFill="1" applyBorder="1" applyAlignment="1">
      <alignment horizontal="center" vertical="center"/>
    </xf>
    <xf numFmtId="49" fontId="41" fillId="0" borderId="0" xfId="2" applyNumberFormat="1" applyFont="1" applyFill="1"/>
    <xf numFmtId="49" fontId="41" fillId="0" borderId="0" xfId="2" applyNumberFormat="1" applyFont="1"/>
    <xf numFmtId="49" fontId="43" fillId="0" borderId="14" xfId="2" applyNumberFormat="1" applyFont="1" applyFill="1" applyBorder="1" applyAlignment="1">
      <alignment horizontal="center" vertical="center"/>
    </xf>
    <xf numFmtId="164" fontId="43" fillId="0" borderId="14" xfId="2" applyNumberFormat="1" applyFont="1" applyFill="1" applyBorder="1" applyAlignment="1">
      <alignment horizontal="center" vertical="center"/>
    </xf>
    <xf numFmtId="165" fontId="44" fillId="0" borderId="14" xfId="2" applyNumberFormat="1" applyFont="1" applyFill="1" applyBorder="1" applyAlignment="1">
      <alignment horizontal="center" vertical="center"/>
    </xf>
    <xf numFmtId="166" fontId="44" fillId="0" borderId="14" xfId="2" applyNumberFormat="1" applyFont="1" applyFill="1" applyBorder="1" applyAlignment="1">
      <alignment horizontal="center" vertical="center"/>
    </xf>
    <xf numFmtId="9" fontId="44" fillId="0" borderId="14" xfId="2" applyNumberFormat="1" applyFont="1" applyFill="1" applyBorder="1" applyAlignment="1">
      <alignment horizontal="center" vertical="center"/>
    </xf>
    <xf numFmtId="164" fontId="44" fillId="0" borderId="14" xfId="2" applyNumberFormat="1" applyFont="1" applyFill="1" applyBorder="1" applyAlignment="1">
      <alignment horizontal="center" vertical="center"/>
    </xf>
    <xf numFmtId="165" fontId="44" fillId="0" borderId="14" xfId="1" applyNumberFormat="1" applyFont="1" applyFill="1" applyBorder="1" applyAlignment="1">
      <alignment horizontal="center" vertical="center"/>
    </xf>
    <xf numFmtId="166" fontId="44" fillId="0" borderId="14" xfId="1" applyNumberFormat="1" applyFont="1" applyFill="1" applyBorder="1" applyAlignment="1">
      <alignment horizontal="center" vertical="center"/>
    </xf>
    <xf numFmtId="4" fontId="44" fillId="0" borderId="14" xfId="2" applyNumberFormat="1" applyFont="1" applyFill="1" applyBorder="1" applyAlignment="1">
      <alignment horizontal="center" vertical="center"/>
    </xf>
    <xf numFmtId="165" fontId="44" fillId="0" borderId="18" xfId="2" applyNumberFormat="1" applyFont="1" applyFill="1" applyBorder="1" applyAlignment="1">
      <alignment horizontal="center" vertical="center"/>
    </xf>
    <xf numFmtId="165" fontId="45" fillId="0" borderId="0" xfId="2" applyNumberFormat="1" applyFont="1" applyFill="1" applyBorder="1" applyAlignment="1">
      <alignment horizontal="center" vertical="center"/>
    </xf>
    <xf numFmtId="49" fontId="46" fillId="0" borderId="0" xfId="2" applyNumberFormat="1" applyFont="1" applyFill="1"/>
    <xf numFmtId="49" fontId="15" fillId="0" borderId="14" xfId="2" applyNumberFormat="1" applyFont="1" applyBorder="1" applyAlignment="1">
      <alignment horizontal="center" vertical="center"/>
    </xf>
    <xf numFmtId="164" fontId="15" fillId="0" borderId="14" xfId="2" applyNumberFormat="1" applyFont="1" applyBorder="1" applyAlignment="1">
      <alignment horizontal="center" vertical="center"/>
    </xf>
    <xf numFmtId="165" fontId="7" fillId="0" borderId="14" xfId="2" applyNumberFormat="1" applyFont="1" applyBorder="1" applyAlignment="1">
      <alignment horizontal="center" vertical="center"/>
    </xf>
    <xf numFmtId="166" fontId="7" fillId="0" borderId="14" xfId="2" applyNumberFormat="1" applyFont="1" applyBorder="1" applyAlignment="1">
      <alignment horizontal="center" vertical="center"/>
    </xf>
    <xf numFmtId="9" fontId="7" fillId="0" borderId="14" xfId="2" applyNumberFormat="1" applyFont="1" applyBorder="1" applyAlignment="1">
      <alignment horizontal="center" vertical="center"/>
    </xf>
    <xf numFmtId="167" fontId="17" fillId="0" borderId="0" xfId="2" applyNumberFormat="1" applyFont="1" applyFill="1" applyBorder="1" applyAlignment="1">
      <alignment horizontal="center"/>
    </xf>
    <xf numFmtId="49" fontId="47" fillId="0" borderId="0" xfId="2" applyNumberFormat="1" applyFont="1" applyFill="1"/>
    <xf numFmtId="49" fontId="47" fillId="0" borderId="0" xfId="2" applyNumberFormat="1" applyFont="1"/>
    <xf numFmtId="164" fontId="17" fillId="0" borderId="18" xfId="2" applyNumberFormat="1" applyFont="1" applyFill="1" applyBorder="1" applyAlignment="1">
      <alignment horizontal="center" vertical="center"/>
    </xf>
    <xf numFmtId="49" fontId="48" fillId="0" borderId="0" xfId="2" applyNumberFormat="1" applyFont="1" applyFill="1"/>
    <xf numFmtId="49" fontId="48" fillId="0" borderId="0" xfId="2" applyNumberFormat="1" applyFont="1"/>
    <xf numFmtId="49" fontId="49" fillId="0" borderId="19" xfId="2" applyNumberFormat="1" applyFont="1" applyFill="1" applyBorder="1" applyAlignment="1">
      <alignment horizontal="center" vertical="center" wrapText="1"/>
    </xf>
    <xf numFmtId="167" fontId="17" fillId="0" borderId="14" xfId="2" applyNumberFormat="1" applyFont="1" applyFill="1" applyBorder="1" applyAlignment="1">
      <alignment vertical="center" wrapText="1"/>
    </xf>
    <xf numFmtId="49" fontId="49" fillId="0" borderId="14" xfId="2" applyNumberFormat="1" applyFont="1" applyFill="1" applyBorder="1" applyAlignment="1">
      <alignment horizontal="center" vertical="center" wrapText="1"/>
    </xf>
    <xf numFmtId="164" fontId="17" fillId="0" borderId="14" xfId="2" applyNumberFormat="1" applyFont="1" applyFill="1" applyBorder="1" applyAlignment="1">
      <alignment horizontal="center" vertical="center" wrapText="1"/>
    </xf>
    <xf numFmtId="164" fontId="17" fillId="0" borderId="14" xfId="2" quotePrefix="1" applyNumberFormat="1" applyFont="1" applyFill="1" applyBorder="1" applyAlignment="1">
      <alignment horizontal="center" vertical="center" wrapText="1"/>
    </xf>
    <xf numFmtId="165" fontId="17" fillId="0" borderId="14" xfId="2" applyNumberFormat="1" applyFont="1" applyFill="1" applyBorder="1" applyAlignment="1">
      <alignment horizontal="center" vertical="center" wrapText="1"/>
    </xf>
    <xf numFmtId="165" fontId="17" fillId="0" borderId="14" xfId="2" quotePrefix="1" applyNumberFormat="1" applyFont="1" applyFill="1" applyBorder="1" applyAlignment="1">
      <alignment horizontal="center" vertical="center" wrapText="1"/>
    </xf>
    <xf numFmtId="165" fontId="7" fillId="0" borderId="14" xfId="2" applyNumberFormat="1" applyFont="1" applyFill="1" applyBorder="1" applyAlignment="1">
      <alignment horizontal="left" vertical="center" wrapText="1"/>
    </xf>
    <xf numFmtId="165" fontId="17" fillId="0" borderId="14" xfId="2" quotePrefix="1" applyNumberFormat="1" applyFont="1" applyFill="1" applyBorder="1" applyAlignment="1">
      <alignment horizontal="left" vertical="center" wrapText="1"/>
    </xf>
    <xf numFmtId="166" fontId="17" fillId="0" borderId="14" xfId="2" quotePrefix="1" applyNumberFormat="1" applyFont="1" applyFill="1" applyBorder="1" applyAlignment="1">
      <alignment horizontal="center" vertical="center" wrapText="1"/>
    </xf>
    <xf numFmtId="9" fontId="17" fillId="0" borderId="14" xfId="2" quotePrefix="1" applyNumberFormat="1" applyFont="1" applyFill="1" applyBorder="1" applyAlignment="1">
      <alignment horizontal="center" vertical="center" wrapText="1"/>
    </xf>
    <xf numFmtId="165" fontId="17" fillId="0" borderId="14" xfId="2" applyNumberFormat="1" applyFont="1" applyFill="1" applyBorder="1" applyAlignment="1">
      <alignment horizontal="left" vertical="center" wrapText="1"/>
    </xf>
    <xf numFmtId="166" fontId="17" fillId="0" borderId="14" xfId="1" quotePrefix="1" applyNumberFormat="1" applyFont="1" applyFill="1" applyBorder="1" applyAlignment="1">
      <alignment horizontal="center" vertical="center" wrapText="1"/>
    </xf>
    <xf numFmtId="4" fontId="17" fillId="0" borderId="14" xfId="2" quotePrefix="1" applyNumberFormat="1" applyFont="1" applyFill="1" applyBorder="1" applyAlignment="1">
      <alignment horizontal="center" vertical="center" wrapText="1"/>
    </xf>
    <xf numFmtId="165" fontId="18" fillId="0" borderId="18" xfId="2" quotePrefix="1" applyNumberFormat="1" applyFont="1" applyFill="1" applyBorder="1" applyAlignment="1">
      <alignment horizontal="left" vertical="center" wrapText="1"/>
    </xf>
    <xf numFmtId="165" fontId="18" fillId="0" borderId="0" xfId="2" quotePrefix="1" applyNumberFormat="1" applyFont="1" applyFill="1" applyBorder="1" applyAlignment="1">
      <alignment horizontal="left" vertical="center" wrapText="1"/>
    </xf>
    <xf numFmtId="0" fontId="50" fillId="0" borderId="0" xfId="2" applyFont="1" applyFill="1"/>
    <xf numFmtId="49" fontId="51" fillId="0" borderId="19" xfId="2" applyNumberFormat="1" applyFont="1" applyFill="1" applyBorder="1" applyAlignment="1">
      <alignment horizontal="center" vertical="center" wrapText="1"/>
    </xf>
    <xf numFmtId="167" fontId="28" fillId="0" borderId="14" xfId="2" applyNumberFormat="1" applyFont="1" applyFill="1" applyBorder="1" applyAlignment="1">
      <alignment vertical="center" wrapText="1"/>
    </xf>
    <xf numFmtId="49" fontId="51" fillId="0" borderId="14" xfId="2" applyNumberFormat="1" applyFont="1" applyFill="1" applyBorder="1" applyAlignment="1">
      <alignment horizontal="center" vertical="center" wrapText="1"/>
    </xf>
    <xf numFmtId="164" fontId="26" fillId="0" borderId="14" xfId="2" applyNumberFormat="1" applyFont="1" applyFill="1" applyBorder="1" applyAlignment="1">
      <alignment horizontal="center" vertical="center" wrapText="1"/>
    </xf>
    <xf numFmtId="165" fontId="26" fillId="0" borderId="14" xfId="2" applyNumberFormat="1" applyFont="1" applyFill="1" applyBorder="1" applyAlignment="1">
      <alignment horizontal="center" vertical="center" wrapText="1"/>
    </xf>
    <xf numFmtId="165" fontId="26" fillId="0" borderId="14" xfId="2" quotePrefix="1" applyNumberFormat="1" applyFont="1" applyFill="1" applyBorder="1" applyAlignment="1">
      <alignment horizontal="center" vertical="center" wrapText="1"/>
    </xf>
    <xf numFmtId="165" fontId="26" fillId="0" borderId="14" xfId="2" quotePrefix="1" applyNumberFormat="1" applyFont="1" applyFill="1" applyBorder="1" applyAlignment="1">
      <alignment horizontal="left" vertical="center" wrapText="1"/>
    </xf>
    <xf numFmtId="166" fontId="28" fillId="0" borderId="14" xfId="2" quotePrefix="1" applyNumberFormat="1" applyFont="1" applyFill="1" applyBorder="1" applyAlignment="1">
      <alignment horizontal="center" vertical="center" wrapText="1"/>
    </xf>
    <xf numFmtId="9" fontId="28" fillId="0" borderId="14" xfId="2" quotePrefix="1" applyNumberFormat="1" applyFont="1" applyFill="1" applyBorder="1" applyAlignment="1">
      <alignment horizontal="center" vertical="center" wrapText="1"/>
    </xf>
    <xf numFmtId="165" fontId="28" fillId="0" borderId="14" xfId="2" quotePrefix="1" applyNumberFormat="1" applyFont="1" applyFill="1" applyBorder="1" applyAlignment="1">
      <alignment horizontal="center" vertical="center" wrapText="1"/>
    </xf>
    <xf numFmtId="166" fontId="26" fillId="0" borderId="14" xfId="1" applyNumberFormat="1" applyFont="1" applyFill="1" applyBorder="1" applyAlignment="1">
      <alignment horizontal="center" vertical="center" wrapText="1"/>
    </xf>
    <xf numFmtId="4" fontId="26" fillId="0" borderId="14" xfId="2" applyNumberFormat="1" applyFont="1" applyFill="1" applyBorder="1" applyAlignment="1">
      <alignment horizontal="center" vertical="center" wrapText="1"/>
    </xf>
    <xf numFmtId="165" fontId="52" fillId="0" borderId="18" xfId="2" applyNumberFormat="1" applyFont="1" applyFill="1" applyBorder="1" applyAlignment="1">
      <alignment horizontal="center" vertical="center" wrapText="1"/>
    </xf>
    <xf numFmtId="165" fontId="52" fillId="0" borderId="0" xfId="2" applyNumberFormat="1" applyFont="1" applyFill="1" applyBorder="1" applyAlignment="1">
      <alignment horizontal="center" vertical="center" wrapText="1"/>
    </xf>
    <xf numFmtId="0" fontId="53" fillId="0" borderId="0" xfId="2" applyFont="1" applyFill="1"/>
    <xf numFmtId="49" fontId="54" fillId="0" borderId="19" xfId="2" applyNumberFormat="1" applyFont="1" applyFill="1" applyBorder="1" applyAlignment="1">
      <alignment horizontal="center" vertical="center" wrapText="1"/>
    </xf>
    <xf numFmtId="164" fontId="55" fillId="0" borderId="14" xfId="2" applyNumberFormat="1" applyFont="1" applyFill="1" applyBorder="1" applyAlignment="1">
      <alignment horizontal="center" vertical="center" wrapText="1"/>
    </xf>
    <xf numFmtId="165" fontId="55" fillId="0" borderId="14" xfId="2" applyNumberFormat="1" applyFont="1" applyFill="1" applyBorder="1" applyAlignment="1">
      <alignment horizontal="center" vertical="center" wrapText="1"/>
    </xf>
    <xf numFmtId="165" fontId="55" fillId="0" borderId="14" xfId="2" quotePrefix="1" applyNumberFormat="1" applyFont="1" applyFill="1" applyBorder="1" applyAlignment="1">
      <alignment horizontal="center" vertical="center" wrapText="1"/>
    </xf>
    <xf numFmtId="165" fontId="55" fillId="0" borderId="14" xfId="2" quotePrefix="1" applyNumberFormat="1" applyFont="1" applyFill="1" applyBorder="1" applyAlignment="1">
      <alignment horizontal="left" vertical="center" wrapText="1"/>
    </xf>
    <xf numFmtId="166" fontId="30" fillId="0" borderId="14" xfId="2" quotePrefix="1" applyNumberFormat="1" applyFont="1" applyFill="1" applyBorder="1" applyAlignment="1">
      <alignment horizontal="center" vertical="center" wrapText="1"/>
    </xf>
    <xf numFmtId="9" fontId="30" fillId="0" borderId="14" xfId="2" quotePrefix="1" applyNumberFormat="1" applyFont="1" applyFill="1" applyBorder="1" applyAlignment="1">
      <alignment horizontal="center" vertical="center" wrapText="1"/>
    </xf>
    <xf numFmtId="165" fontId="30" fillId="0" borderId="14" xfId="2" quotePrefix="1" applyNumberFormat="1" applyFont="1" applyFill="1" applyBorder="1" applyAlignment="1">
      <alignment horizontal="center" vertical="center" wrapText="1"/>
    </xf>
    <xf numFmtId="166" fontId="55" fillId="0" borderId="14" xfId="1" applyNumberFormat="1" applyFont="1" applyFill="1" applyBorder="1" applyAlignment="1">
      <alignment horizontal="center" vertical="center" wrapText="1"/>
    </xf>
    <xf numFmtId="4" fontId="55" fillId="0" borderId="14" xfId="2" applyNumberFormat="1" applyFont="1" applyFill="1" applyBorder="1" applyAlignment="1">
      <alignment horizontal="center" vertical="center" wrapText="1"/>
    </xf>
    <xf numFmtId="9" fontId="30" fillId="0" borderId="14" xfId="1" applyFont="1" applyFill="1" applyBorder="1" applyAlignment="1">
      <alignment horizontal="center" vertical="center"/>
    </xf>
    <xf numFmtId="165" fontId="56" fillId="0" borderId="18" xfId="2" applyNumberFormat="1" applyFont="1" applyFill="1" applyBorder="1" applyAlignment="1">
      <alignment horizontal="center" vertical="center" wrapText="1"/>
    </xf>
    <xf numFmtId="165" fontId="56" fillId="0" borderId="0" xfId="2" applyNumberFormat="1" applyFont="1" applyFill="1" applyBorder="1" applyAlignment="1">
      <alignment horizontal="center" vertical="center" wrapText="1"/>
    </xf>
    <xf numFmtId="0" fontId="57" fillId="0" borderId="0" xfId="2" applyFont="1" applyFill="1"/>
    <xf numFmtId="49" fontId="39" fillId="0" borderId="14" xfId="2" applyNumberFormat="1" applyFont="1" applyFill="1" applyBorder="1" applyAlignment="1">
      <alignment horizontal="center" vertical="center"/>
    </xf>
    <xf numFmtId="164" fontId="39" fillId="0" borderId="14" xfId="2" applyNumberFormat="1" applyFont="1" applyFill="1" applyBorder="1" applyAlignment="1">
      <alignment horizontal="center" vertical="center"/>
    </xf>
    <xf numFmtId="165" fontId="38" fillId="0" borderId="14" xfId="2" applyNumberFormat="1" applyFont="1" applyFill="1" applyBorder="1" applyAlignment="1">
      <alignment horizontal="center" vertical="center"/>
    </xf>
    <xf numFmtId="166" fontId="38" fillId="0" borderId="14" xfId="2" applyNumberFormat="1" applyFont="1" applyFill="1" applyBorder="1" applyAlignment="1">
      <alignment horizontal="center" vertical="center"/>
    </xf>
    <xf numFmtId="9" fontId="38" fillId="0" borderId="14" xfId="2" applyNumberFormat="1" applyFont="1" applyFill="1" applyBorder="1" applyAlignment="1">
      <alignment horizontal="center" vertical="center"/>
    </xf>
    <xf numFmtId="9" fontId="35" fillId="0" borderId="14" xfId="1" applyFont="1" applyFill="1" applyBorder="1" applyAlignment="1">
      <alignment horizontal="center" vertical="center"/>
    </xf>
    <xf numFmtId="164" fontId="38" fillId="0" borderId="18" xfId="2" applyNumberFormat="1" applyFont="1" applyFill="1" applyBorder="1" applyAlignment="1">
      <alignment horizontal="center" vertical="center"/>
    </xf>
    <xf numFmtId="49" fontId="58" fillId="0" borderId="0" xfId="2" applyNumberFormat="1" applyFont="1" applyFill="1"/>
    <xf numFmtId="49" fontId="58" fillId="0" borderId="0" xfId="2" applyNumberFormat="1" applyFont="1"/>
    <xf numFmtId="0" fontId="17" fillId="0" borderId="0" xfId="2" applyFont="1" applyFill="1" applyBorder="1" applyAlignment="1">
      <alignment horizontal="center" vertical="center" wrapText="1"/>
    </xf>
    <xf numFmtId="0" fontId="47" fillId="0" borderId="0" xfId="2" applyFont="1" applyFill="1"/>
    <xf numFmtId="0" fontId="47" fillId="0" borderId="0" xfId="2" applyFont="1"/>
    <xf numFmtId="49" fontId="59" fillId="0" borderId="19" xfId="2" applyNumberFormat="1" applyFont="1" applyFill="1" applyBorder="1" applyAlignment="1">
      <alignment horizontal="center" vertical="center" wrapText="1"/>
    </xf>
    <xf numFmtId="167" fontId="24" fillId="0" borderId="14" xfId="2" applyNumberFormat="1" applyFont="1" applyFill="1" applyBorder="1" applyAlignment="1">
      <alignment horizontal="left" vertical="center" wrapText="1"/>
    </xf>
    <xf numFmtId="49" fontId="59" fillId="0" borderId="14" xfId="2" applyNumberFormat="1" applyFont="1" applyFill="1" applyBorder="1" applyAlignment="1">
      <alignment horizontal="center" vertical="center" wrapText="1"/>
    </xf>
    <xf numFmtId="164" fontId="24" fillId="0" borderId="14" xfId="2" applyNumberFormat="1" applyFont="1" applyFill="1" applyBorder="1" applyAlignment="1">
      <alignment horizontal="center" vertical="center" wrapText="1"/>
    </xf>
    <xf numFmtId="165" fontId="24" fillId="0" borderId="14" xfId="2" applyNumberFormat="1" applyFont="1" applyFill="1" applyBorder="1" applyAlignment="1">
      <alignment horizontal="center" vertical="center" wrapText="1"/>
    </xf>
    <xf numFmtId="166" fontId="24" fillId="0" borderId="14" xfId="2" quotePrefix="1" applyNumberFormat="1" applyFont="1" applyFill="1" applyBorder="1" applyAlignment="1">
      <alignment horizontal="center" vertical="center" wrapText="1"/>
    </xf>
    <xf numFmtId="9" fontId="24" fillId="0" borderId="14" xfId="2" quotePrefix="1" applyNumberFormat="1" applyFont="1" applyFill="1" applyBorder="1" applyAlignment="1">
      <alignment horizontal="center" vertical="center" wrapText="1"/>
    </xf>
    <xf numFmtId="165" fontId="24" fillId="0" borderId="14" xfId="2" quotePrefix="1" applyNumberFormat="1" applyFont="1" applyFill="1" applyBorder="1" applyAlignment="1">
      <alignment horizontal="center" vertical="center" wrapText="1"/>
    </xf>
    <xf numFmtId="9" fontId="24" fillId="0" borderId="14" xfId="1" applyFont="1" applyFill="1" applyBorder="1" applyAlignment="1">
      <alignment horizontal="center" vertical="center"/>
    </xf>
    <xf numFmtId="165" fontId="24" fillId="0" borderId="18" xfId="2" applyNumberFormat="1" applyFont="1" applyFill="1" applyBorder="1" applyAlignment="1">
      <alignment horizontal="center" vertical="center" wrapText="1"/>
    </xf>
    <xf numFmtId="165" fontId="37" fillId="0" borderId="0" xfId="2" applyNumberFormat="1" applyFont="1" applyFill="1" applyBorder="1" applyAlignment="1">
      <alignment horizontal="center" vertical="center" wrapText="1"/>
    </xf>
    <xf numFmtId="0" fontId="60" fillId="0" borderId="0" xfId="2" applyFont="1" applyFill="1"/>
    <xf numFmtId="167" fontId="17" fillId="0" borderId="14" xfId="2" applyNumberFormat="1" applyFont="1" applyFill="1" applyBorder="1" applyAlignment="1">
      <alignment horizontal="center" vertical="center" wrapText="1"/>
    </xf>
    <xf numFmtId="164" fontId="44" fillId="0" borderId="14" xfId="2" applyNumberFormat="1" applyFont="1" applyFill="1" applyBorder="1" applyAlignment="1">
      <alignment horizontal="center" vertical="center" wrapText="1"/>
    </xf>
    <xf numFmtId="164" fontId="61" fillId="0" borderId="14" xfId="2" applyNumberFormat="1" applyFont="1" applyFill="1" applyBorder="1" applyAlignment="1">
      <alignment horizontal="center" vertical="center" wrapText="1"/>
    </xf>
    <xf numFmtId="165" fontId="44" fillId="0" borderId="14" xfId="2" applyNumberFormat="1" applyFont="1" applyFill="1" applyBorder="1" applyAlignment="1">
      <alignment horizontal="center" vertical="center" wrapText="1"/>
    </xf>
    <xf numFmtId="165" fontId="61" fillId="0" borderId="14" xfId="2" applyNumberFormat="1" applyFont="1" applyFill="1" applyBorder="1" applyAlignment="1">
      <alignment horizontal="center" vertical="center" wrapText="1"/>
    </xf>
    <xf numFmtId="9" fontId="7" fillId="0" borderId="14" xfId="1" applyFont="1" applyFill="1" applyBorder="1" applyAlignment="1">
      <alignment horizontal="center" vertical="center"/>
    </xf>
    <xf numFmtId="165" fontId="17" fillId="0" borderId="18" xfId="2" applyNumberFormat="1" applyFont="1" applyFill="1" applyBorder="1" applyAlignment="1">
      <alignment horizontal="center" vertical="center" wrapText="1"/>
    </xf>
    <xf numFmtId="165" fontId="45" fillId="0" borderId="0" xfId="2" applyNumberFormat="1" applyFont="1" applyFill="1" applyBorder="1" applyAlignment="1">
      <alignment horizontal="center" vertical="center" wrapText="1"/>
    </xf>
    <xf numFmtId="0" fontId="62" fillId="0" borderId="0" xfId="2" applyFont="1" applyFill="1"/>
    <xf numFmtId="0" fontId="62" fillId="6" borderId="0" xfId="2" applyFont="1" applyFill="1"/>
    <xf numFmtId="167" fontId="35" fillId="0" borderId="14" xfId="2" applyNumberFormat="1" applyFont="1" applyFill="1" applyBorder="1" applyAlignment="1">
      <alignment horizontal="center" vertical="center" wrapText="1"/>
    </xf>
    <xf numFmtId="49" fontId="63" fillId="0" borderId="14" xfId="2" applyNumberFormat="1" applyFont="1" applyFill="1" applyBorder="1" applyAlignment="1">
      <alignment horizontal="center" vertical="center" wrapText="1"/>
    </xf>
    <xf numFmtId="164" fontId="64" fillId="0" borderId="14" xfId="2" applyNumberFormat="1" applyFont="1" applyFill="1" applyBorder="1" applyAlignment="1">
      <alignment horizontal="center" vertical="center" wrapText="1"/>
    </xf>
    <xf numFmtId="164" fontId="35" fillId="0" borderId="14" xfId="2" applyNumberFormat="1" applyFont="1" applyFill="1" applyBorder="1" applyAlignment="1">
      <alignment horizontal="center" vertical="center" wrapText="1"/>
    </xf>
    <xf numFmtId="165" fontId="64" fillId="0" borderId="14" xfId="2" applyNumberFormat="1" applyFont="1" applyFill="1" applyBorder="1" applyAlignment="1">
      <alignment horizontal="center" vertical="center" wrapText="1"/>
    </xf>
    <xf numFmtId="165" fontId="35" fillId="0" borderId="14" xfId="2" applyNumberFormat="1" applyFont="1" applyFill="1" applyBorder="1" applyAlignment="1">
      <alignment horizontal="center" vertical="center" wrapText="1"/>
    </xf>
    <xf numFmtId="165" fontId="65" fillId="0" borderId="0" xfId="2" applyNumberFormat="1" applyFont="1" applyFill="1" applyBorder="1" applyAlignment="1">
      <alignment horizontal="center" vertical="center" wrapText="1"/>
    </xf>
    <xf numFmtId="165" fontId="17" fillId="0" borderId="14" xfId="2" applyNumberFormat="1" applyFont="1" applyFill="1" applyBorder="1" applyAlignment="1">
      <alignment horizontal="center" vertical="center"/>
    </xf>
    <xf numFmtId="165" fontId="17" fillId="0" borderId="14" xfId="1" applyNumberFormat="1" applyFont="1" applyFill="1" applyBorder="1" applyAlignment="1">
      <alignment horizontal="center" vertical="center"/>
    </xf>
    <xf numFmtId="166" fontId="17" fillId="0" borderId="14" xfId="1" applyNumberFormat="1" applyFont="1" applyFill="1" applyBorder="1" applyAlignment="1">
      <alignment horizontal="center" vertical="center"/>
    </xf>
    <xf numFmtId="9" fontId="17" fillId="0" borderId="14" xfId="1" applyFont="1" applyFill="1" applyBorder="1" applyAlignment="1">
      <alignment horizontal="center" vertical="center"/>
    </xf>
    <xf numFmtId="0" fontId="66" fillId="0" borderId="0" xfId="2" applyFont="1" applyFill="1"/>
    <xf numFmtId="9" fontId="28" fillId="0" borderId="14" xfId="1" applyFont="1" applyFill="1" applyBorder="1" applyAlignment="1">
      <alignment horizontal="center" vertical="center"/>
    </xf>
    <xf numFmtId="165" fontId="67" fillId="0" borderId="14" xfId="2" applyNumberFormat="1" applyFont="1" applyFill="1" applyBorder="1" applyAlignment="1">
      <alignment horizontal="center" vertical="center"/>
    </xf>
    <xf numFmtId="164" fontId="68" fillId="0" borderId="14" xfId="3" applyNumberFormat="1" applyFont="1" applyFill="1" applyBorder="1" applyAlignment="1">
      <alignment horizontal="left" vertical="center" wrapText="1"/>
    </xf>
    <xf numFmtId="165" fontId="17" fillId="0" borderId="0" xfId="2" applyNumberFormat="1" applyFont="1" applyFill="1" applyBorder="1" applyAlignment="1">
      <alignment horizontal="center" vertical="center" wrapText="1"/>
    </xf>
    <xf numFmtId="0" fontId="49" fillId="0" borderId="0" xfId="2" applyFont="1" applyFill="1"/>
    <xf numFmtId="9" fontId="17" fillId="0" borderId="14" xfId="2" applyNumberFormat="1" applyFont="1" applyFill="1" applyBorder="1" applyAlignment="1">
      <alignment horizontal="center" vertical="center" wrapText="1"/>
    </xf>
    <xf numFmtId="49" fontId="71" fillId="0" borderId="19" xfId="2" applyNumberFormat="1" applyFont="1" applyFill="1" applyBorder="1" applyAlignment="1">
      <alignment horizontal="center" vertical="center" wrapText="1"/>
    </xf>
    <xf numFmtId="167" fontId="42" fillId="0" borderId="14" xfId="2" applyNumberFormat="1" applyFont="1" applyFill="1" applyBorder="1" applyAlignment="1">
      <alignment horizontal="center" vertical="center" wrapText="1"/>
    </xf>
    <xf numFmtId="49" fontId="71" fillId="0" borderId="14" xfId="2" applyNumberFormat="1" applyFont="1" applyFill="1" applyBorder="1" applyAlignment="1">
      <alignment horizontal="center" vertical="center" wrapText="1"/>
    </xf>
    <xf numFmtId="164" fontId="42" fillId="0" borderId="14" xfId="2" applyNumberFormat="1" applyFont="1" applyFill="1" applyBorder="1" applyAlignment="1">
      <alignment horizontal="center" vertical="center" wrapText="1"/>
    </xf>
    <xf numFmtId="165" fontId="42" fillId="0" borderId="14" xfId="2" applyNumberFormat="1" applyFont="1" applyFill="1" applyBorder="1" applyAlignment="1">
      <alignment horizontal="center" vertical="center" wrapText="1"/>
    </xf>
    <xf numFmtId="165" fontId="42" fillId="0" borderId="14" xfId="2" quotePrefix="1" applyNumberFormat="1" applyFont="1" applyFill="1" applyBorder="1" applyAlignment="1">
      <alignment horizontal="center" vertical="center" wrapText="1"/>
    </xf>
    <xf numFmtId="166" fontId="44" fillId="0" borderId="14" xfId="2" quotePrefix="1" applyNumberFormat="1" applyFont="1" applyFill="1" applyBorder="1" applyAlignment="1">
      <alignment horizontal="center" vertical="center" wrapText="1"/>
    </xf>
    <xf numFmtId="9" fontId="44" fillId="0" borderId="14" xfId="2" quotePrefix="1" applyNumberFormat="1" applyFont="1" applyFill="1" applyBorder="1" applyAlignment="1">
      <alignment horizontal="center" vertical="center" wrapText="1"/>
    </xf>
    <xf numFmtId="165" fontId="44" fillId="0" borderId="14" xfId="2" quotePrefix="1" applyNumberFormat="1" applyFont="1" applyFill="1" applyBorder="1" applyAlignment="1">
      <alignment horizontal="center" vertical="center" wrapText="1"/>
    </xf>
    <xf numFmtId="9" fontId="44" fillId="0" borderId="14" xfId="1" applyFont="1" applyFill="1" applyBorder="1" applyAlignment="1">
      <alignment horizontal="center" vertical="center"/>
    </xf>
    <xf numFmtId="165" fontId="72" fillId="0" borderId="18" xfId="2" applyNumberFormat="1" applyFont="1" applyFill="1" applyBorder="1" applyAlignment="1">
      <alignment horizontal="center" vertical="center" wrapText="1"/>
    </xf>
    <xf numFmtId="165" fontId="72" fillId="0" borderId="0" xfId="2" applyNumberFormat="1" applyFont="1" applyFill="1" applyBorder="1" applyAlignment="1">
      <alignment horizontal="center" vertical="center" wrapText="1"/>
    </xf>
    <xf numFmtId="0" fontId="73" fillId="0" borderId="0" xfId="2" applyFont="1" applyFill="1"/>
    <xf numFmtId="167" fontId="42" fillId="0" borderId="14" xfId="2" applyNumberFormat="1" applyFont="1" applyFill="1" applyBorder="1" applyAlignment="1">
      <alignment vertical="center" wrapText="1"/>
    </xf>
    <xf numFmtId="165" fontId="74" fillId="0" borderId="18" xfId="2" applyNumberFormat="1" applyFont="1" applyFill="1" applyBorder="1" applyAlignment="1">
      <alignment horizontal="center" vertical="center" wrapText="1"/>
    </xf>
    <xf numFmtId="165" fontId="18" fillId="0" borderId="0" xfId="2" applyNumberFormat="1" applyFont="1" applyFill="1" applyBorder="1" applyAlignment="1">
      <alignment horizontal="left" vertical="center" wrapText="1"/>
    </xf>
    <xf numFmtId="165" fontId="42" fillId="0" borderId="14" xfId="2" applyNumberFormat="1" applyFont="1" applyFill="1" applyBorder="1" applyAlignment="1">
      <alignment horizontal="left" vertical="center" wrapText="1"/>
    </xf>
    <xf numFmtId="165" fontId="42" fillId="0" borderId="14" xfId="2" quotePrefix="1" applyNumberFormat="1" applyFont="1" applyFill="1" applyBorder="1" applyAlignment="1">
      <alignment horizontal="left" vertical="center" wrapText="1"/>
    </xf>
    <xf numFmtId="167" fontId="17" fillId="0" borderId="14" xfId="2" applyNumberFormat="1" applyFont="1" applyFill="1" applyBorder="1" applyAlignment="1">
      <alignment horizontal="left" vertical="center" wrapText="1"/>
    </xf>
    <xf numFmtId="49" fontId="75" fillId="0" borderId="19" xfId="2" applyNumberFormat="1" applyFont="1" applyFill="1" applyBorder="1" applyAlignment="1">
      <alignment horizontal="center" vertical="center" wrapText="1"/>
    </xf>
    <xf numFmtId="49" fontId="75" fillId="0" borderId="14" xfId="2" applyNumberFormat="1" applyFont="1" applyFill="1" applyBorder="1" applyAlignment="1">
      <alignment horizontal="center" vertical="center" wrapText="1"/>
    </xf>
    <xf numFmtId="164" fontId="68" fillId="0" borderId="14" xfId="2" applyNumberFormat="1" applyFont="1" applyFill="1" applyBorder="1" applyAlignment="1">
      <alignment horizontal="center" vertical="center" wrapText="1"/>
    </xf>
    <xf numFmtId="165" fontId="68" fillId="0" borderId="14" xfId="2" applyNumberFormat="1" applyFont="1" applyFill="1" applyBorder="1" applyAlignment="1">
      <alignment horizontal="center" vertical="center" wrapText="1"/>
    </xf>
    <xf numFmtId="165" fontId="68" fillId="0" borderId="14" xfId="2" quotePrefix="1" applyNumberFormat="1" applyFont="1" applyFill="1" applyBorder="1" applyAlignment="1">
      <alignment horizontal="center" vertical="center" wrapText="1"/>
    </xf>
    <xf numFmtId="165" fontId="74" fillId="0" borderId="0" xfId="2" applyNumberFormat="1" applyFont="1" applyFill="1" applyBorder="1" applyAlignment="1">
      <alignment horizontal="center" vertical="center" wrapText="1"/>
    </xf>
    <xf numFmtId="0" fontId="76" fillId="0" borderId="0" xfId="2" applyFont="1" applyFill="1"/>
    <xf numFmtId="49" fontId="77" fillId="0" borderId="19" xfId="2" applyNumberFormat="1" applyFont="1" applyFill="1" applyBorder="1" applyAlignment="1">
      <alignment horizontal="center" vertical="center" wrapText="1"/>
    </xf>
    <xf numFmtId="49" fontId="78" fillId="0" borderId="14" xfId="2" applyNumberFormat="1" applyFont="1" applyFill="1" applyBorder="1" applyAlignment="1">
      <alignment horizontal="center" vertical="center" wrapText="1"/>
    </xf>
    <xf numFmtId="164" fontId="33" fillId="0" borderId="14" xfId="2" applyNumberFormat="1" applyFont="1" applyFill="1" applyBorder="1" applyAlignment="1">
      <alignment horizontal="center" vertical="center" wrapText="1"/>
    </xf>
    <xf numFmtId="165" fontId="33" fillId="0" borderId="14" xfId="2" applyNumberFormat="1" applyFont="1" applyFill="1" applyBorder="1" applyAlignment="1">
      <alignment horizontal="center" vertical="center" wrapText="1"/>
    </xf>
    <xf numFmtId="165" fontId="68" fillId="0" borderId="14" xfId="2" quotePrefix="1" applyNumberFormat="1" applyFont="1" applyFill="1" applyBorder="1" applyAlignment="1">
      <alignment horizontal="left" vertical="center" wrapText="1"/>
    </xf>
    <xf numFmtId="165" fontId="33" fillId="0" borderId="14" xfId="2" applyNumberFormat="1" applyFont="1" applyFill="1" applyBorder="1" applyAlignment="1">
      <alignment horizontal="left" vertical="center" wrapText="1"/>
    </xf>
    <xf numFmtId="165" fontId="14" fillId="0" borderId="14" xfId="2" applyNumberFormat="1" applyFont="1" applyFill="1" applyBorder="1" applyAlignment="1">
      <alignment horizontal="center" vertical="center" wrapText="1"/>
    </xf>
    <xf numFmtId="165" fontId="79" fillId="0" borderId="0" xfId="2" applyNumberFormat="1" applyFont="1" applyFill="1" applyBorder="1" applyAlignment="1">
      <alignment horizontal="center" vertical="center" wrapText="1"/>
    </xf>
    <xf numFmtId="0" fontId="80" fillId="0" borderId="0" xfId="2" applyFont="1" applyFill="1"/>
    <xf numFmtId="165" fontId="68" fillId="0" borderId="14" xfId="2" applyNumberFormat="1" applyFont="1" applyFill="1" applyBorder="1" applyAlignment="1">
      <alignment horizontal="left" vertical="center" wrapText="1"/>
    </xf>
    <xf numFmtId="165" fontId="74" fillId="0" borderId="18" xfId="2" applyNumberFormat="1" applyFont="1" applyFill="1" applyBorder="1" applyAlignment="1">
      <alignment horizontal="left" vertical="center" wrapText="1"/>
    </xf>
    <xf numFmtId="167" fontId="33" fillId="0" borderId="14" xfId="2" applyNumberFormat="1" applyFont="1" applyFill="1" applyBorder="1" applyAlignment="1">
      <alignment horizontal="center" vertical="center" wrapText="1"/>
    </xf>
    <xf numFmtId="165" fontId="18" fillId="0" borderId="18" xfId="2" applyNumberFormat="1" applyFont="1" applyFill="1" applyBorder="1" applyAlignment="1">
      <alignment horizontal="left" vertical="center" wrapText="1"/>
    </xf>
    <xf numFmtId="165" fontId="81" fillId="0" borderId="18" xfId="2" applyNumberFormat="1" applyFont="1" applyFill="1" applyBorder="1" applyAlignment="1">
      <alignment horizontal="left" vertical="center" wrapText="1"/>
    </xf>
    <xf numFmtId="165" fontId="82" fillId="0" borderId="18" xfId="2" applyNumberFormat="1" applyFont="1" applyFill="1" applyBorder="1" applyAlignment="1">
      <alignment horizontal="center" vertical="center" wrapText="1"/>
    </xf>
    <xf numFmtId="167" fontId="44" fillId="0" borderId="14" xfId="2" applyNumberFormat="1" applyFont="1" applyFill="1" applyBorder="1" applyAlignment="1">
      <alignment vertical="center" wrapText="1"/>
    </xf>
    <xf numFmtId="49" fontId="83" fillId="0" borderId="19" xfId="2" applyNumberFormat="1" applyFont="1" applyFill="1" applyBorder="1" applyAlignment="1">
      <alignment horizontal="center" vertical="center" wrapText="1"/>
    </xf>
    <xf numFmtId="164" fontId="14" fillId="0" borderId="14" xfId="3" applyNumberFormat="1" applyFont="1" applyFill="1" applyBorder="1" applyAlignment="1">
      <alignment horizontal="left" vertical="center" wrapText="1"/>
    </xf>
    <xf numFmtId="49" fontId="83" fillId="0" borderId="14" xfId="2" applyNumberFormat="1" applyFont="1" applyFill="1" applyBorder="1" applyAlignment="1">
      <alignment horizontal="center" vertical="center" wrapText="1"/>
    </xf>
    <xf numFmtId="164" fontId="7" fillId="0" borderId="14" xfId="2" applyNumberFormat="1" applyFont="1" applyFill="1" applyBorder="1" applyAlignment="1">
      <alignment horizontal="center" vertical="center" wrapText="1"/>
    </xf>
    <xf numFmtId="165" fontId="7" fillId="0" borderId="14" xfId="2" applyNumberFormat="1" applyFont="1" applyFill="1" applyBorder="1" applyAlignment="1">
      <alignment horizontal="center" vertical="center" wrapText="1"/>
    </xf>
    <xf numFmtId="165" fontId="7" fillId="0" borderId="14" xfId="2" quotePrefix="1" applyNumberFormat="1" applyFont="1" applyFill="1" applyBorder="1" applyAlignment="1">
      <alignment horizontal="center" vertical="center" wrapText="1"/>
    </xf>
    <xf numFmtId="166" fontId="7" fillId="0" borderId="14" xfId="2" quotePrefix="1" applyNumberFormat="1" applyFont="1" applyFill="1" applyBorder="1" applyAlignment="1">
      <alignment horizontal="center" vertical="center" wrapText="1"/>
    </xf>
    <xf numFmtId="9" fontId="7" fillId="0" borderId="14" xfId="2" quotePrefix="1" applyNumberFormat="1" applyFont="1" applyFill="1" applyBorder="1" applyAlignment="1">
      <alignment horizontal="center" vertical="center" wrapText="1"/>
    </xf>
    <xf numFmtId="165" fontId="40" fillId="0" borderId="18" xfId="2" applyNumberFormat="1" applyFont="1" applyFill="1" applyBorder="1" applyAlignment="1">
      <alignment horizontal="center" vertical="center" wrapText="1"/>
    </xf>
    <xf numFmtId="165" fontId="7" fillId="0" borderId="0" xfId="2" applyNumberFormat="1" applyFont="1" applyFill="1" applyBorder="1" applyAlignment="1">
      <alignment horizontal="center" vertical="center" wrapText="1"/>
    </xf>
    <xf numFmtId="0" fontId="83" fillId="0" borderId="0" xfId="2" applyFont="1" applyFill="1"/>
    <xf numFmtId="167" fontId="68" fillId="0" borderId="14" xfId="2" applyNumberFormat="1" applyFont="1" applyFill="1" applyBorder="1" applyAlignment="1">
      <alignment vertical="center" wrapText="1"/>
    </xf>
    <xf numFmtId="166" fontId="68" fillId="0" borderId="14" xfId="2" applyNumberFormat="1" applyFont="1" applyFill="1" applyBorder="1" applyAlignment="1">
      <alignment horizontal="center" vertical="center" wrapText="1"/>
    </xf>
    <xf numFmtId="9" fontId="68" fillId="0" borderId="14" xfId="2" applyNumberFormat="1" applyFont="1" applyFill="1" applyBorder="1" applyAlignment="1">
      <alignment horizontal="center" vertical="center" wrapText="1"/>
    </xf>
    <xf numFmtId="0" fontId="47" fillId="6" borderId="0" xfId="2" applyFont="1" applyFill="1"/>
    <xf numFmtId="164" fontId="68" fillId="0" borderId="14" xfId="2" quotePrefix="1" applyNumberFormat="1" applyFont="1" applyFill="1" applyBorder="1" applyAlignment="1">
      <alignment horizontal="center" vertical="center" wrapText="1"/>
    </xf>
    <xf numFmtId="165" fontId="74" fillId="0" borderId="0" xfId="2" applyNumberFormat="1" applyFont="1" applyFill="1" applyBorder="1" applyAlignment="1">
      <alignment horizontal="left" vertical="center" wrapText="1"/>
    </xf>
    <xf numFmtId="0" fontId="84" fillId="0" borderId="0" xfId="2" applyFont="1" applyFill="1"/>
    <xf numFmtId="0" fontId="85" fillId="0" borderId="0" xfId="2" applyFont="1" applyFill="1"/>
    <xf numFmtId="165" fontId="18" fillId="0" borderId="0" xfId="2" applyNumberFormat="1" applyFont="1" applyFill="1" applyBorder="1" applyAlignment="1">
      <alignment horizontal="center" vertical="center" wrapText="1"/>
    </xf>
    <xf numFmtId="0" fontId="66" fillId="6" borderId="0" xfId="2" applyFont="1" applyFill="1"/>
    <xf numFmtId="167" fontId="14" fillId="0" borderId="14" xfId="2" applyNumberFormat="1" applyFont="1" applyFill="1" applyBorder="1" applyAlignment="1">
      <alignment horizontal="center" vertical="center" wrapText="1"/>
    </xf>
    <xf numFmtId="0" fontId="76" fillId="0" borderId="0" xfId="2" applyFont="1" applyFill="1" applyAlignment="1">
      <alignment horizontal="center"/>
    </xf>
    <xf numFmtId="165" fontId="86" fillId="0" borderId="18" xfId="2" applyNumberFormat="1" applyFont="1" applyFill="1" applyBorder="1" applyAlignment="1">
      <alignment horizontal="center" vertical="center" wrapText="1"/>
    </xf>
    <xf numFmtId="167" fontId="18" fillId="0" borderId="14" xfId="2" applyNumberFormat="1" applyFont="1" applyFill="1" applyBorder="1" applyAlignment="1">
      <alignment horizontal="center" vertical="center" wrapText="1"/>
    </xf>
    <xf numFmtId="165" fontId="81" fillId="0" borderId="18" xfId="2" applyNumberFormat="1" applyFont="1" applyFill="1" applyBorder="1" applyAlignment="1">
      <alignment horizontal="center" vertical="center" wrapText="1"/>
    </xf>
    <xf numFmtId="167" fontId="74" fillId="0" borderId="14" xfId="2" applyNumberFormat="1" applyFont="1" applyFill="1" applyBorder="1" applyAlignment="1">
      <alignment vertical="center" wrapText="1"/>
    </xf>
    <xf numFmtId="167" fontId="72" fillId="6" borderId="14" xfId="2" applyNumberFormat="1" applyFont="1" applyFill="1" applyBorder="1" applyAlignment="1">
      <alignment vertical="center" wrapText="1"/>
    </xf>
    <xf numFmtId="49" fontId="77" fillId="0" borderId="14" xfId="2" applyNumberFormat="1" applyFont="1" applyFill="1" applyBorder="1" applyAlignment="1">
      <alignment horizontal="center" vertical="center" wrapText="1"/>
    </xf>
    <xf numFmtId="165" fontId="44" fillId="0" borderId="14" xfId="2" applyNumberFormat="1" applyFont="1" applyFill="1" applyBorder="1" applyAlignment="1">
      <alignment horizontal="left" vertical="center" wrapText="1"/>
    </xf>
    <xf numFmtId="168" fontId="44" fillId="0" borderId="14" xfId="2" applyNumberFormat="1" applyFont="1" applyFill="1" applyBorder="1" applyAlignment="1">
      <alignment horizontal="center" vertical="center" wrapText="1"/>
    </xf>
    <xf numFmtId="165" fontId="87" fillId="0" borderId="18" xfId="2" applyNumberFormat="1" applyFont="1" applyFill="1" applyBorder="1" applyAlignment="1">
      <alignment horizontal="left" vertical="center" wrapText="1"/>
    </xf>
    <xf numFmtId="0" fontId="88" fillId="0" borderId="0" xfId="2" applyFont="1" applyFill="1"/>
    <xf numFmtId="168" fontId="17" fillId="0" borderId="14" xfId="2" applyNumberFormat="1" applyFont="1" applyFill="1" applyBorder="1" applyAlignment="1">
      <alignment horizontal="center" vertical="center" wrapText="1"/>
    </xf>
    <xf numFmtId="167" fontId="72" fillId="0" borderId="14" xfId="2" applyNumberFormat="1" applyFont="1" applyFill="1" applyBorder="1" applyAlignment="1">
      <alignment vertical="center" wrapText="1"/>
    </xf>
    <xf numFmtId="165" fontId="45" fillId="0" borderId="18" xfId="2" applyNumberFormat="1" applyFont="1" applyFill="1" applyBorder="1" applyAlignment="1">
      <alignment horizontal="left" vertical="center" wrapText="1"/>
    </xf>
    <xf numFmtId="165" fontId="81" fillId="0" borderId="18" xfId="2" applyNumberFormat="1" applyFont="1" applyFill="1" applyBorder="1" applyAlignment="1">
      <alignment vertical="center" wrapText="1"/>
    </xf>
    <xf numFmtId="165" fontId="87" fillId="0" borderId="18" xfId="2" applyNumberFormat="1" applyFont="1" applyFill="1" applyBorder="1" applyAlignment="1">
      <alignment vertical="center" wrapText="1"/>
    </xf>
    <xf numFmtId="167" fontId="74" fillId="6" borderId="14" xfId="2" applyNumberFormat="1" applyFont="1" applyFill="1" applyBorder="1" applyAlignment="1">
      <alignment vertical="center" wrapText="1"/>
    </xf>
    <xf numFmtId="167" fontId="89" fillId="0" borderId="14" xfId="2" applyNumberFormat="1" applyFont="1" applyFill="1" applyBorder="1" applyAlignment="1">
      <alignment vertical="center" wrapText="1"/>
    </xf>
    <xf numFmtId="49" fontId="49" fillId="7" borderId="19" xfId="2" applyNumberFormat="1" applyFont="1" applyFill="1" applyBorder="1" applyAlignment="1">
      <alignment horizontal="center" vertical="center" wrapText="1"/>
    </xf>
    <xf numFmtId="167" fontId="74" fillId="7" borderId="14" xfId="2" applyNumberFormat="1" applyFont="1" applyFill="1" applyBorder="1" applyAlignment="1">
      <alignment vertical="center" wrapText="1"/>
    </xf>
    <xf numFmtId="49" fontId="49" fillId="7" borderId="14" xfId="2" applyNumberFormat="1" applyFont="1" applyFill="1" applyBorder="1" applyAlignment="1">
      <alignment horizontal="center" vertical="center" wrapText="1"/>
    </xf>
    <xf numFmtId="164" fontId="17" fillId="7" borderId="14" xfId="2" applyNumberFormat="1" applyFont="1" applyFill="1" applyBorder="1" applyAlignment="1">
      <alignment horizontal="center" vertical="center" wrapText="1"/>
    </xf>
    <xf numFmtId="165" fontId="17" fillId="7" borderId="14" xfId="2" applyNumberFormat="1" applyFont="1" applyFill="1" applyBorder="1" applyAlignment="1">
      <alignment horizontal="center" vertical="center" wrapText="1"/>
    </xf>
    <xf numFmtId="165" fontId="17" fillId="7" borderId="14" xfId="2" quotePrefix="1" applyNumberFormat="1" applyFont="1" applyFill="1" applyBorder="1" applyAlignment="1">
      <alignment horizontal="center" vertical="center" wrapText="1"/>
    </xf>
    <xf numFmtId="165" fontId="17" fillId="7" borderId="14" xfId="2" applyNumberFormat="1" applyFont="1" applyFill="1" applyBorder="1" applyAlignment="1">
      <alignment horizontal="left" vertical="center" wrapText="1"/>
    </xf>
    <xf numFmtId="166" fontId="17" fillId="7" borderId="14" xfId="2" quotePrefix="1" applyNumberFormat="1" applyFont="1" applyFill="1" applyBorder="1" applyAlignment="1">
      <alignment horizontal="center" vertical="center" wrapText="1"/>
    </xf>
    <xf numFmtId="9" fontId="17" fillId="7" borderId="14" xfId="2" quotePrefix="1" applyNumberFormat="1" applyFont="1" applyFill="1" applyBorder="1" applyAlignment="1">
      <alignment horizontal="center" vertical="center" wrapText="1"/>
    </xf>
    <xf numFmtId="164" fontId="68" fillId="7" borderId="14" xfId="2" applyNumberFormat="1" applyFont="1" applyFill="1" applyBorder="1" applyAlignment="1">
      <alignment horizontal="center" vertical="center" wrapText="1"/>
    </xf>
    <xf numFmtId="165" fontId="68" fillId="7" borderId="14" xfId="2" applyNumberFormat="1" applyFont="1" applyFill="1" applyBorder="1" applyAlignment="1">
      <alignment horizontal="center" vertical="center" wrapText="1"/>
    </xf>
    <xf numFmtId="165" fontId="44" fillId="7" borderId="14" xfId="2" applyNumberFormat="1" applyFont="1" applyFill="1" applyBorder="1" applyAlignment="1">
      <alignment horizontal="center" vertical="center" wrapText="1"/>
    </xf>
    <xf numFmtId="167" fontId="90" fillId="7" borderId="18" xfId="2" applyNumberFormat="1" applyFont="1" applyFill="1" applyBorder="1" applyAlignment="1">
      <alignment vertical="center" wrapText="1"/>
    </xf>
    <xf numFmtId="165" fontId="18" fillId="7" borderId="0" xfId="2" applyNumberFormat="1" applyFont="1" applyFill="1" applyBorder="1" applyAlignment="1">
      <alignment horizontal="center" vertical="center" wrapText="1"/>
    </xf>
    <xf numFmtId="0" fontId="66" fillId="7" borderId="0" xfId="2" applyFont="1" applyFill="1"/>
    <xf numFmtId="165" fontId="81" fillId="0" borderId="18" xfId="2" quotePrefix="1" applyNumberFormat="1" applyFont="1" applyFill="1" applyBorder="1" applyAlignment="1">
      <alignment horizontal="left" vertical="center" wrapText="1"/>
    </xf>
    <xf numFmtId="0" fontId="91" fillId="0" borderId="0" xfId="2" applyFont="1" applyFill="1"/>
    <xf numFmtId="165" fontId="90" fillId="0" borderId="18" xfId="2" applyNumberFormat="1" applyFont="1" applyFill="1" applyBorder="1" applyAlignment="1">
      <alignment horizontal="center" vertical="center" wrapText="1"/>
    </xf>
    <xf numFmtId="164" fontId="92" fillId="0" borderId="14" xfId="2" applyNumberFormat="1" applyFont="1" applyFill="1" applyBorder="1" applyAlignment="1">
      <alignment horizontal="center" vertical="center" wrapText="1"/>
    </xf>
    <xf numFmtId="0" fontId="60" fillId="6" borderId="0" xfId="2" applyFont="1" applyFill="1"/>
    <xf numFmtId="167" fontId="7" fillId="0" borderId="14" xfId="2" applyNumberFormat="1" applyFont="1" applyFill="1" applyBorder="1" applyAlignment="1">
      <alignment horizontal="left" vertical="center" wrapText="1"/>
    </xf>
    <xf numFmtId="164" fontId="93" fillId="0" borderId="14" xfId="2" applyNumberFormat="1" applyFont="1" applyFill="1" applyBorder="1" applyAlignment="1">
      <alignment horizontal="center" vertical="center" wrapText="1"/>
    </xf>
    <xf numFmtId="165" fontId="87" fillId="0" borderId="18" xfId="2" applyNumberFormat="1" applyFont="1" applyFill="1" applyBorder="1" applyAlignment="1">
      <alignment horizontal="center" vertical="center" wrapText="1"/>
    </xf>
    <xf numFmtId="0" fontId="88" fillId="6" borderId="0" xfId="2" applyFont="1" applyFill="1"/>
    <xf numFmtId="0" fontId="7" fillId="0" borderId="0" xfId="2" applyFont="1" applyFill="1"/>
    <xf numFmtId="49" fontId="7" fillId="0" borderId="14" xfId="2" applyNumberFormat="1" applyFont="1" applyFill="1" applyBorder="1" applyAlignment="1">
      <alignment horizontal="center" vertical="center" wrapText="1"/>
    </xf>
    <xf numFmtId="165" fontId="94" fillId="0" borderId="18" xfId="2" applyNumberFormat="1" applyFont="1" applyFill="1" applyBorder="1" applyAlignment="1">
      <alignment horizontal="center" vertical="center" wrapText="1"/>
    </xf>
    <xf numFmtId="165" fontId="28" fillId="0" borderId="14" xfId="2" applyNumberFormat="1" applyFont="1" applyFill="1" applyBorder="1" applyAlignment="1">
      <alignment horizontal="center" vertical="center" wrapText="1"/>
    </xf>
    <xf numFmtId="165" fontId="30" fillId="0" borderId="14" xfId="2" applyNumberFormat="1" applyFont="1" applyFill="1" applyBorder="1" applyAlignment="1">
      <alignment horizontal="center" vertical="center" wrapText="1"/>
    </xf>
    <xf numFmtId="0" fontId="63" fillId="0" borderId="0" xfId="2" applyFont="1"/>
    <xf numFmtId="165" fontId="95" fillId="0" borderId="18" xfId="2" applyNumberFormat="1" applyFont="1" applyFill="1" applyBorder="1" applyAlignment="1">
      <alignment horizontal="center" vertical="center" wrapText="1"/>
    </xf>
    <xf numFmtId="165" fontId="35" fillId="0" borderId="0" xfId="2" applyNumberFormat="1" applyFont="1" applyFill="1" applyBorder="1" applyAlignment="1">
      <alignment horizontal="center" vertical="center" wrapText="1"/>
    </xf>
    <xf numFmtId="0" fontId="63" fillId="0" borderId="0" xfId="2" applyFont="1" applyFill="1"/>
    <xf numFmtId="164" fontId="68" fillId="0" borderId="0" xfId="2" applyNumberFormat="1" applyFont="1" applyFill="1" applyBorder="1" applyAlignment="1">
      <alignment horizontal="center" vertical="center" wrapText="1"/>
    </xf>
    <xf numFmtId="0" fontId="96" fillId="0" borderId="0" xfId="2" applyFont="1"/>
    <xf numFmtId="166" fontId="24" fillId="0" borderId="14" xfId="1" applyNumberFormat="1" applyFont="1" applyFill="1" applyBorder="1" applyAlignment="1">
      <alignment horizontal="center" vertical="center" wrapText="1"/>
    </xf>
    <xf numFmtId="165" fontId="24" fillId="0" borderId="0" xfId="2" applyNumberFormat="1" applyFont="1" applyFill="1" applyBorder="1" applyAlignment="1">
      <alignment horizontal="center" vertical="center" wrapText="1"/>
    </xf>
    <xf numFmtId="0" fontId="96" fillId="0" borderId="0" xfId="2" applyFont="1" applyFill="1"/>
    <xf numFmtId="0" fontId="97" fillId="0" borderId="0" xfId="2" applyFont="1" applyFill="1"/>
    <xf numFmtId="49" fontId="98" fillId="0" borderId="19" xfId="2" applyNumberFormat="1" applyFont="1" applyFill="1" applyBorder="1" applyAlignment="1">
      <alignment horizontal="center" vertical="center" wrapText="1"/>
    </xf>
    <xf numFmtId="165" fontId="14" fillId="0" borderId="14" xfId="2" applyNumberFormat="1" applyFont="1" applyFill="1" applyBorder="1" applyAlignment="1">
      <alignment horizontal="left" vertical="center" wrapText="1"/>
    </xf>
    <xf numFmtId="165" fontId="14" fillId="3" borderId="14" xfId="2" applyNumberFormat="1" applyFont="1" applyFill="1" applyBorder="1" applyAlignment="1">
      <alignment horizontal="center" vertical="center" wrapText="1"/>
    </xf>
    <xf numFmtId="166" fontId="7" fillId="0" borderId="14" xfId="1" applyNumberFormat="1" applyFont="1" applyFill="1" applyBorder="1" applyAlignment="1">
      <alignment horizontal="center" vertical="center" wrapText="1"/>
    </xf>
    <xf numFmtId="166" fontId="14" fillId="0" borderId="14" xfId="1" applyNumberFormat="1" applyFont="1" applyFill="1" applyBorder="1" applyAlignment="1">
      <alignment horizontal="center" vertical="center" wrapText="1"/>
    </xf>
    <xf numFmtId="165" fontId="90" fillId="0" borderId="18" xfId="2" quotePrefix="1" applyNumberFormat="1" applyFont="1" applyFill="1" applyBorder="1" applyAlignment="1">
      <alignment horizontal="left" vertical="center" wrapText="1"/>
    </xf>
    <xf numFmtId="165" fontId="99" fillId="0" borderId="0" xfId="2" quotePrefix="1" applyNumberFormat="1" applyFont="1" applyFill="1" applyBorder="1" applyAlignment="1">
      <alignment horizontal="left" vertical="center" wrapText="1"/>
    </xf>
    <xf numFmtId="166" fontId="42" fillId="0" borderId="14" xfId="1" applyNumberFormat="1" applyFont="1" applyFill="1" applyBorder="1" applyAlignment="1">
      <alignment horizontal="center" vertical="center" wrapText="1"/>
    </xf>
    <xf numFmtId="49" fontId="100" fillId="0" borderId="1" xfId="2" applyNumberFormat="1" applyFont="1" applyFill="1" applyBorder="1" applyAlignment="1">
      <alignment vertical="center"/>
    </xf>
    <xf numFmtId="165" fontId="14" fillId="0" borderId="14" xfId="2" quotePrefix="1" applyNumberFormat="1" applyFont="1" applyFill="1" applyBorder="1" applyAlignment="1">
      <alignment horizontal="left" vertical="center" wrapText="1"/>
    </xf>
    <xf numFmtId="165" fontId="14" fillId="0" borderId="14" xfId="2" quotePrefix="1" applyNumberFormat="1" applyFont="1" applyFill="1" applyBorder="1" applyAlignment="1">
      <alignment horizontal="center" vertical="center" wrapText="1"/>
    </xf>
    <xf numFmtId="165" fontId="101" fillId="0" borderId="14" xfId="2" applyNumberFormat="1" applyFont="1" applyFill="1" applyBorder="1" applyAlignment="1">
      <alignment horizontal="center" vertical="center" wrapText="1"/>
    </xf>
    <xf numFmtId="165" fontId="99" fillId="0" borderId="0" xfId="2" applyNumberFormat="1" applyFont="1" applyFill="1" applyBorder="1" applyAlignment="1">
      <alignment horizontal="left" vertical="center" wrapText="1"/>
    </xf>
    <xf numFmtId="0" fontId="102" fillId="0" borderId="0" xfId="2" applyFont="1" applyFill="1"/>
    <xf numFmtId="49" fontId="103" fillId="0" borderId="24" xfId="2" applyNumberFormat="1" applyFont="1" applyFill="1" applyBorder="1" applyAlignment="1">
      <alignment vertical="center"/>
    </xf>
    <xf numFmtId="165" fontId="26" fillId="0" borderId="14" xfId="2" applyNumberFormat="1" applyFont="1" applyFill="1" applyBorder="1" applyAlignment="1">
      <alignment horizontal="left" vertical="center" wrapText="1"/>
    </xf>
    <xf numFmtId="165" fontId="104" fillId="0" borderId="14" xfId="2" applyNumberFormat="1" applyFont="1" applyFill="1" applyBorder="1" applyAlignment="1">
      <alignment horizontal="center" vertical="center" wrapText="1"/>
    </xf>
    <xf numFmtId="165" fontId="68" fillId="0" borderId="14" xfId="2" applyNumberFormat="1" applyFont="1" applyFill="1" applyBorder="1" applyAlignment="1">
      <alignment vertical="center" wrapText="1"/>
    </xf>
    <xf numFmtId="165" fontId="74" fillId="0" borderId="18" xfId="2" applyNumberFormat="1" applyFont="1" applyFill="1" applyBorder="1" applyAlignment="1">
      <alignment vertical="center" wrapText="1"/>
    </xf>
    <xf numFmtId="165" fontId="74" fillId="0" borderId="0" xfId="2" applyNumberFormat="1" applyFont="1" applyFill="1" applyBorder="1" applyAlignment="1">
      <alignment vertical="center" wrapText="1"/>
    </xf>
    <xf numFmtId="49" fontId="105" fillId="0" borderId="24" xfId="2" applyNumberFormat="1" applyFont="1" applyFill="1" applyBorder="1" applyAlignment="1">
      <alignment vertical="center"/>
    </xf>
    <xf numFmtId="49" fontId="71" fillId="0" borderId="19" xfId="2" applyNumberFormat="1" applyFont="1" applyFill="1" applyBorder="1" applyAlignment="1">
      <alignment vertical="center"/>
    </xf>
    <xf numFmtId="165" fontId="71" fillId="0" borderId="14" xfId="2" applyNumberFormat="1" applyFont="1" applyFill="1" applyBorder="1" applyAlignment="1">
      <alignment horizontal="left" vertical="center" wrapText="1"/>
    </xf>
    <xf numFmtId="49" fontId="98" fillId="0" borderId="19" xfId="2" applyNumberFormat="1" applyFont="1" applyFill="1" applyBorder="1" applyAlignment="1">
      <alignment horizontal="center" vertical="center"/>
    </xf>
    <xf numFmtId="166" fontId="14" fillId="0" borderId="14" xfId="2" applyNumberFormat="1" applyFont="1" applyFill="1" applyBorder="1" applyAlignment="1">
      <alignment horizontal="center" vertical="center" wrapText="1"/>
    </xf>
    <xf numFmtId="166" fontId="42" fillId="0" borderId="14" xfId="2" applyNumberFormat="1" applyFont="1" applyFill="1" applyBorder="1" applyAlignment="1">
      <alignment horizontal="center" vertical="center" wrapText="1"/>
    </xf>
    <xf numFmtId="165" fontId="106" fillId="0" borderId="14" xfId="2" applyNumberFormat="1" applyFont="1" applyFill="1" applyBorder="1" applyAlignment="1">
      <alignment horizontal="left" vertical="center" wrapText="1"/>
    </xf>
    <xf numFmtId="165" fontId="78" fillId="0" borderId="14" xfId="2" applyNumberFormat="1" applyFont="1" applyFill="1" applyBorder="1" applyAlignment="1">
      <alignment horizontal="left" vertical="center" wrapText="1"/>
    </xf>
    <xf numFmtId="165" fontId="106" fillId="0" borderId="14" xfId="2" applyNumberFormat="1" applyFont="1" applyFill="1" applyBorder="1" applyAlignment="1">
      <alignment horizontal="center" vertical="center" wrapText="1"/>
    </xf>
    <xf numFmtId="166" fontId="33" fillId="0" borderId="14" xfId="2" applyNumberFormat="1" applyFont="1" applyFill="1" applyBorder="1" applyAlignment="1">
      <alignment horizontal="center" vertical="center" wrapText="1"/>
    </xf>
    <xf numFmtId="165" fontId="24" fillId="0" borderId="14" xfId="2" applyNumberFormat="1" applyFont="1" applyFill="1" applyBorder="1" applyAlignment="1">
      <alignment horizontal="left" vertical="center" wrapText="1"/>
    </xf>
    <xf numFmtId="165" fontId="92" fillId="0" borderId="14" xfId="2" applyNumberFormat="1" applyFont="1" applyFill="1" applyBorder="1" applyAlignment="1">
      <alignment horizontal="center" vertical="center" wrapText="1"/>
    </xf>
    <xf numFmtId="165" fontId="68" fillId="8" borderId="14" xfId="2" quotePrefix="1" applyNumberFormat="1" applyFont="1" applyFill="1" applyBorder="1" applyAlignment="1">
      <alignment horizontal="left" vertical="center" wrapText="1"/>
    </xf>
    <xf numFmtId="165" fontId="92" fillId="0" borderId="14" xfId="2" quotePrefix="1" applyNumberFormat="1" applyFont="1" applyFill="1" applyBorder="1" applyAlignment="1">
      <alignment horizontal="left" vertical="center" wrapText="1"/>
    </xf>
    <xf numFmtId="165" fontId="22" fillId="0" borderId="14" xfId="2" applyNumberFormat="1" applyFont="1" applyFill="1" applyBorder="1" applyAlignment="1">
      <alignment horizontal="center" vertical="center" wrapText="1"/>
    </xf>
    <xf numFmtId="166" fontId="24" fillId="0" borderId="14" xfId="2" applyNumberFormat="1" applyFont="1" applyFill="1" applyBorder="1" applyAlignment="1">
      <alignment horizontal="center" vertical="center" wrapText="1"/>
    </xf>
    <xf numFmtId="165" fontId="24" fillId="0" borderId="0" xfId="2" applyNumberFormat="1" applyFont="1" applyFill="1" applyBorder="1" applyAlignment="1">
      <alignment horizontal="left" vertical="center" wrapText="1"/>
    </xf>
    <xf numFmtId="165" fontId="42" fillId="0" borderId="14" xfId="2" applyNumberFormat="1" applyFont="1" applyFill="1" applyBorder="1" applyAlignment="1">
      <alignment vertical="center" wrapText="1"/>
    </xf>
    <xf numFmtId="165" fontId="68" fillId="8" borderId="14" xfId="2" applyNumberFormat="1" applyFont="1" applyFill="1" applyBorder="1" applyAlignment="1">
      <alignment horizontal="center" vertical="center" wrapText="1"/>
    </xf>
    <xf numFmtId="165" fontId="93" fillId="0" borderId="14" xfId="2" applyNumberFormat="1" applyFont="1" applyFill="1" applyBorder="1" applyAlignment="1">
      <alignment horizontal="center" vertical="center" wrapText="1"/>
    </xf>
    <xf numFmtId="165" fontId="93" fillId="0" borderId="14" xfId="2" quotePrefix="1" applyNumberFormat="1" applyFont="1" applyFill="1" applyBorder="1" applyAlignment="1">
      <alignment horizontal="left" vertical="center" wrapText="1"/>
    </xf>
    <xf numFmtId="165" fontId="40" fillId="0" borderId="0" xfId="2" applyNumberFormat="1" applyFont="1" applyFill="1" applyBorder="1" applyAlignment="1">
      <alignment horizontal="left" vertical="center" wrapText="1"/>
    </xf>
    <xf numFmtId="0" fontId="107" fillId="0" borderId="0" xfId="2" applyFont="1" applyFill="1"/>
    <xf numFmtId="165" fontId="51" fillId="0" borderId="14" xfId="2" applyNumberFormat="1" applyFont="1" applyFill="1" applyBorder="1" applyAlignment="1">
      <alignment horizontal="left" vertical="center" wrapText="1"/>
    </xf>
    <xf numFmtId="165" fontId="75" fillId="0" borderId="14" xfId="2" applyNumberFormat="1" applyFont="1" applyFill="1" applyBorder="1" applyAlignment="1">
      <alignment horizontal="left" vertical="center" wrapText="1"/>
    </xf>
    <xf numFmtId="166" fontId="22" fillId="0" borderId="14" xfId="1" applyNumberFormat="1" applyFont="1" applyFill="1" applyBorder="1" applyAlignment="1">
      <alignment horizontal="center" vertical="center" wrapText="1"/>
    </xf>
    <xf numFmtId="165" fontId="86" fillId="0" borderId="18" xfId="2" applyNumberFormat="1" applyFont="1" applyFill="1" applyBorder="1" applyAlignment="1">
      <alignment horizontal="left" vertical="center" wrapText="1"/>
    </xf>
    <xf numFmtId="166" fontId="28" fillId="0" borderId="14" xfId="1" applyNumberFormat="1" applyFont="1" applyFill="1" applyBorder="1" applyAlignment="1">
      <alignment horizontal="center" vertical="center" wrapText="1"/>
    </xf>
    <xf numFmtId="165" fontId="108" fillId="0" borderId="18" xfId="2" applyNumberFormat="1" applyFont="1" applyFill="1" applyBorder="1" applyAlignment="1">
      <alignment horizontal="center" vertical="center" wrapText="1"/>
    </xf>
    <xf numFmtId="165" fontId="26" fillId="0" borderId="0" xfId="2" applyNumberFormat="1" applyFont="1" applyFill="1" applyBorder="1" applyAlignment="1">
      <alignment horizontal="center" vertical="center" wrapText="1"/>
    </xf>
    <xf numFmtId="0" fontId="109" fillId="0" borderId="0" xfId="2" applyFont="1" applyFill="1"/>
    <xf numFmtId="166" fontId="68" fillId="0" borderId="14" xfId="1" applyNumberFormat="1" applyFont="1" applyFill="1" applyBorder="1" applyAlignment="1">
      <alignment horizontal="center" vertical="center" wrapText="1"/>
    </xf>
    <xf numFmtId="165" fontId="68" fillId="0" borderId="0" xfId="2" applyNumberFormat="1" applyFont="1" applyFill="1" applyBorder="1" applyAlignment="1">
      <alignment horizontal="center" vertical="center" wrapText="1"/>
    </xf>
    <xf numFmtId="0" fontId="110" fillId="0" borderId="0" xfId="2" applyFont="1" applyFill="1"/>
    <xf numFmtId="165" fontId="75" fillId="0" borderId="19" xfId="2" applyNumberFormat="1" applyFont="1" applyFill="1" applyBorder="1" applyAlignment="1">
      <alignment horizontal="center" vertical="center" wrapText="1"/>
    </xf>
    <xf numFmtId="9" fontId="42" fillId="0" borderId="14" xfId="1" applyFont="1" applyFill="1" applyBorder="1" applyAlignment="1">
      <alignment horizontal="center" vertical="center" wrapText="1"/>
    </xf>
    <xf numFmtId="9" fontId="24" fillId="0" borderId="14" xfId="1" applyFont="1" applyFill="1" applyBorder="1" applyAlignment="1">
      <alignment horizontal="center" vertical="center" wrapText="1"/>
    </xf>
    <xf numFmtId="166" fontId="26" fillId="0" borderId="14" xfId="2" applyNumberFormat="1" applyFont="1" applyFill="1" applyBorder="1" applyAlignment="1">
      <alignment horizontal="center" vertical="center" wrapText="1"/>
    </xf>
    <xf numFmtId="0" fontId="59" fillId="0" borderId="0" xfId="2" applyFont="1" applyFill="1"/>
    <xf numFmtId="165" fontId="111" fillId="0" borderId="14" xfId="2" applyNumberFormat="1" applyFont="1" applyFill="1" applyBorder="1"/>
    <xf numFmtId="165" fontId="14" fillId="0" borderId="0" xfId="2" applyNumberFormat="1" applyFont="1" applyFill="1" applyBorder="1" applyAlignment="1">
      <alignment horizontal="center" vertical="center" wrapText="1"/>
    </xf>
    <xf numFmtId="0" fontId="111" fillId="0" borderId="0" xfId="2" applyFont="1" applyFill="1"/>
    <xf numFmtId="165" fontId="112" fillId="0" borderId="14" xfId="2" applyNumberFormat="1" applyFont="1" applyFill="1" applyBorder="1"/>
    <xf numFmtId="165" fontId="90" fillId="0" borderId="18" xfId="2" applyNumberFormat="1" applyFont="1" applyFill="1" applyBorder="1" applyAlignment="1">
      <alignment horizontal="left" vertical="center" wrapText="1"/>
    </xf>
    <xf numFmtId="0" fontId="112" fillId="0" borderId="0" xfId="2" applyFont="1" applyFill="1"/>
    <xf numFmtId="164" fontId="14" fillId="0" borderId="14" xfId="2" applyNumberFormat="1" applyFont="1" applyFill="1" applyBorder="1" applyAlignment="1">
      <alignment horizontal="center" vertical="center" wrapText="1"/>
    </xf>
    <xf numFmtId="164" fontId="14" fillId="3" borderId="14" xfId="2" applyNumberFormat="1" applyFont="1" applyFill="1" applyBorder="1" applyAlignment="1">
      <alignment horizontal="center" vertical="center" wrapText="1"/>
    </xf>
    <xf numFmtId="0" fontId="50" fillId="0" borderId="0" xfId="2" applyFont="1"/>
    <xf numFmtId="169" fontId="14" fillId="0" borderId="14" xfId="2" applyNumberFormat="1" applyFont="1" applyFill="1" applyBorder="1" applyAlignment="1">
      <alignment horizontal="center" vertical="center" wrapText="1"/>
    </xf>
    <xf numFmtId="170" fontId="14" fillId="0" borderId="14" xfId="2" applyNumberFormat="1" applyFont="1" applyFill="1" applyBorder="1" applyAlignment="1">
      <alignment horizontal="center" vertical="center" wrapText="1"/>
    </xf>
    <xf numFmtId="9" fontId="14" fillId="0" borderId="14" xfId="1" applyFont="1" applyFill="1" applyBorder="1" applyAlignment="1">
      <alignment horizontal="center" vertical="center" wrapText="1"/>
    </xf>
    <xf numFmtId="165" fontId="14" fillId="0" borderId="0" xfId="2" applyNumberFormat="1" applyFont="1" applyFill="1" applyBorder="1" applyAlignment="1">
      <alignment horizontal="left" vertical="center" wrapText="1"/>
    </xf>
    <xf numFmtId="165" fontId="7" fillId="0" borderId="14" xfId="2" applyNumberFormat="1" applyFont="1" applyFill="1" applyBorder="1" applyAlignment="1">
      <alignment vertical="center" wrapText="1"/>
    </xf>
    <xf numFmtId="165" fontId="59" fillId="0" borderId="19" xfId="2" applyNumberFormat="1" applyFont="1" applyFill="1" applyBorder="1" applyAlignment="1">
      <alignment horizontal="center" vertical="center" wrapText="1"/>
    </xf>
    <xf numFmtId="165" fontId="98" fillId="0" borderId="19" xfId="2" applyNumberFormat="1" applyFont="1" applyFill="1" applyBorder="1" applyAlignment="1">
      <alignment horizontal="center" vertical="center" wrapText="1"/>
    </xf>
    <xf numFmtId="165" fontId="24" fillId="0" borderId="14" xfId="5" applyNumberFormat="1" applyFont="1" applyFill="1" applyBorder="1" applyAlignment="1">
      <alignment horizontal="left" vertical="center" wrapText="1"/>
    </xf>
    <xf numFmtId="165" fontId="22" fillId="0" borderId="14" xfId="2" quotePrefix="1" applyNumberFormat="1" applyFont="1" applyFill="1" applyBorder="1" applyAlignment="1">
      <alignment horizontal="left" vertical="center" wrapText="1"/>
    </xf>
    <xf numFmtId="165" fontId="22" fillId="0" borderId="14" xfId="2" quotePrefix="1" applyNumberFormat="1" applyFont="1" applyFill="1" applyBorder="1" applyAlignment="1">
      <alignment horizontal="center" vertical="center" wrapText="1"/>
    </xf>
    <xf numFmtId="165" fontId="22" fillId="0" borderId="14" xfId="2" applyNumberFormat="1" applyFont="1" applyFill="1" applyBorder="1" applyAlignment="1">
      <alignment horizontal="left" vertical="center" wrapText="1"/>
    </xf>
    <xf numFmtId="166" fontId="22" fillId="0" borderId="14" xfId="2" applyNumberFormat="1" applyFont="1" applyFill="1" applyBorder="1" applyAlignment="1">
      <alignment horizontal="center" vertical="center" wrapText="1"/>
    </xf>
    <xf numFmtId="165" fontId="114" fillId="0" borderId="18" xfId="2" applyNumberFormat="1" applyFont="1" applyFill="1" applyBorder="1" applyAlignment="1">
      <alignment horizontal="left" vertical="center" wrapText="1"/>
    </xf>
    <xf numFmtId="165" fontId="22" fillId="0" borderId="0" xfId="2" applyNumberFormat="1" applyFont="1" applyFill="1" applyBorder="1" applyAlignment="1">
      <alignment horizontal="left" vertical="center" wrapText="1"/>
    </xf>
    <xf numFmtId="0" fontId="115" fillId="0" borderId="0" xfId="2" applyFont="1" applyFill="1"/>
    <xf numFmtId="165" fontId="7" fillId="0" borderId="14" xfId="5" applyNumberFormat="1" applyFont="1" applyFill="1" applyBorder="1" applyAlignment="1">
      <alignment horizontal="left" vertical="center" wrapText="1"/>
    </xf>
    <xf numFmtId="165" fontId="7" fillId="0" borderId="18" xfId="2" applyNumberFormat="1" applyFont="1" applyFill="1" applyBorder="1" applyAlignment="1">
      <alignment horizontal="left" vertical="center" wrapText="1"/>
    </xf>
    <xf numFmtId="165" fontId="7" fillId="0" borderId="15" xfId="5" applyNumberFormat="1" applyFont="1" applyFill="1" applyBorder="1" applyAlignment="1">
      <alignment horizontal="left" vertical="center" wrapText="1"/>
    </xf>
    <xf numFmtId="165" fontId="44" fillId="0" borderId="15" xfId="5" applyNumberFormat="1" applyFont="1" applyFill="1" applyBorder="1" applyAlignment="1">
      <alignment horizontal="left" vertical="center" wrapText="1"/>
    </xf>
    <xf numFmtId="165" fontId="44" fillId="0" borderId="18" xfId="2" applyNumberFormat="1" applyFont="1" applyFill="1" applyBorder="1" applyAlignment="1">
      <alignment horizontal="left" vertical="center" wrapText="1"/>
    </xf>
    <xf numFmtId="165" fontId="42" fillId="0" borderId="0" xfId="2" applyNumberFormat="1" applyFont="1" applyFill="1" applyBorder="1" applyAlignment="1">
      <alignment horizontal="left" vertical="center" wrapText="1"/>
    </xf>
    <xf numFmtId="0" fontId="116" fillId="0" borderId="0" xfId="2" applyFont="1" applyFill="1"/>
    <xf numFmtId="0" fontId="17" fillId="0" borderId="0" xfId="2" applyFont="1" applyFill="1"/>
    <xf numFmtId="165" fontId="49" fillId="0" borderId="19" xfId="2" applyNumberFormat="1" applyFont="1" applyFill="1" applyBorder="1" applyAlignment="1">
      <alignment horizontal="center" vertical="center" wrapText="1"/>
    </xf>
    <xf numFmtId="165" fontId="17" fillId="0" borderId="14" xfId="2" applyNumberFormat="1" applyFont="1" applyFill="1" applyBorder="1" applyAlignment="1">
      <alignment vertical="center" wrapText="1"/>
    </xf>
    <xf numFmtId="165" fontId="49" fillId="0" borderId="14" xfId="2" applyNumberFormat="1" applyFont="1" applyFill="1" applyBorder="1" applyAlignment="1">
      <alignment horizontal="center" vertical="center" wrapText="1"/>
    </xf>
    <xf numFmtId="166" fontId="17" fillId="0" borderId="14" xfId="1" applyNumberFormat="1" applyFont="1" applyFill="1" applyBorder="1" applyAlignment="1">
      <alignment horizontal="center" vertical="center" wrapText="1"/>
    </xf>
    <xf numFmtId="165" fontId="51" fillId="0" borderId="19" xfId="2" applyNumberFormat="1" applyFont="1" applyFill="1" applyBorder="1" applyAlignment="1">
      <alignment horizontal="center" vertical="center" wrapText="1"/>
    </xf>
    <xf numFmtId="165" fontId="28" fillId="0" borderId="14" xfId="2" applyNumberFormat="1" applyFont="1" applyFill="1" applyBorder="1" applyAlignment="1">
      <alignment vertical="center" wrapText="1"/>
    </xf>
    <xf numFmtId="165" fontId="51" fillId="0" borderId="14" xfId="2" applyNumberFormat="1" applyFont="1" applyFill="1" applyBorder="1" applyAlignment="1">
      <alignment horizontal="center" vertical="center" wrapText="1"/>
    </xf>
    <xf numFmtId="165" fontId="63" fillId="0" borderId="14" xfId="2" applyNumberFormat="1" applyFont="1" applyFill="1" applyBorder="1" applyAlignment="1">
      <alignment horizontal="center" vertical="center" wrapText="1"/>
    </xf>
    <xf numFmtId="165" fontId="35" fillId="0" borderId="14" xfId="2" quotePrefix="1" applyNumberFormat="1" applyFont="1" applyFill="1" applyBorder="1" applyAlignment="1">
      <alignment horizontal="center" vertical="center" wrapText="1"/>
    </xf>
    <xf numFmtId="166" fontId="35" fillId="0" borderId="14" xfId="1" applyNumberFormat="1" applyFont="1" applyFill="1" applyBorder="1" applyAlignment="1">
      <alignment horizontal="center" vertical="center" wrapText="1"/>
    </xf>
    <xf numFmtId="167" fontId="68" fillId="0" borderId="0" xfId="2" applyNumberFormat="1" applyFont="1" applyFill="1" applyBorder="1" applyAlignment="1">
      <alignment horizontal="center" vertical="center" wrapText="1"/>
    </xf>
    <xf numFmtId="165" fontId="24" fillId="3" borderId="14" xfId="2" applyNumberFormat="1" applyFont="1" applyFill="1" applyBorder="1" applyAlignment="1">
      <alignment horizontal="center" vertical="center" wrapText="1"/>
    </xf>
    <xf numFmtId="165" fontId="17" fillId="0" borderId="18" xfId="2" applyNumberFormat="1" applyFont="1" applyFill="1" applyBorder="1" applyAlignment="1">
      <alignment horizontal="left" vertical="center" wrapText="1"/>
    </xf>
    <xf numFmtId="170" fontId="68" fillId="0" borderId="14" xfId="2" applyNumberFormat="1" applyFont="1" applyFill="1" applyBorder="1" applyAlignment="1">
      <alignment horizontal="center" vertical="center" wrapText="1"/>
    </xf>
    <xf numFmtId="165" fontId="68" fillId="0" borderId="18" xfId="2" applyNumberFormat="1" applyFont="1" applyFill="1" applyBorder="1" applyAlignment="1">
      <alignment horizontal="center" vertical="center" wrapText="1"/>
    </xf>
    <xf numFmtId="0" fontId="85" fillId="0" borderId="0" xfId="2" applyFont="1"/>
    <xf numFmtId="165" fontId="83" fillId="0" borderId="19" xfId="2" applyNumberFormat="1" applyFont="1" applyFill="1" applyBorder="1" applyAlignment="1">
      <alignment horizontal="center" vertical="center"/>
    </xf>
    <xf numFmtId="165" fontId="40" fillId="0" borderId="0" xfId="2" applyNumberFormat="1" applyFont="1" applyFill="1" applyBorder="1" applyAlignment="1">
      <alignment horizontal="center" vertical="center" wrapText="1"/>
    </xf>
    <xf numFmtId="165" fontId="75" fillId="0" borderId="19" xfId="2" applyNumberFormat="1" applyFont="1" applyFill="1" applyBorder="1" applyAlignment="1">
      <alignment horizontal="center" vertical="center"/>
    </xf>
    <xf numFmtId="165" fontId="75" fillId="0" borderId="14" xfId="2" applyNumberFormat="1" applyFont="1" applyFill="1" applyBorder="1" applyAlignment="1">
      <alignment horizontal="center" vertical="center" wrapText="1"/>
    </xf>
    <xf numFmtId="165" fontId="68" fillId="0" borderId="18" xfId="2" applyNumberFormat="1" applyFont="1" applyFill="1" applyBorder="1" applyAlignment="1">
      <alignment horizontal="left" vertical="center" wrapText="1"/>
    </xf>
    <xf numFmtId="165" fontId="83" fillId="0" borderId="14" xfId="2" applyNumberFormat="1" applyFont="1" applyFill="1" applyBorder="1" applyAlignment="1">
      <alignment horizontal="center" vertical="center" wrapText="1"/>
    </xf>
    <xf numFmtId="171" fontId="42" fillId="0" borderId="14" xfId="2" applyNumberFormat="1" applyFont="1" applyFill="1" applyBorder="1" applyAlignment="1">
      <alignment horizontal="center" vertical="center" wrapText="1"/>
    </xf>
    <xf numFmtId="0" fontId="97" fillId="0" borderId="0" xfId="2" applyFont="1" applyFill="1" applyAlignment="1"/>
    <xf numFmtId="165" fontId="117" fillId="0" borderId="14" xfId="2" applyNumberFormat="1" applyFont="1" applyFill="1" applyBorder="1" applyAlignment="1"/>
    <xf numFmtId="165" fontId="49" fillId="0" borderId="19" xfId="2" applyNumberFormat="1" applyFont="1" applyFill="1" applyBorder="1" applyAlignment="1">
      <alignment horizontal="center" vertical="center"/>
    </xf>
    <xf numFmtId="0" fontId="97" fillId="0" borderId="0" xfId="2" applyFont="1"/>
    <xf numFmtId="0" fontId="102" fillId="0" borderId="0" xfId="2" applyFont="1"/>
    <xf numFmtId="165" fontId="24" fillId="0" borderId="18" xfId="2" applyNumberFormat="1" applyFont="1" applyFill="1" applyBorder="1" applyAlignment="1">
      <alignment horizontal="left" vertical="center" wrapText="1"/>
    </xf>
    <xf numFmtId="0" fontId="24" fillId="0" borderId="0" xfId="2" applyFont="1" applyFill="1"/>
    <xf numFmtId="49" fontId="118" fillId="0" borderId="19" xfId="2" applyNumberFormat="1" applyFont="1" applyFill="1" applyBorder="1" applyAlignment="1">
      <alignment horizontal="center" vertical="center" wrapText="1"/>
    </xf>
    <xf numFmtId="165" fontId="44" fillId="0" borderId="0" xfId="2" applyNumberFormat="1" applyFont="1" applyFill="1" applyBorder="1" applyAlignment="1">
      <alignment horizontal="center" vertical="center" wrapText="1"/>
    </xf>
    <xf numFmtId="0" fontId="44" fillId="0" borderId="0" xfId="2" applyFont="1" applyFill="1"/>
    <xf numFmtId="0" fontId="59" fillId="0" borderId="19" xfId="2" applyNumberFormat="1" applyFont="1" applyFill="1" applyBorder="1" applyAlignment="1">
      <alignment horizontal="center" vertical="center" wrapText="1"/>
    </xf>
    <xf numFmtId="49" fontId="17" fillId="0" borderId="19" xfId="2" applyNumberFormat="1" applyFont="1" applyFill="1" applyBorder="1" applyAlignment="1">
      <alignment horizontal="center" vertical="center" wrapText="1"/>
    </xf>
    <xf numFmtId="165" fontId="7" fillId="0" borderId="19" xfId="2" applyNumberFormat="1" applyFont="1" applyFill="1" applyBorder="1" applyAlignment="1">
      <alignment horizontal="center" vertical="center" wrapText="1"/>
    </xf>
    <xf numFmtId="165" fontId="7" fillId="0" borderId="18" xfId="2" applyNumberFormat="1" applyFont="1" applyFill="1" applyBorder="1" applyAlignment="1">
      <alignment horizontal="center" vertical="center" wrapText="1"/>
    </xf>
    <xf numFmtId="165" fontId="98" fillId="0" borderId="14" xfId="2" applyNumberFormat="1" applyFont="1" applyFill="1" applyBorder="1" applyAlignment="1">
      <alignment horizontal="center" vertical="center" wrapText="1"/>
    </xf>
    <xf numFmtId="165" fontId="14" fillId="0" borderId="18" xfId="2" applyNumberFormat="1" applyFont="1" applyFill="1" applyBorder="1" applyAlignment="1">
      <alignment horizontal="center" vertical="center" wrapText="1"/>
    </xf>
    <xf numFmtId="165" fontId="99" fillId="0" borderId="0" xfId="2" applyNumberFormat="1" applyFont="1" applyFill="1" applyBorder="1" applyAlignment="1">
      <alignment horizontal="center" vertical="center" wrapText="1"/>
    </xf>
    <xf numFmtId="165" fontId="78" fillId="0" borderId="14" xfId="2" applyNumberFormat="1" applyFont="1" applyFill="1" applyBorder="1" applyAlignment="1">
      <alignment horizontal="center" vertical="center" wrapText="1"/>
    </xf>
    <xf numFmtId="166" fontId="33" fillId="0" borderId="14" xfId="1" applyNumberFormat="1" applyFont="1" applyFill="1" applyBorder="1" applyAlignment="1">
      <alignment horizontal="center" vertical="center" wrapText="1"/>
    </xf>
    <xf numFmtId="165" fontId="33" fillId="6" borderId="14" xfId="2" applyNumberFormat="1" applyFont="1" applyFill="1" applyBorder="1" applyAlignment="1">
      <alignment horizontal="center" vertical="center" wrapText="1"/>
    </xf>
    <xf numFmtId="165" fontId="33" fillId="0" borderId="18" xfId="2" applyNumberFormat="1" applyFont="1" applyFill="1" applyBorder="1" applyAlignment="1">
      <alignment horizontal="center" vertical="center" wrapText="1"/>
    </xf>
    <xf numFmtId="0" fontId="119" fillId="0" borderId="0" xfId="2" applyFont="1" applyFill="1"/>
    <xf numFmtId="0" fontId="119" fillId="0" borderId="0" xfId="2" applyFont="1"/>
    <xf numFmtId="167" fontId="68" fillId="0" borderId="0" xfId="2" applyNumberFormat="1" applyFont="1" applyFill="1" applyBorder="1" applyAlignment="1">
      <alignment horizontal="center"/>
    </xf>
    <xf numFmtId="49" fontId="120" fillId="0" borderId="19" xfId="2" applyNumberFormat="1" applyFont="1" applyFill="1" applyBorder="1" applyAlignment="1">
      <alignment horizontal="center" vertical="center"/>
    </xf>
    <xf numFmtId="167" fontId="22" fillId="0" borderId="14" xfId="2" applyNumberFormat="1" applyFont="1" applyFill="1" applyBorder="1" applyAlignment="1">
      <alignment vertical="center" wrapText="1"/>
    </xf>
    <xf numFmtId="49" fontId="120" fillId="0" borderId="14" xfId="2" applyNumberFormat="1" applyFont="1" applyFill="1" applyBorder="1" applyAlignment="1">
      <alignment horizontal="center" vertical="center" wrapText="1"/>
    </xf>
    <xf numFmtId="164" fontId="22" fillId="0" borderId="14" xfId="2" applyNumberFormat="1" applyFont="1" applyFill="1" applyBorder="1" applyAlignment="1">
      <alignment horizontal="center" vertical="center" wrapText="1"/>
    </xf>
    <xf numFmtId="166" fontId="22" fillId="0" borderId="14" xfId="2" quotePrefix="1" applyNumberFormat="1" applyFont="1" applyFill="1" applyBorder="1" applyAlignment="1">
      <alignment horizontal="center" vertical="center" wrapText="1"/>
    </xf>
    <xf numFmtId="9" fontId="22" fillId="0" borderId="14" xfId="1" applyFont="1" applyFill="1" applyBorder="1" applyAlignment="1">
      <alignment horizontal="center" vertical="center" wrapText="1"/>
    </xf>
    <xf numFmtId="165" fontId="22" fillId="0" borderId="0" xfId="2" applyNumberFormat="1" applyFont="1" applyFill="1" applyBorder="1" applyAlignment="1">
      <alignment horizontal="center" vertical="center" wrapText="1"/>
    </xf>
    <xf numFmtId="165" fontId="17" fillId="0" borderId="14" xfId="1" applyNumberFormat="1" applyFont="1" applyFill="1" applyBorder="1" applyAlignment="1">
      <alignment horizontal="center" vertical="center" wrapText="1"/>
    </xf>
    <xf numFmtId="9" fontId="17" fillId="0" borderId="14" xfId="1" applyFont="1" applyFill="1" applyBorder="1" applyAlignment="1">
      <alignment horizontal="center" vertical="center" wrapText="1"/>
    </xf>
    <xf numFmtId="165" fontId="26" fillId="0" borderId="14" xfId="1" applyNumberFormat="1" applyFont="1" applyFill="1" applyBorder="1" applyAlignment="1">
      <alignment horizontal="center" vertical="center" wrapText="1"/>
    </xf>
    <xf numFmtId="9" fontId="26" fillId="0" borderId="14" xfId="1" applyFont="1" applyFill="1" applyBorder="1" applyAlignment="1">
      <alignment horizontal="center" vertical="center" wrapText="1"/>
    </xf>
    <xf numFmtId="167" fontId="7" fillId="0" borderId="14" xfId="2" applyNumberFormat="1" applyFont="1" applyFill="1" applyBorder="1" applyAlignment="1">
      <alignment vertical="center" wrapText="1"/>
    </xf>
    <xf numFmtId="166" fontId="14" fillId="0" borderId="14" xfId="2" quotePrefix="1" applyNumberFormat="1" applyFont="1" applyFill="1" applyBorder="1" applyAlignment="1">
      <alignment horizontal="center" vertical="center" wrapText="1"/>
    </xf>
    <xf numFmtId="9" fontId="14" fillId="0" borderId="14" xfId="2" quotePrefix="1" applyNumberFormat="1" applyFont="1" applyFill="1" applyBorder="1" applyAlignment="1">
      <alignment horizontal="center" vertical="center" wrapText="1"/>
    </xf>
    <xf numFmtId="170" fontId="7" fillId="0" borderId="14" xfId="2" applyNumberFormat="1" applyFont="1" applyFill="1" applyBorder="1" applyAlignment="1">
      <alignment horizontal="center" vertical="center" wrapText="1"/>
    </xf>
    <xf numFmtId="9" fontId="7" fillId="0" borderId="14" xfId="1" applyFont="1" applyFill="1" applyBorder="1" applyAlignment="1">
      <alignment horizontal="center" vertical="center" wrapText="1"/>
    </xf>
    <xf numFmtId="0" fontId="121" fillId="0" borderId="0" xfId="2" applyFont="1" applyFill="1"/>
    <xf numFmtId="167" fontId="68" fillId="0" borderId="14" xfId="2" applyNumberFormat="1" applyFont="1" applyFill="1" applyBorder="1" applyAlignment="1">
      <alignment horizontal="center" vertical="center" wrapText="1"/>
    </xf>
    <xf numFmtId="167" fontId="122" fillId="0" borderId="14" xfId="2" applyNumberFormat="1" applyFont="1" applyFill="1" applyBorder="1" applyAlignment="1">
      <alignment horizontal="center" vertical="center" wrapText="1"/>
    </xf>
    <xf numFmtId="49" fontId="123" fillId="0" borderId="14" xfId="2" applyNumberFormat="1" applyFont="1" applyFill="1" applyBorder="1" applyAlignment="1">
      <alignment horizontal="center" vertical="center" wrapText="1"/>
    </xf>
    <xf numFmtId="164" fontId="122" fillId="0" borderId="14" xfId="2" applyNumberFormat="1" applyFont="1" applyFill="1" applyBorder="1" applyAlignment="1">
      <alignment horizontal="center" vertical="center" wrapText="1"/>
    </xf>
    <xf numFmtId="165" fontId="122" fillId="0" borderId="14" xfId="2" applyNumberFormat="1" applyFont="1" applyFill="1" applyBorder="1" applyAlignment="1">
      <alignment horizontal="center" vertical="center" wrapText="1"/>
    </xf>
    <xf numFmtId="165" fontId="124" fillId="0" borderId="14" xfId="2" applyNumberFormat="1" applyFont="1" applyFill="1" applyBorder="1" applyAlignment="1">
      <alignment horizontal="center" vertical="center" wrapText="1"/>
    </xf>
    <xf numFmtId="165" fontId="125" fillId="0" borderId="0" xfId="2" applyNumberFormat="1" applyFont="1" applyFill="1" applyBorder="1" applyAlignment="1">
      <alignment horizontal="center" vertical="center" wrapText="1"/>
    </xf>
    <xf numFmtId="49" fontId="75" fillId="0" borderId="19" xfId="2" applyNumberFormat="1" applyFont="1" applyFill="1" applyBorder="1" applyAlignment="1">
      <alignment horizontal="center" vertical="center"/>
    </xf>
    <xf numFmtId="167" fontId="68" fillId="0" borderId="14" xfId="2" applyNumberFormat="1" applyFont="1" applyFill="1" applyBorder="1" applyAlignment="1">
      <alignment horizontal="left" vertical="top" wrapText="1"/>
    </xf>
    <xf numFmtId="49" fontId="71" fillId="0" borderId="19" xfId="2" applyNumberFormat="1" applyFont="1" applyFill="1" applyBorder="1" applyAlignment="1">
      <alignment horizontal="center" vertical="center"/>
    </xf>
    <xf numFmtId="164" fontId="106" fillId="0" borderId="14" xfId="2" applyNumberFormat="1" applyFont="1" applyFill="1" applyBorder="1" applyAlignment="1">
      <alignment horizontal="center" vertical="center" wrapText="1"/>
    </xf>
    <xf numFmtId="165" fontId="17" fillId="0" borderId="23" xfId="2" applyNumberFormat="1" applyFont="1" applyFill="1" applyBorder="1" applyAlignment="1">
      <alignment horizontal="left" vertical="center" wrapText="1"/>
    </xf>
    <xf numFmtId="165" fontId="28" fillId="0" borderId="23" xfId="2" applyNumberFormat="1" applyFont="1" applyFill="1" applyBorder="1" applyAlignment="1">
      <alignment horizontal="left" vertical="center" wrapText="1"/>
    </xf>
    <xf numFmtId="49" fontId="98" fillId="0" borderId="14" xfId="2" applyNumberFormat="1" applyFont="1" applyFill="1" applyBorder="1" applyAlignment="1">
      <alignment horizontal="center" vertical="center" wrapText="1"/>
    </xf>
    <xf numFmtId="167" fontId="104" fillId="0" borderId="14" xfId="2" applyNumberFormat="1" applyFont="1" applyFill="1" applyBorder="1" applyAlignment="1">
      <alignment vertical="center" wrapText="1"/>
    </xf>
    <xf numFmtId="165" fontId="126" fillId="0" borderId="14" xfId="2" applyNumberFormat="1" applyFont="1" applyFill="1" applyBorder="1" applyAlignment="1">
      <alignment horizontal="center" vertical="center" wrapText="1"/>
    </xf>
    <xf numFmtId="164" fontId="126" fillId="0" borderId="14" xfId="2" applyNumberFormat="1" applyFont="1" applyFill="1" applyBorder="1" applyAlignment="1">
      <alignment horizontal="center" vertical="center" wrapText="1"/>
    </xf>
    <xf numFmtId="170" fontId="17" fillId="0" borderId="14" xfId="2" applyNumberFormat="1" applyFont="1" applyFill="1" applyBorder="1" applyAlignment="1">
      <alignment horizontal="center" vertical="center" wrapText="1"/>
    </xf>
    <xf numFmtId="49" fontId="127" fillId="0" borderId="19" xfId="2" applyNumberFormat="1" applyFont="1" applyFill="1" applyBorder="1" applyAlignment="1">
      <alignment horizontal="center" vertical="center" wrapText="1"/>
    </xf>
    <xf numFmtId="49" fontId="128" fillId="0" borderId="14" xfId="2" applyNumberFormat="1" applyFont="1" applyFill="1" applyBorder="1" applyAlignment="1">
      <alignment horizontal="center" vertical="center" wrapText="1"/>
    </xf>
    <xf numFmtId="164" fontId="104" fillId="0" borderId="14" xfId="2" applyNumberFormat="1" applyFont="1" applyFill="1" applyBorder="1" applyAlignment="1">
      <alignment horizontal="center" vertical="center" wrapText="1"/>
    </xf>
    <xf numFmtId="170" fontId="126" fillId="0" borderId="14" xfId="2" applyNumberFormat="1" applyFont="1" applyFill="1" applyBorder="1" applyAlignment="1">
      <alignment horizontal="center" vertical="center" wrapText="1"/>
    </xf>
    <xf numFmtId="165" fontId="129" fillId="0" borderId="0" xfId="2" applyNumberFormat="1" applyFont="1" applyFill="1" applyBorder="1" applyAlignment="1">
      <alignment horizontal="center" vertical="center" wrapText="1"/>
    </xf>
    <xf numFmtId="0" fontId="130" fillId="0" borderId="0" xfId="2" applyFont="1" applyFill="1"/>
    <xf numFmtId="170" fontId="44" fillId="0" borderId="14" xfId="2" applyNumberFormat="1" applyFont="1" applyFill="1" applyBorder="1" applyAlignment="1">
      <alignment horizontal="center" vertical="center" wrapText="1"/>
    </xf>
    <xf numFmtId="167" fontId="14" fillId="0" borderId="14" xfId="2" applyNumberFormat="1" applyFont="1" applyFill="1" applyBorder="1" applyAlignment="1">
      <alignment vertical="center" wrapText="1"/>
    </xf>
    <xf numFmtId="165" fontId="14" fillId="0" borderId="14" xfId="1" applyNumberFormat="1" applyFont="1" applyFill="1" applyBorder="1" applyAlignment="1">
      <alignment horizontal="center" vertical="center" wrapText="1"/>
    </xf>
    <xf numFmtId="165" fontId="68" fillId="0" borderId="14" xfId="1" applyNumberFormat="1" applyFont="1" applyFill="1" applyBorder="1" applyAlignment="1">
      <alignment horizontal="center" vertical="center" wrapText="1"/>
    </xf>
    <xf numFmtId="165" fontId="42" fillId="0" borderId="14" xfId="1" applyNumberFormat="1" applyFont="1" applyFill="1" applyBorder="1" applyAlignment="1">
      <alignment horizontal="center" vertical="center" wrapText="1"/>
    </xf>
    <xf numFmtId="0" fontId="14" fillId="0" borderId="22" xfId="3" applyFont="1" applyFill="1" applyBorder="1" applyAlignment="1">
      <alignment horizontal="center" vertical="center" wrapText="1"/>
    </xf>
    <xf numFmtId="49" fontId="120" fillId="0" borderId="26" xfId="2" applyNumberFormat="1" applyFont="1" applyFill="1" applyBorder="1" applyAlignment="1">
      <alignment horizontal="center" vertical="center"/>
    </xf>
    <xf numFmtId="167" fontId="22" fillId="0" borderId="12" xfId="2" applyNumberFormat="1" applyFont="1" applyFill="1" applyBorder="1" applyAlignment="1">
      <alignment vertical="center" wrapText="1"/>
    </xf>
    <xf numFmtId="49" fontId="120" fillId="0" borderId="12" xfId="2" applyNumberFormat="1" applyFont="1" applyFill="1" applyBorder="1" applyAlignment="1">
      <alignment horizontal="center" vertical="center" wrapText="1"/>
    </xf>
    <xf numFmtId="164" fontId="22" fillId="0" borderId="12" xfId="2" applyNumberFormat="1" applyFont="1" applyFill="1" applyBorder="1" applyAlignment="1">
      <alignment horizontal="center" vertical="center" wrapText="1"/>
    </xf>
    <xf numFmtId="165" fontId="22" fillId="0" borderId="12" xfId="2" applyNumberFormat="1" applyFont="1" applyFill="1" applyBorder="1" applyAlignment="1">
      <alignment horizontal="center" vertical="center" wrapText="1"/>
    </xf>
    <xf numFmtId="165" fontId="131" fillId="0" borderId="12" xfId="2" applyNumberFormat="1" applyFont="1" applyFill="1" applyBorder="1" applyAlignment="1">
      <alignment horizontal="center" vertical="center" wrapText="1"/>
    </xf>
    <xf numFmtId="165" fontId="131" fillId="0" borderId="12" xfId="2" quotePrefix="1" applyNumberFormat="1" applyFont="1" applyFill="1" applyBorder="1" applyAlignment="1">
      <alignment horizontal="left" vertical="center" wrapText="1"/>
    </xf>
    <xf numFmtId="166" fontId="131" fillId="0" borderId="12" xfId="2" quotePrefix="1" applyNumberFormat="1" applyFont="1" applyFill="1" applyBorder="1" applyAlignment="1">
      <alignment horizontal="center" vertical="center" wrapText="1"/>
    </xf>
    <xf numFmtId="165" fontId="22" fillId="0" borderId="12" xfId="2" quotePrefix="1" applyNumberFormat="1" applyFont="1" applyFill="1" applyBorder="1" applyAlignment="1">
      <alignment horizontal="center" vertical="center" wrapText="1"/>
    </xf>
    <xf numFmtId="9" fontId="131" fillId="0" borderId="12" xfId="2" quotePrefix="1" applyNumberFormat="1" applyFont="1" applyFill="1" applyBorder="1" applyAlignment="1">
      <alignment horizontal="center" vertical="center" wrapText="1"/>
    </xf>
    <xf numFmtId="165" fontId="131" fillId="0" borderId="12" xfId="2" quotePrefix="1" applyNumberFormat="1" applyFont="1" applyFill="1" applyBorder="1" applyAlignment="1">
      <alignment horizontal="center" vertical="center" wrapText="1"/>
    </xf>
    <xf numFmtId="166" fontId="22" fillId="0" borderId="12" xfId="1" applyNumberFormat="1" applyFont="1" applyFill="1" applyBorder="1" applyAlignment="1">
      <alignment horizontal="center" vertical="center" wrapText="1"/>
    </xf>
    <xf numFmtId="9" fontId="22" fillId="0" borderId="12" xfId="1" applyFont="1" applyFill="1" applyBorder="1" applyAlignment="1">
      <alignment horizontal="center" vertical="center" wrapText="1"/>
    </xf>
    <xf numFmtId="165" fontId="74" fillId="0" borderId="27" xfId="2" applyNumberFormat="1" applyFont="1" applyFill="1" applyBorder="1" applyAlignment="1">
      <alignment horizontal="left" vertical="center" wrapText="1"/>
    </xf>
    <xf numFmtId="165" fontId="114" fillId="0" borderId="0" xfId="2" applyNumberFormat="1" applyFont="1" applyFill="1" applyBorder="1" applyAlignment="1">
      <alignment horizontal="center" vertical="center" wrapText="1"/>
    </xf>
    <xf numFmtId="0" fontId="132" fillId="0" borderId="0" xfId="2" applyFont="1" applyFill="1"/>
    <xf numFmtId="165" fontId="68" fillId="0" borderId="27" xfId="2" applyNumberFormat="1" applyFont="1" applyFill="1" applyBorder="1" applyAlignment="1">
      <alignment horizontal="left" vertical="center" wrapText="1"/>
    </xf>
    <xf numFmtId="49" fontId="103" fillId="0" borderId="17" xfId="2" applyNumberFormat="1" applyFont="1" applyFill="1" applyBorder="1" applyAlignment="1">
      <alignment horizontal="center" vertical="center"/>
    </xf>
    <xf numFmtId="167" fontId="74" fillId="0" borderId="15" xfId="2" applyNumberFormat="1" applyFont="1" applyFill="1" applyBorder="1" applyAlignment="1">
      <alignment vertical="center" wrapText="1"/>
    </xf>
    <xf numFmtId="49" fontId="103" fillId="0" borderId="15" xfId="2" applyNumberFormat="1" applyFont="1" applyFill="1" applyBorder="1" applyAlignment="1">
      <alignment horizontal="center" vertical="center" wrapText="1"/>
    </xf>
    <xf numFmtId="164" fontId="74" fillId="0" borderId="15" xfId="2" applyNumberFormat="1" applyFont="1" applyFill="1" applyBorder="1" applyAlignment="1">
      <alignment horizontal="center" vertical="center" wrapText="1"/>
    </xf>
    <xf numFmtId="164" fontId="133" fillId="0" borderId="15" xfId="2" applyNumberFormat="1" applyFont="1" applyFill="1" applyBorder="1" applyAlignment="1">
      <alignment horizontal="center" vertical="center" wrapText="1"/>
    </xf>
    <xf numFmtId="165" fontId="74" fillId="0" borderId="15" xfId="2" applyNumberFormat="1" applyFont="1" applyFill="1" applyBorder="1" applyAlignment="1">
      <alignment horizontal="center" vertical="center" wrapText="1"/>
    </xf>
    <xf numFmtId="165" fontId="133" fillId="0" borderId="15" xfId="2" applyNumberFormat="1" applyFont="1" applyFill="1" applyBorder="1" applyAlignment="1">
      <alignment horizontal="center" vertical="center" wrapText="1"/>
    </xf>
    <xf numFmtId="166" fontId="72" fillId="0" borderId="15" xfId="2" quotePrefix="1" applyNumberFormat="1" applyFont="1" applyFill="1" applyBorder="1" applyAlignment="1">
      <alignment horizontal="center" vertical="center" wrapText="1"/>
    </xf>
    <xf numFmtId="9" fontId="72" fillId="0" borderId="15" xfId="2" quotePrefix="1" applyNumberFormat="1" applyFont="1" applyFill="1" applyBorder="1" applyAlignment="1">
      <alignment horizontal="center" vertical="center" wrapText="1"/>
    </xf>
    <xf numFmtId="165" fontId="72" fillId="0" borderId="15" xfId="2" quotePrefix="1" applyNumberFormat="1" applyFont="1" applyFill="1" applyBorder="1" applyAlignment="1">
      <alignment horizontal="center" vertical="center" wrapText="1"/>
    </xf>
    <xf numFmtId="165" fontId="74" fillId="0" borderId="9" xfId="2" applyNumberFormat="1" applyFont="1" applyFill="1" applyBorder="1" applyAlignment="1">
      <alignment horizontal="center" vertical="center" wrapText="1"/>
    </xf>
    <xf numFmtId="165" fontId="72" fillId="0" borderId="16" xfId="2" quotePrefix="1" applyNumberFormat="1" applyFont="1" applyFill="1" applyBorder="1" applyAlignment="1">
      <alignment horizontal="center" vertical="center" wrapText="1"/>
    </xf>
    <xf numFmtId="9" fontId="74" fillId="0" borderId="15" xfId="1" applyFont="1" applyFill="1" applyBorder="1" applyAlignment="1">
      <alignment horizontal="center" vertical="center" wrapText="1"/>
    </xf>
    <xf numFmtId="49" fontId="103" fillId="0" borderId="28" xfId="2" applyNumberFormat="1" applyFont="1" applyFill="1" applyBorder="1" applyAlignment="1">
      <alignment horizontal="center" vertical="center"/>
    </xf>
    <xf numFmtId="49" fontId="103" fillId="0" borderId="29" xfId="2" applyNumberFormat="1" applyFont="1" applyFill="1" applyBorder="1" applyAlignment="1">
      <alignment horizontal="center" vertical="center" wrapText="1"/>
    </xf>
    <xf numFmtId="164" fontId="74" fillId="0" borderId="29" xfId="2" applyNumberFormat="1" applyFont="1" applyFill="1" applyBorder="1" applyAlignment="1">
      <alignment horizontal="center" vertical="center" wrapText="1"/>
    </xf>
    <xf numFmtId="164" fontId="133" fillId="0" borderId="29" xfId="2" applyNumberFormat="1" applyFont="1" applyFill="1" applyBorder="1" applyAlignment="1">
      <alignment horizontal="center" vertical="center" wrapText="1"/>
    </xf>
    <xf numFmtId="165" fontId="74" fillId="0" borderId="29" xfId="2" applyNumberFormat="1" applyFont="1" applyFill="1" applyBorder="1" applyAlignment="1">
      <alignment horizontal="center" vertical="center" wrapText="1"/>
    </xf>
    <xf numFmtId="165" fontId="133" fillId="0" borderId="29" xfId="2" applyNumberFormat="1" applyFont="1" applyFill="1" applyBorder="1" applyAlignment="1">
      <alignment horizontal="center" vertical="center" wrapText="1"/>
    </xf>
    <xf numFmtId="166" fontId="72" fillId="0" borderId="29" xfId="2" quotePrefix="1" applyNumberFormat="1" applyFont="1" applyFill="1" applyBorder="1" applyAlignment="1">
      <alignment horizontal="center" vertical="center" wrapText="1"/>
    </xf>
    <xf numFmtId="9" fontId="72" fillId="0" borderId="29" xfId="2" quotePrefix="1" applyNumberFormat="1" applyFont="1" applyFill="1" applyBorder="1" applyAlignment="1">
      <alignment horizontal="center" vertical="center" wrapText="1"/>
    </xf>
    <xf numFmtId="165" fontId="72" fillId="0" borderId="29" xfId="2" quotePrefix="1" applyNumberFormat="1" applyFont="1" applyFill="1" applyBorder="1" applyAlignment="1">
      <alignment horizontal="center" vertical="center" wrapText="1"/>
    </xf>
    <xf numFmtId="165" fontId="74" fillId="0" borderId="24" xfId="2" applyNumberFormat="1" applyFont="1" applyFill="1" applyBorder="1" applyAlignment="1">
      <alignment horizontal="center" vertical="center" wrapText="1"/>
    </xf>
    <xf numFmtId="165" fontId="72" fillId="0" borderId="25" xfId="2" quotePrefix="1" applyNumberFormat="1" applyFont="1" applyFill="1" applyBorder="1" applyAlignment="1">
      <alignment horizontal="center" vertical="center" wrapText="1"/>
    </xf>
    <xf numFmtId="49" fontId="103" fillId="0" borderId="30" xfId="2" applyNumberFormat="1" applyFont="1" applyFill="1" applyBorder="1" applyAlignment="1">
      <alignment horizontal="center" vertical="center"/>
    </xf>
    <xf numFmtId="49" fontId="103" fillId="0" borderId="13" xfId="2" applyNumberFormat="1" applyFont="1" applyFill="1" applyBorder="1" applyAlignment="1">
      <alignment horizontal="center" vertical="center" wrapText="1"/>
    </xf>
    <xf numFmtId="164" fontId="74" fillId="0" borderId="13" xfId="2" applyNumberFormat="1" applyFont="1" applyFill="1" applyBorder="1" applyAlignment="1">
      <alignment horizontal="center" vertical="center" wrapText="1"/>
    </xf>
    <xf numFmtId="164" fontId="133" fillId="0" borderId="13" xfId="2" applyNumberFormat="1" applyFont="1" applyFill="1" applyBorder="1" applyAlignment="1">
      <alignment horizontal="center" vertical="center" wrapText="1"/>
    </xf>
    <xf numFmtId="165" fontId="74" fillId="0" borderId="13" xfId="2" applyNumberFormat="1" applyFont="1" applyFill="1" applyBorder="1" applyAlignment="1">
      <alignment horizontal="center" vertical="center" wrapText="1"/>
    </xf>
    <xf numFmtId="165" fontId="133" fillId="0" borderId="13" xfId="2" applyNumberFormat="1" applyFont="1" applyFill="1" applyBorder="1" applyAlignment="1">
      <alignment horizontal="center" vertical="center" wrapText="1"/>
    </xf>
    <xf numFmtId="166" fontId="72" fillId="0" borderId="13" xfId="2" quotePrefix="1" applyNumberFormat="1" applyFont="1" applyFill="1" applyBorder="1" applyAlignment="1">
      <alignment horizontal="center" vertical="center" wrapText="1"/>
    </xf>
    <xf numFmtId="9" fontId="72" fillId="0" borderId="13" xfId="2" quotePrefix="1" applyNumberFormat="1" applyFont="1" applyFill="1" applyBorder="1" applyAlignment="1">
      <alignment horizontal="center" vertical="center" wrapText="1"/>
    </xf>
    <xf numFmtId="165" fontId="72" fillId="0" borderId="13" xfId="2" quotePrefix="1" applyNumberFormat="1" applyFont="1" applyFill="1" applyBorder="1" applyAlignment="1">
      <alignment horizontal="center" vertical="center" wrapText="1"/>
    </xf>
    <xf numFmtId="165" fontId="74" fillId="0" borderId="1" xfId="2" applyNumberFormat="1" applyFont="1" applyFill="1" applyBorder="1" applyAlignment="1">
      <alignment horizontal="center" vertical="center" wrapText="1"/>
    </xf>
    <xf numFmtId="165" fontId="72" fillId="0" borderId="23" xfId="2" quotePrefix="1" applyNumberFormat="1" applyFont="1" applyFill="1" applyBorder="1" applyAlignment="1">
      <alignment horizontal="center" vertical="center" wrapText="1"/>
    </xf>
    <xf numFmtId="165" fontId="74" fillId="0" borderId="14" xfId="2" applyNumberFormat="1" applyFont="1" applyFill="1" applyBorder="1" applyAlignment="1">
      <alignment horizontal="center" vertical="center" wrapText="1"/>
    </xf>
    <xf numFmtId="49" fontId="120" fillId="0" borderId="31" xfId="2" applyNumberFormat="1" applyFont="1" applyFill="1" applyBorder="1" applyAlignment="1">
      <alignment horizontal="center" vertical="center"/>
    </xf>
    <xf numFmtId="164" fontId="74" fillId="0" borderId="34" xfId="2" applyNumberFormat="1" applyFont="1" applyFill="1" applyBorder="1" applyAlignment="1">
      <alignment horizontal="center" vertical="center" wrapText="1"/>
    </xf>
    <xf numFmtId="164" fontId="133" fillId="0" borderId="34" xfId="2" applyNumberFormat="1" applyFont="1" applyFill="1" applyBorder="1" applyAlignment="1">
      <alignment horizontal="center" vertical="center" wrapText="1"/>
    </xf>
    <xf numFmtId="165" fontId="74" fillId="0" borderId="34" xfId="2" applyNumberFormat="1" applyFont="1" applyFill="1" applyBorder="1" applyAlignment="1">
      <alignment horizontal="center" vertical="center" wrapText="1"/>
    </xf>
    <xf numFmtId="165" fontId="133" fillId="0" borderId="34" xfId="2" applyNumberFormat="1" applyFont="1" applyFill="1" applyBorder="1" applyAlignment="1">
      <alignment horizontal="center" vertical="center" wrapText="1"/>
    </xf>
    <xf numFmtId="166" fontId="72" fillId="0" borderId="34" xfId="2" quotePrefix="1" applyNumberFormat="1" applyFont="1" applyFill="1" applyBorder="1" applyAlignment="1">
      <alignment horizontal="center" vertical="center" wrapText="1"/>
    </xf>
    <xf numFmtId="9" fontId="72" fillId="0" borderId="34" xfId="2" quotePrefix="1" applyNumberFormat="1" applyFont="1" applyFill="1" applyBorder="1" applyAlignment="1">
      <alignment horizontal="center" vertical="center" wrapText="1"/>
    </xf>
    <xf numFmtId="165" fontId="72" fillId="0" borderId="34" xfId="2" quotePrefix="1" applyNumberFormat="1" applyFont="1" applyFill="1" applyBorder="1" applyAlignment="1">
      <alignment horizontal="center" vertical="center" wrapText="1"/>
    </xf>
    <xf numFmtId="165" fontId="74" fillId="0" borderId="32" xfId="2" applyNumberFormat="1" applyFont="1" applyFill="1" applyBorder="1" applyAlignment="1">
      <alignment horizontal="center" vertical="center" wrapText="1"/>
    </xf>
    <xf numFmtId="165" fontId="72" fillId="0" borderId="35" xfId="2" quotePrefix="1" applyNumberFormat="1" applyFont="1" applyFill="1" applyBorder="1" applyAlignment="1">
      <alignment horizontal="center" vertical="center" wrapText="1"/>
    </xf>
    <xf numFmtId="165" fontId="22" fillId="0" borderId="34" xfId="2" applyNumberFormat="1" applyFont="1" applyFill="1" applyBorder="1" applyAlignment="1">
      <alignment horizontal="center" vertical="center" wrapText="1"/>
    </xf>
    <xf numFmtId="165" fontId="74" fillId="0" borderId="35" xfId="2" applyNumberFormat="1" applyFont="1" applyFill="1" applyBorder="1" applyAlignment="1">
      <alignment horizontal="center" vertical="center" wrapText="1"/>
    </xf>
    <xf numFmtId="165" fontId="74" fillId="0" borderId="36" xfId="2" applyNumberFormat="1" applyFont="1" applyFill="1" applyBorder="1" applyAlignment="1">
      <alignment horizontal="center" vertical="center" wrapText="1"/>
    </xf>
    <xf numFmtId="165" fontId="74" fillId="0" borderId="12" xfId="2" applyNumberFormat="1" applyFont="1" applyFill="1" applyBorder="1" applyAlignment="1">
      <alignment horizontal="center" vertical="center" wrapText="1"/>
    </xf>
    <xf numFmtId="165" fontId="74" fillId="0" borderId="37" xfId="2" applyNumberFormat="1" applyFont="1" applyFill="1" applyBorder="1" applyAlignment="1">
      <alignment horizontal="center" vertical="center" wrapText="1"/>
    </xf>
    <xf numFmtId="49" fontId="66" fillId="0" borderId="15" xfId="2" applyNumberFormat="1" applyFont="1" applyFill="1" applyBorder="1" applyAlignment="1">
      <alignment horizontal="center" vertical="center" wrapText="1"/>
    </xf>
    <xf numFmtId="164" fontId="18" fillId="0" borderId="15" xfId="2" applyNumberFormat="1" applyFont="1" applyFill="1" applyBorder="1" applyAlignment="1">
      <alignment horizontal="center" vertical="center" wrapText="1"/>
    </xf>
    <xf numFmtId="165" fontId="18" fillId="0" borderId="15" xfId="2" applyNumberFormat="1" applyFont="1" applyFill="1" applyBorder="1" applyAlignment="1">
      <alignment horizontal="center" vertical="center" wrapText="1"/>
    </xf>
    <xf numFmtId="165" fontId="18" fillId="0" borderId="9" xfId="2" applyNumberFormat="1" applyFont="1" applyFill="1" applyBorder="1" applyAlignment="1">
      <alignment horizontal="center" vertical="center" wrapText="1"/>
    </xf>
    <xf numFmtId="165" fontId="18" fillId="0" borderId="16" xfId="2" applyNumberFormat="1" applyFont="1" applyFill="1" applyBorder="1" applyAlignment="1">
      <alignment horizontal="center" vertical="center" wrapText="1"/>
    </xf>
    <xf numFmtId="165" fontId="18" fillId="0" borderId="14" xfId="2" applyNumberFormat="1" applyFont="1" applyFill="1" applyBorder="1" applyAlignment="1">
      <alignment horizontal="center" vertical="center" wrapText="1"/>
    </xf>
    <xf numFmtId="166" fontId="66" fillId="0" borderId="19" xfId="4" applyNumberFormat="1" applyFont="1" applyFill="1" applyBorder="1" applyAlignment="1">
      <alignment horizontal="center"/>
    </xf>
    <xf numFmtId="166" fontId="45" fillId="0" borderId="14" xfId="4" applyNumberFormat="1" applyFont="1" applyFill="1" applyBorder="1" applyAlignment="1">
      <alignment horizontal="left"/>
    </xf>
    <xf numFmtId="49" fontId="45" fillId="0" borderId="14" xfId="4" applyNumberFormat="1" applyFont="1" applyFill="1" applyBorder="1" applyAlignment="1">
      <alignment horizontal="center"/>
    </xf>
    <xf numFmtId="164" fontId="45" fillId="0" borderId="14" xfId="4" applyNumberFormat="1" applyFont="1" applyFill="1" applyBorder="1" applyAlignment="1">
      <alignment horizontal="center"/>
    </xf>
    <xf numFmtId="165" fontId="45" fillId="0" borderId="14" xfId="4" applyNumberFormat="1" applyFont="1" applyFill="1" applyBorder="1" applyAlignment="1">
      <alignment horizontal="center"/>
    </xf>
    <xf numFmtId="166" fontId="72" fillId="0" borderId="14" xfId="2" quotePrefix="1" applyNumberFormat="1" applyFont="1" applyFill="1" applyBorder="1" applyAlignment="1">
      <alignment horizontal="center" vertical="center" wrapText="1"/>
    </xf>
    <xf numFmtId="9" fontId="72" fillId="0" borderId="14" xfId="2" quotePrefix="1" applyNumberFormat="1" applyFont="1" applyFill="1" applyBorder="1" applyAlignment="1">
      <alignment horizontal="center" vertical="center" wrapText="1"/>
    </xf>
    <xf numFmtId="165" fontId="72" fillId="0" borderId="14" xfId="2" quotePrefix="1" applyNumberFormat="1" applyFont="1" applyFill="1" applyBorder="1" applyAlignment="1">
      <alignment horizontal="center" vertical="center" wrapText="1"/>
    </xf>
    <xf numFmtId="165" fontId="45" fillId="0" borderId="22" xfId="4" applyNumberFormat="1" applyFont="1" applyFill="1" applyBorder="1" applyAlignment="1">
      <alignment horizontal="center"/>
    </xf>
    <xf numFmtId="165" fontId="72" fillId="0" borderId="18" xfId="2" quotePrefix="1" applyNumberFormat="1" applyFont="1" applyFill="1" applyBorder="1" applyAlignment="1">
      <alignment horizontal="center" vertical="center" wrapText="1"/>
    </xf>
    <xf numFmtId="165" fontId="18" fillId="0" borderId="14" xfId="4" applyNumberFormat="1" applyFont="1" applyFill="1" applyBorder="1" applyAlignment="1">
      <alignment horizontal="center"/>
    </xf>
    <xf numFmtId="165" fontId="45" fillId="0" borderId="0" xfId="4" applyNumberFormat="1" applyFont="1" applyFill="1" applyBorder="1" applyAlignment="1">
      <alignment horizontal="center"/>
    </xf>
    <xf numFmtId="49" fontId="66" fillId="0" borderId="14" xfId="2" applyNumberFormat="1" applyFont="1" applyFill="1" applyBorder="1" applyAlignment="1">
      <alignment horizontal="center" vertical="center" wrapText="1"/>
    </xf>
    <xf numFmtId="164" fontId="18" fillId="0" borderId="14" xfId="2" applyNumberFormat="1" applyFont="1" applyFill="1" applyBorder="1" applyAlignment="1">
      <alignment horizontal="center" vertical="center" wrapText="1"/>
    </xf>
    <xf numFmtId="165" fontId="18" fillId="0" borderId="22" xfId="2" applyNumberFormat="1" applyFont="1" applyFill="1" applyBorder="1" applyAlignment="1">
      <alignment horizontal="center" vertical="center" wrapText="1"/>
    </xf>
    <xf numFmtId="165" fontId="18" fillId="0" borderId="18" xfId="2" applyNumberFormat="1" applyFont="1" applyFill="1" applyBorder="1" applyAlignment="1">
      <alignment horizontal="center" vertical="center" wrapText="1"/>
    </xf>
    <xf numFmtId="49" fontId="66" fillId="0" borderId="12" xfId="2" applyNumberFormat="1" applyFont="1" applyFill="1" applyBorder="1" applyAlignment="1">
      <alignment horizontal="center" vertical="center" wrapText="1"/>
    </xf>
    <xf numFmtId="164" fontId="18" fillId="0" borderId="12" xfId="2" applyNumberFormat="1" applyFont="1" applyFill="1" applyBorder="1" applyAlignment="1">
      <alignment horizontal="center" vertical="center" wrapText="1"/>
    </xf>
    <xf numFmtId="165" fontId="18" fillId="0" borderId="12" xfId="2" applyNumberFormat="1" applyFont="1" applyFill="1" applyBorder="1" applyAlignment="1">
      <alignment horizontal="center" vertical="center" wrapText="1"/>
    </xf>
    <xf numFmtId="166" fontId="72" fillId="0" borderId="12" xfId="2" quotePrefix="1" applyNumberFormat="1" applyFont="1" applyFill="1" applyBorder="1" applyAlignment="1">
      <alignment horizontal="center" vertical="center" wrapText="1"/>
    </xf>
    <xf numFmtId="9" fontId="72" fillId="0" borderId="12" xfId="2" quotePrefix="1" applyNumberFormat="1" applyFont="1" applyFill="1" applyBorder="1" applyAlignment="1">
      <alignment horizontal="center" vertical="center" wrapText="1"/>
    </xf>
    <xf numFmtId="165" fontId="18" fillId="0" borderId="27" xfId="2" applyNumberFormat="1" applyFont="1" applyFill="1" applyBorder="1" applyAlignment="1">
      <alignment horizontal="center" vertical="center" wrapText="1"/>
    </xf>
    <xf numFmtId="49" fontId="3" fillId="0" borderId="0" xfId="2" applyNumberFormat="1" applyFont="1" applyFill="1" applyAlignment="1">
      <alignment horizontal="center"/>
    </xf>
    <xf numFmtId="0" fontId="5" fillId="0" borderId="0" xfId="2" applyFont="1" applyFill="1"/>
    <xf numFmtId="49" fontId="5" fillId="0" borderId="0" xfId="2" applyNumberFormat="1" applyFont="1" applyFill="1"/>
    <xf numFmtId="0" fontId="134" fillId="0" borderId="0" xfId="2" applyFont="1" applyFill="1"/>
    <xf numFmtId="49" fontId="73" fillId="0" borderId="0" xfId="2" applyNumberFormat="1" applyFont="1" applyFill="1"/>
    <xf numFmtId="164" fontId="73" fillId="0" borderId="0" xfId="2" applyNumberFormat="1" applyFont="1" applyFill="1"/>
    <xf numFmtId="164" fontId="47" fillId="0" borderId="0" xfId="2" applyNumberFormat="1" applyFont="1" applyFill="1"/>
    <xf numFmtId="164" fontId="135" fillId="0" borderId="0" xfId="2" applyNumberFormat="1" applyFont="1" applyFill="1" applyAlignment="1">
      <alignment horizontal="left" vertical="center" wrapText="1"/>
    </xf>
    <xf numFmtId="164" fontId="49" fillId="0" borderId="0" xfId="2" applyNumberFormat="1" applyFont="1" applyFill="1" applyAlignment="1">
      <alignment horizontal="left" vertical="center" wrapText="1"/>
    </xf>
    <xf numFmtId="0" fontId="12" fillId="0" borderId="0" xfId="2" applyFont="1" applyFill="1"/>
    <xf numFmtId="164" fontId="116" fillId="0" borderId="0" xfId="2" applyNumberFormat="1" applyFont="1" applyFill="1" applyBorder="1"/>
    <xf numFmtId="164" fontId="116" fillId="0" borderId="0" xfId="2" applyNumberFormat="1" applyFont="1" applyFill="1"/>
    <xf numFmtId="0" fontId="110" fillId="0" borderId="0" xfId="2" applyFont="1" applyFill="1" applyBorder="1"/>
    <xf numFmtId="0" fontId="6" fillId="0" borderId="0" xfId="2" applyFont="1" applyFill="1" applyBorder="1"/>
    <xf numFmtId="164" fontId="6" fillId="0" borderId="0" xfId="2" applyNumberFormat="1" applyFont="1" applyFill="1" applyBorder="1"/>
    <xf numFmtId="164" fontId="2" fillId="0" borderId="0" xfId="2" applyNumberFormat="1" applyFill="1" applyBorder="1"/>
    <xf numFmtId="164" fontId="6" fillId="0" borderId="0" xfId="2" applyNumberFormat="1" applyFont="1" applyFill="1"/>
    <xf numFmtId="164" fontId="2" fillId="0" borderId="0" xfId="2" applyNumberFormat="1" applyFill="1"/>
    <xf numFmtId="0" fontId="6" fillId="0" borderId="0" xfId="2" applyFont="1" applyFill="1"/>
    <xf numFmtId="167" fontId="68" fillId="0" borderId="0" xfId="2" applyNumberFormat="1" applyFont="1" applyFill="1" applyBorder="1" applyAlignment="1">
      <alignment vertical="center" wrapText="1"/>
    </xf>
    <xf numFmtId="49" fontId="110" fillId="0" borderId="0" xfId="2" applyNumberFormat="1" applyFont="1" applyFill="1" applyAlignment="1">
      <alignment horizontal="center"/>
    </xf>
    <xf numFmtId="0" fontId="116" fillId="0" borderId="0" xfId="2" applyFont="1" applyFill="1" applyBorder="1"/>
    <xf numFmtId="49" fontId="116" fillId="0" borderId="0" xfId="2" applyNumberFormat="1" applyFont="1" applyFill="1"/>
    <xf numFmtId="49" fontId="3" fillId="0" borderId="0" xfId="2" applyNumberFormat="1" applyFont="1" applyFill="1"/>
    <xf numFmtId="0" fontId="135" fillId="0" borderId="0" xfId="2" applyFont="1" applyFill="1" applyAlignment="1">
      <alignment vertical="center" wrapText="1"/>
    </xf>
    <xf numFmtId="164" fontId="135" fillId="0" borderId="0" xfId="2" applyNumberFormat="1" applyFont="1" applyFill="1" applyAlignment="1">
      <alignment vertical="center" wrapText="1"/>
    </xf>
    <xf numFmtId="164" fontId="49" fillId="0" borderId="0" xfId="2" applyNumberFormat="1" applyFont="1" applyFill="1" applyAlignment="1">
      <alignment vertical="center" wrapText="1"/>
    </xf>
    <xf numFmtId="0" fontId="49" fillId="0" borderId="0" xfId="2" applyFont="1" applyFill="1" applyAlignment="1">
      <alignment vertical="center" wrapText="1"/>
    </xf>
    <xf numFmtId="0" fontId="136" fillId="0" borderId="0" xfId="2" applyFont="1" applyFill="1" applyAlignment="1">
      <alignment horizontal="justify" vertical="center"/>
    </xf>
    <xf numFmtId="0" fontId="137" fillId="0" borderId="0" xfId="2" applyFont="1" applyFill="1" applyAlignment="1">
      <alignment vertical="center"/>
    </xf>
    <xf numFmtId="0" fontId="136" fillId="0" borderId="0" xfId="2" applyFont="1" applyFill="1" applyAlignment="1">
      <alignment vertical="center"/>
    </xf>
    <xf numFmtId="0" fontId="2" fillId="0" borderId="0" xfId="2" applyFill="1" applyAlignment="1">
      <alignment vertical="center" wrapText="1"/>
    </xf>
    <xf numFmtId="164" fontId="2" fillId="0" borderId="0" xfId="2" applyNumberFormat="1" applyFill="1" applyAlignment="1">
      <alignment vertical="center" wrapText="1"/>
    </xf>
    <xf numFmtId="164" fontId="5" fillId="0" borderId="0" xfId="2" applyNumberFormat="1" applyFont="1" applyFill="1" applyAlignment="1">
      <alignment vertical="center" wrapText="1"/>
    </xf>
    <xf numFmtId="164" fontId="112" fillId="0" borderId="0" xfId="2" applyNumberFormat="1" applyFont="1" applyFill="1" applyAlignment="1">
      <alignment horizontal="center" vertical="center" wrapText="1"/>
    </xf>
    <xf numFmtId="164" fontId="3" fillId="0" borderId="0" xfId="2" applyNumberFormat="1" applyFont="1" applyFill="1" applyAlignment="1">
      <alignment vertical="center" wrapText="1"/>
    </xf>
    <xf numFmtId="0" fontId="5" fillId="0" borderId="0" xfId="2" applyFont="1"/>
    <xf numFmtId="49" fontId="110" fillId="0" borderId="0" xfId="2" applyNumberFormat="1" applyFont="1" applyFill="1" applyAlignment="1">
      <alignment horizontal="center" vertical="center" wrapText="1"/>
    </xf>
    <xf numFmtId="164" fontId="112" fillId="0" borderId="0" xfId="2" applyNumberFormat="1" applyFont="1" applyFill="1" applyAlignment="1">
      <alignment horizontal="center" vertical="center" wrapText="1"/>
    </xf>
    <xf numFmtId="0" fontId="0" fillId="0" borderId="0" xfId="0"/>
    <xf numFmtId="49" fontId="3" fillId="0" borderId="0" xfId="2" applyNumberFormat="1" applyFont="1" applyAlignment="1">
      <alignment horizontal="left"/>
    </xf>
    <xf numFmtId="167" fontId="18" fillId="0" borderId="26" xfId="2" applyNumberFormat="1" applyFont="1" applyFill="1" applyBorder="1" applyAlignment="1">
      <alignment horizontal="center" vertical="center" wrapText="1"/>
    </xf>
    <xf numFmtId="167" fontId="18" fillId="0" borderId="12" xfId="2" applyNumberFormat="1" applyFont="1" applyFill="1" applyBorder="1" applyAlignment="1">
      <alignment horizontal="center" vertical="center" wrapText="1"/>
    </xf>
    <xf numFmtId="167" fontId="68" fillId="0" borderId="0" xfId="2" applyNumberFormat="1" applyFont="1" applyFill="1" applyBorder="1" applyAlignment="1">
      <alignment horizontal="center" vertical="center" wrapText="1"/>
    </xf>
    <xf numFmtId="49" fontId="49" fillId="0" borderId="0" xfId="2" applyNumberFormat="1" applyFont="1" applyFill="1" applyAlignment="1">
      <alignment horizontal="left" vertical="center" wrapText="1"/>
    </xf>
    <xf numFmtId="164" fontId="135" fillId="0" borderId="0" xfId="2" applyNumberFormat="1" applyFont="1" applyFill="1" applyAlignment="1">
      <alignment horizontal="center" vertical="center" wrapText="1"/>
    </xf>
    <xf numFmtId="164" fontId="49" fillId="0" borderId="0" xfId="2" applyNumberFormat="1" applyFont="1" applyFill="1" applyAlignment="1">
      <alignment horizontal="center" vertical="center" wrapText="1"/>
    </xf>
    <xf numFmtId="0" fontId="14" fillId="0" borderId="19" xfId="3" applyFont="1" applyFill="1" applyBorder="1" applyAlignment="1">
      <alignment horizontal="center" vertical="center" wrapText="1"/>
    </xf>
    <xf numFmtId="0" fontId="14" fillId="0" borderId="14" xfId="3" applyFont="1" applyFill="1" applyBorder="1" applyAlignment="1">
      <alignment horizontal="center" vertical="center" wrapText="1"/>
    </xf>
    <xf numFmtId="0" fontId="14" fillId="0" borderId="22" xfId="3" applyFont="1" applyFill="1" applyBorder="1" applyAlignment="1">
      <alignment horizontal="center" vertical="center" wrapText="1"/>
    </xf>
    <xf numFmtId="0" fontId="14" fillId="0" borderId="18" xfId="3" applyFont="1" applyFill="1" applyBorder="1" applyAlignment="1">
      <alignment horizontal="center" vertical="center" wrapText="1"/>
    </xf>
    <xf numFmtId="167" fontId="22" fillId="0" borderId="32" xfId="2" applyNumberFormat="1" applyFont="1" applyFill="1" applyBorder="1" applyAlignment="1">
      <alignment horizontal="left" vertical="center" wrapText="1"/>
    </xf>
    <xf numFmtId="167" fontId="22" fillId="0" borderId="33" xfId="2" applyNumberFormat="1" applyFont="1" applyFill="1" applyBorder="1" applyAlignment="1">
      <alignment horizontal="left" vertical="center" wrapText="1"/>
    </xf>
    <xf numFmtId="167" fontId="18" fillId="0" borderId="17" xfId="2" applyNumberFormat="1" applyFont="1" applyFill="1" applyBorder="1" applyAlignment="1">
      <alignment horizontal="center" vertical="center" wrapText="1"/>
    </xf>
    <xf numFmtId="167" fontId="18" fillId="0" borderId="15" xfId="2" applyNumberFormat="1" applyFont="1" applyFill="1" applyBorder="1" applyAlignment="1">
      <alignment horizontal="center" vertical="center" wrapText="1"/>
    </xf>
    <xf numFmtId="167" fontId="18" fillId="0" borderId="19" xfId="2" applyNumberFormat="1" applyFont="1" applyFill="1" applyBorder="1" applyAlignment="1">
      <alignment horizontal="center" vertical="center" wrapText="1"/>
    </xf>
    <xf numFmtId="167" fontId="18" fillId="0" borderId="14" xfId="2" applyNumberFormat="1" applyFont="1" applyFill="1" applyBorder="1" applyAlignment="1">
      <alignment horizontal="center" vertical="center" wrapText="1"/>
    </xf>
    <xf numFmtId="165" fontId="33" fillId="0" borderId="19" xfId="3" applyNumberFormat="1" applyFont="1" applyFill="1" applyBorder="1" applyAlignment="1">
      <alignment horizontal="center" vertical="center" wrapText="1"/>
    </xf>
    <xf numFmtId="165" fontId="33" fillId="0" borderId="14" xfId="3" applyNumberFormat="1" applyFont="1" applyFill="1" applyBorder="1" applyAlignment="1">
      <alignment horizontal="center" vertical="center" wrapText="1"/>
    </xf>
    <xf numFmtId="0" fontId="14" fillId="0" borderId="19"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22" xfId="3" applyFont="1" applyBorder="1" applyAlignment="1">
      <alignment horizontal="center" vertical="center" wrapText="1"/>
    </xf>
    <xf numFmtId="0" fontId="14" fillId="0" borderId="18" xfId="3" applyFont="1" applyBorder="1" applyAlignment="1">
      <alignment horizontal="center" vertical="center" wrapText="1"/>
    </xf>
    <xf numFmtId="165" fontId="68" fillId="0" borderId="14" xfId="2" applyNumberFormat="1" applyFont="1" applyFill="1" applyBorder="1" applyAlignment="1">
      <alignment horizontal="left" vertical="center" wrapText="1"/>
    </xf>
    <xf numFmtId="165" fontId="17" fillId="0" borderId="23" xfId="2" applyNumberFormat="1" applyFont="1" applyFill="1" applyBorder="1" applyAlignment="1">
      <alignment horizontal="center" vertical="center" wrapText="1"/>
    </xf>
    <xf numFmtId="165" fontId="17" fillId="0" borderId="25" xfId="2" applyNumberFormat="1" applyFont="1" applyFill="1" applyBorder="1" applyAlignment="1">
      <alignment horizontal="center" vertical="center" wrapText="1"/>
    </xf>
    <xf numFmtId="165" fontId="17" fillId="0" borderId="16" xfId="2" applyNumberFormat="1" applyFont="1" applyFill="1" applyBorder="1" applyAlignment="1">
      <alignment horizontal="center" vertical="center" wrapText="1"/>
    </xf>
    <xf numFmtId="165" fontId="7" fillId="0" borderId="19" xfId="2" applyNumberFormat="1" applyFont="1" applyFill="1" applyBorder="1" applyAlignment="1">
      <alignment horizontal="center" vertical="center" wrapText="1"/>
    </xf>
    <xf numFmtId="165" fontId="7" fillId="0" borderId="14" xfId="2" applyNumberFormat="1" applyFont="1" applyFill="1" applyBorder="1" applyAlignment="1">
      <alignment horizontal="center" vertical="center" wrapText="1"/>
    </xf>
    <xf numFmtId="165" fontId="14" fillId="0" borderId="19" xfId="3" applyNumberFormat="1" applyFont="1" applyBorder="1" applyAlignment="1">
      <alignment horizontal="center" vertical="center" wrapText="1"/>
    </xf>
    <xf numFmtId="165" fontId="14" fillId="0" borderId="14" xfId="3" applyNumberFormat="1" applyFont="1" applyBorder="1" applyAlignment="1">
      <alignment horizontal="center" vertical="center" wrapText="1"/>
    </xf>
    <xf numFmtId="165" fontId="14" fillId="0" borderId="22" xfId="3" applyNumberFormat="1" applyFont="1" applyBorder="1" applyAlignment="1">
      <alignment horizontal="center" vertical="center" wrapText="1"/>
    </xf>
    <xf numFmtId="165" fontId="14" fillId="0" borderId="18" xfId="3" applyNumberFormat="1" applyFont="1" applyBorder="1" applyAlignment="1">
      <alignment horizontal="center" vertical="center" wrapText="1"/>
    </xf>
    <xf numFmtId="165" fontId="14" fillId="0" borderId="19" xfId="3" applyNumberFormat="1" applyFont="1" applyFill="1" applyBorder="1" applyAlignment="1">
      <alignment horizontal="center" vertical="center" wrapText="1"/>
    </xf>
    <xf numFmtId="165" fontId="14" fillId="0" borderId="14" xfId="3" applyNumberFormat="1" applyFont="1" applyFill="1" applyBorder="1" applyAlignment="1">
      <alignment horizontal="center" vertical="center" wrapText="1"/>
    </xf>
    <xf numFmtId="167" fontId="30" fillId="0" borderId="20" xfId="2" applyNumberFormat="1" applyFont="1" applyFill="1" applyBorder="1" applyAlignment="1">
      <alignment horizontal="center" vertical="center" wrapText="1"/>
    </xf>
    <xf numFmtId="167" fontId="30" fillId="0" borderId="21" xfId="2" applyNumberFormat="1" applyFont="1" applyFill="1" applyBorder="1" applyAlignment="1">
      <alignment horizontal="center" vertical="center" wrapText="1"/>
    </xf>
    <xf numFmtId="165" fontId="68" fillId="0" borderId="14" xfId="2" quotePrefix="1" applyNumberFormat="1" applyFont="1" applyFill="1" applyBorder="1" applyAlignment="1">
      <alignment horizontal="left" vertical="center" wrapText="1"/>
    </xf>
    <xf numFmtId="165" fontId="42" fillId="0" borderId="14" xfId="2" quotePrefix="1" applyNumberFormat="1" applyFont="1" applyFill="1" applyBorder="1" applyAlignment="1">
      <alignment horizontal="left" vertical="center" wrapText="1"/>
    </xf>
    <xf numFmtId="165" fontId="42" fillId="9" borderId="14" xfId="2" applyNumberFormat="1" applyFont="1" applyFill="1" applyBorder="1" applyAlignment="1">
      <alignment horizontal="left" vertical="center" wrapText="1"/>
    </xf>
    <xf numFmtId="49" fontId="7" fillId="0" borderId="19" xfId="2" applyNumberFormat="1" applyFont="1" applyFill="1" applyBorder="1" applyAlignment="1">
      <alignment horizontal="center" vertical="center" wrapText="1"/>
    </xf>
    <xf numFmtId="49" fontId="7" fillId="0" borderId="14" xfId="2" applyNumberFormat="1" applyFont="1" applyFill="1" applyBorder="1" applyAlignment="1">
      <alignment horizontal="center" vertical="center" wrapText="1"/>
    </xf>
    <xf numFmtId="164" fontId="33" fillId="0" borderId="19" xfId="3" applyNumberFormat="1" applyFont="1" applyFill="1" applyBorder="1" applyAlignment="1">
      <alignment horizontal="center" vertical="center" wrapText="1"/>
    </xf>
    <xf numFmtId="164" fontId="33" fillId="0" borderId="14" xfId="3" applyNumberFormat="1" applyFont="1" applyFill="1" applyBorder="1" applyAlignment="1">
      <alignment horizontal="center" vertical="center" wrapText="1"/>
    </xf>
    <xf numFmtId="165" fontId="22" fillId="0" borderId="14" xfId="3" applyNumberFormat="1" applyFont="1" applyFill="1" applyBorder="1" applyAlignment="1">
      <alignment horizontal="left" vertical="center" wrapText="1"/>
    </xf>
    <xf numFmtId="165" fontId="81" fillId="0" borderId="23" xfId="2" applyNumberFormat="1" applyFont="1" applyFill="1" applyBorder="1" applyAlignment="1">
      <alignment horizontal="left" vertical="center" wrapText="1"/>
    </xf>
    <xf numFmtId="165" fontId="81" fillId="0" borderId="16" xfId="2" applyNumberFormat="1" applyFont="1" applyFill="1" applyBorder="1" applyAlignment="1">
      <alignment horizontal="left" vertical="center" wrapText="1"/>
    </xf>
    <xf numFmtId="164" fontId="42" fillId="0" borderId="19" xfId="3" applyNumberFormat="1" applyFont="1" applyFill="1" applyBorder="1" applyAlignment="1">
      <alignment horizontal="center" vertical="center" wrapText="1"/>
    </xf>
    <xf numFmtId="164" fontId="42" fillId="0" borderId="14" xfId="3" applyNumberFormat="1" applyFont="1" applyFill="1" applyBorder="1" applyAlignment="1">
      <alignment horizontal="center" vertical="center" wrapText="1"/>
    </xf>
    <xf numFmtId="164" fontId="14" fillId="0" borderId="19" xfId="3" applyNumberFormat="1" applyFont="1" applyFill="1" applyBorder="1" applyAlignment="1">
      <alignment horizontal="center" vertical="center" wrapText="1"/>
    </xf>
    <xf numFmtId="164" fontId="14" fillId="0" borderId="14" xfId="3" applyNumberFormat="1" applyFont="1" applyFill="1" applyBorder="1" applyAlignment="1">
      <alignment horizontal="center" vertical="center" wrapText="1"/>
    </xf>
    <xf numFmtId="164" fontId="22" fillId="0" borderId="19" xfId="3" applyNumberFormat="1" applyFont="1" applyFill="1" applyBorder="1" applyAlignment="1">
      <alignment horizontal="center" vertical="center" wrapText="1"/>
    </xf>
    <xf numFmtId="164" fontId="22" fillId="0" borderId="14" xfId="3" applyNumberFormat="1" applyFont="1" applyFill="1" applyBorder="1" applyAlignment="1">
      <alignment horizontal="center" vertical="center" wrapText="1"/>
    </xf>
    <xf numFmtId="167" fontId="22" fillId="0" borderId="19" xfId="2" applyNumberFormat="1" applyFont="1" applyFill="1" applyBorder="1" applyAlignment="1">
      <alignment horizontal="center" vertical="center" wrapText="1"/>
    </xf>
    <xf numFmtId="167" fontId="22" fillId="0" borderId="14" xfId="2" applyNumberFormat="1" applyFont="1" applyFill="1" applyBorder="1" applyAlignment="1">
      <alignment horizontal="center" vertical="center" wrapText="1"/>
    </xf>
    <xf numFmtId="164" fontId="26" fillId="0" borderId="19" xfId="3" applyNumberFormat="1" applyFont="1" applyFill="1" applyBorder="1" applyAlignment="1">
      <alignment horizontal="center" vertical="center" wrapText="1"/>
    </xf>
    <xf numFmtId="164" fontId="26" fillId="0" borderId="14" xfId="3" applyNumberFormat="1" applyFont="1" applyFill="1" applyBorder="1" applyAlignment="1">
      <alignment horizontal="center" vertical="center" wrapText="1"/>
    </xf>
    <xf numFmtId="164" fontId="9" fillId="0" borderId="3" xfId="2" applyNumberFormat="1" applyFont="1" applyFill="1" applyBorder="1" applyAlignment="1">
      <alignment horizontal="center" vertical="center" wrapText="1"/>
    </xf>
    <xf numFmtId="164" fontId="9" fillId="0" borderId="15" xfId="2" applyNumberFormat="1" applyFont="1" applyFill="1" applyBorder="1" applyAlignment="1">
      <alignment horizontal="center" vertical="center" wrapText="1"/>
    </xf>
    <xf numFmtId="164" fontId="9" fillId="0" borderId="5" xfId="2" applyNumberFormat="1" applyFont="1" applyFill="1" applyBorder="1" applyAlignment="1">
      <alignment horizontal="center" vertical="center" wrapText="1"/>
    </xf>
    <xf numFmtId="164" fontId="9" fillId="0" borderId="7" xfId="2" applyNumberFormat="1" applyFont="1" applyFill="1" applyBorder="1" applyAlignment="1">
      <alignment horizontal="center" vertical="center" wrapText="1"/>
    </xf>
    <xf numFmtId="164" fontId="9" fillId="0" borderId="6" xfId="2" applyNumberFormat="1" applyFont="1" applyFill="1" applyBorder="1" applyAlignment="1">
      <alignment horizontal="center" vertical="center" wrapText="1"/>
    </xf>
    <xf numFmtId="164" fontId="9" fillId="0" borderId="4" xfId="2" applyNumberFormat="1" applyFont="1" applyFill="1" applyBorder="1" applyAlignment="1">
      <alignment horizontal="center" vertical="center" wrapText="1"/>
    </xf>
    <xf numFmtId="164" fontId="9" fillId="0" borderId="14" xfId="2" applyNumberFormat="1" applyFont="1" applyFill="1" applyBorder="1" applyAlignment="1">
      <alignment horizontal="center" vertical="center" wrapText="1"/>
    </xf>
    <xf numFmtId="164" fontId="9" fillId="0" borderId="8" xfId="2" applyNumberFormat="1" applyFont="1" applyFill="1" applyBorder="1" applyAlignment="1">
      <alignment horizontal="center" vertical="center" wrapText="1"/>
    </xf>
    <xf numFmtId="164" fontId="9" fillId="0" borderId="16" xfId="2" applyNumberFormat="1" applyFont="1" applyFill="1" applyBorder="1" applyAlignment="1">
      <alignment horizontal="center" vertical="center" wrapText="1"/>
    </xf>
    <xf numFmtId="164" fontId="9" fillId="3" borderId="3" xfId="2" applyNumberFormat="1" applyFont="1" applyFill="1" applyBorder="1" applyAlignment="1">
      <alignment horizontal="center" vertical="center" wrapText="1"/>
    </xf>
    <xf numFmtId="164" fontId="9" fillId="3" borderId="15" xfId="2" applyNumberFormat="1" applyFont="1" applyFill="1" applyBorder="1" applyAlignment="1">
      <alignment horizontal="center" vertical="center" wrapText="1"/>
    </xf>
    <xf numFmtId="164" fontId="9" fillId="0" borderId="12" xfId="2" applyNumberFormat="1" applyFont="1" applyFill="1" applyBorder="1" applyAlignment="1">
      <alignment horizontal="center" vertical="center" wrapText="1"/>
    </xf>
    <xf numFmtId="164" fontId="9" fillId="4" borderId="5" xfId="2" applyNumberFormat="1" applyFont="1" applyFill="1" applyBorder="1" applyAlignment="1">
      <alignment horizontal="center" vertical="center" wrapText="1"/>
    </xf>
    <xf numFmtId="164" fontId="9" fillId="4" borderId="7" xfId="2" applyNumberFormat="1" applyFont="1" applyFill="1" applyBorder="1" applyAlignment="1">
      <alignment horizontal="center" vertical="center" wrapText="1"/>
    </xf>
    <xf numFmtId="164" fontId="9" fillId="4" borderId="6" xfId="2" applyNumberFormat="1" applyFont="1" applyFill="1" applyBorder="1" applyAlignment="1">
      <alignment horizontal="center" vertical="center" wrapText="1"/>
    </xf>
    <xf numFmtId="164" fontId="9" fillId="4" borderId="4" xfId="2" applyNumberFormat="1" applyFont="1" applyFill="1" applyBorder="1" applyAlignment="1">
      <alignment horizontal="center" vertical="center" wrapText="1"/>
    </xf>
    <xf numFmtId="164" fontId="9" fillId="0" borderId="11" xfId="2" applyNumberFormat="1" applyFont="1" applyFill="1" applyBorder="1" applyAlignment="1">
      <alignment horizontal="center" vertical="center" wrapText="1"/>
    </xf>
    <xf numFmtId="164" fontId="9" fillId="3" borderId="4" xfId="2" applyNumberFormat="1" applyFont="1" applyFill="1" applyBorder="1" applyAlignment="1">
      <alignment horizontal="center" vertical="center" wrapText="1"/>
    </xf>
    <xf numFmtId="164" fontId="9" fillId="3" borderId="12" xfId="2" applyNumberFormat="1" applyFont="1" applyFill="1" applyBorder="1" applyAlignment="1">
      <alignment horizontal="center" vertical="center" wrapText="1"/>
    </xf>
    <xf numFmtId="164" fontId="9" fillId="2" borderId="3" xfId="2" applyNumberFormat="1" applyFont="1" applyFill="1" applyBorder="1" applyAlignment="1">
      <alignment horizontal="center" vertical="center" wrapText="1"/>
    </xf>
    <xf numFmtId="164" fontId="9" fillId="2" borderId="11" xfId="2" applyNumberFormat="1" applyFont="1" applyFill="1" applyBorder="1" applyAlignment="1">
      <alignment horizontal="center" vertical="center" wrapText="1"/>
    </xf>
    <xf numFmtId="0" fontId="8" fillId="0" borderId="0" xfId="2" applyFont="1" applyBorder="1" applyAlignment="1">
      <alignment horizontal="center" vertical="center" wrapText="1"/>
    </xf>
    <xf numFmtId="49" fontId="10" fillId="0" borderId="2" xfId="2" applyNumberFormat="1"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11" xfId="2" applyFont="1" applyFill="1" applyBorder="1" applyAlignment="1">
      <alignment horizontal="center" vertical="center" wrapText="1"/>
    </xf>
  </cellXfs>
  <cellStyles count="30">
    <cellStyle name="Normal" xfId="6"/>
    <cellStyle name="Денежный 2" xfId="7"/>
    <cellStyle name="Обычный" xfId="0" builtinId="0"/>
    <cellStyle name="Обычный 2" xfId="8"/>
    <cellStyle name="Обычный 2 2" xfId="9"/>
    <cellStyle name="Обычный 2 2 2" xfId="10"/>
    <cellStyle name="Обычный 2 2 3" xfId="11"/>
    <cellStyle name="Обычный 2 2 3 2" xfId="12"/>
    <cellStyle name="Обычный 2 2 3 2 2" xfId="13"/>
    <cellStyle name="Обычный 2 2 3 2 3" xfId="3"/>
    <cellStyle name="Обычный 3" xfId="14"/>
    <cellStyle name="Обычный 3 2" xfId="15"/>
    <cellStyle name="Обычный 3 3" xfId="16"/>
    <cellStyle name="Обычный 4" xfId="17"/>
    <cellStyle name="Обычный 4 2" xfId="18"/>
    <cellStyle name="Обычный 5" xfId="19"/>
    <cellStyle name="Обычный 6" xfId="20"/>
    <cellStyle name="Обычный 6 2" xfId="21"/>
    <cellStyle name="Обычный 6 2 2" xfId="22"/>
    <cellStyle name="Обычный 6 2 3" xfId="23"/>
    <cellStyle name="Обычный 6 2 3 2" xfId="5"/>
    <cellStyle name="Обычный 6 2 4" xfId="2"/>
    <cellStyle name="Обычный 7" xfId="24"/>
    <cellStyle name="Процентный" xfId="1" builtinId="5"/>
    <cellStyle name="Процентный 2" xfId="25"/>
    <cellStyle name="Процентный 2 2" xfId="26"/>
    <cellStyle name="Процентный 2 2 2" xfId="27"/>
    <cellStyle name="Процентный 2 2 3" xfId="4"/>
    <cellStyle name="Финансовый 2" xfId="28"/>
    <cellStyle name="Финансовый 3"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4;&#1041;&#1040;&#1057;&#1067;_2021_2023\&#1055;&#1088;&#1086;&#1077;&#1082;&#1090;%20&#1073;&#1102;&#1076;&#1078;&#1077;&#1090;&#1072;%20&#1050;&#1086;&#1084;&#1080;&#1090;&#1077;&#1090;&#1072;_2021_2023_&#1084;&#1086;&#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Muhomorova_YuN\Desktop\2016%20&#1043;&#1054;&#1044;\&#1055;&#1056;&#1054;&#1045;&#1050;&#1058;&#1067;%20&#1041;&#1070;&#1044;&#1046;&#1045;&#1058;&#1040;%202017-2019\&#1055;&#1086;&#1089;&#1083;&#1077;&#1076;&#1085;&#1080;&#1081;%20&#1055;&#1088;&#1086;&#1077;&#1082;&#1090;%20&#1073;&#1102;&#1076;&#1078;&#1077;&#1090;&#1072;%202017&#1075;\&#1073;&#1102;&#1076;&#1078;&#1077;&#1090;%202017&#1075;.%20&#1089;%20&#1091;&#1074;&#1077;&#1083;&#1080;&#1095;&#1077;&#1085;&#1080;&#1077;&#1084;%20&#1087;&#1086;%20&#1052;&#10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ziabrina1\Downloads\&#1050;&#1086;&#1087;&#1080;&#1103;%20&#1058;&#1072;&#1073;&#1083;&#1080;&#1094;&#1072;%20&#1087;&#1086;%20&#1087;&#1086;&#1088;&#1091;&#1095;&#1077;&#1085;&#1080;&#1102;%202019-2023%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Muhomorova_YuN\Desktop\2017&#1075;\&#1041;&#1102;&#1076;&#1078;&#1077;&#1090;%202017&#1075;-2019&#1075;\&#1073;&#1102;&#1076;&#1078;&#1077;&#1090;%202017-2019%20&#1085;&#1072;%20&#1088;&#1072;&#1089;&#1089;&#1084;&#1086;&#1090;&#1088;&#1077;&#1085;&#1080;&#1077;%20&#1087;&#1088;&#1077;&#1076;&#1089;&#1077;&#1076;&#1072;&#1090;&#1077;&#1083;&#11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Muhomorova_YuN\AppData\Local\Microsoft\Windows\Temporary%20Internet%20Files\Content.IE5\AYVCK8LF\&#1089;&#1086;&#1082;&#1088;&#1072;&#1097;&#1077;&#1085;&#1085;&#1072;&#1103;%20&#1074;&#1077;&#1088;&#1089;&#1080;&#1103;%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un_muhomorova\Desktop\2021%20&#1075;&#1086;&#1076;\&#1057;&#1087;&#1088;&#1072;&#1074;&#1082;&#1072;\&#1057;&#1087;&#1088;&#1072;&#1074;&#1082;&#1072;%20&#1085;&#1072;%2001.04.2021_&#1043;&#1050;&#105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Users\Muhomorova_YuN\Desktop\2016%20&#1043;&#1054;&#1044;\&#1055;&#1056;&#1054;&#1045;&#1050;&#1058;&#1067;%20&#1041;&#1070;&#1044;&#1046;&#1045;&#1058;&#1040;%202017-2019\&#1055;&#1086;&#1089;&#1083;&#1077;&#1076;&#1085;&#1080;&#1081;%20&#1055;&#1088;&#1086;&#1077;&#1082;&#1090;%20&#1073;&#1102;&#1076;&#1078;&#1077;&#1090;&#1072;%202017&#1075;\&#1073;&#1102;&#1076;&#1078;&#1077;&#1090;%202017&#1075;.%20&#1089;%20&#1091;&#1074;&#1077;&#1083;&#1080;&#1095;&#1077;&#1085;&#1080;&#1077;&#1084;%20&#1080;%20&#1091;&#1084;&#1077;&#1085;&#1100;&#1096;&#1077;&#1085;&#1080;&#1077;&#1084;%20&#1087;&#1086;%20&#1052;&#105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4;&#1041;&#1040;&#1057;&#1067;_2021_2023\2%20&#1095;&#1090;&#1077;&#1085;&#1080;&#1077;\&#1073;&#1077;&#1079;&#1074;&#1086;&#1079;&#1084;&#1077;&#1079;&#1076;&#1085;&#1099;&#1077;_&#1087;&#1077;&#1088;&#1077;&#1088;&#1072;&#1089;&#1087;&#1088;&#1077;&#1076;&#1077;&#1083;&#1077;&#1085;&#1080;&#1077;_&#1091;&#1074;&#1077;&#1083;&#1080;&#1095;&#1077;&#1085;&#1080;&#1077;_&#1091;&#1084;&#1077;&#1085;&#1100;&#1096;&#1077;&#1085;&#1080;&#1077;202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_2023"/>
      <sheetName val="2021_2023 Свод"/>
      <sheetName val="2021_2023 только доп.потр."/>
      <sheetName val="2021_2023 только адресная"/>
    </sheetNames>
    <sheetDataSet>
      <sheetData sheetId="0">
        <row r="225">
          <cell r="EJ225">
            <v>852734.6</v>
          </cell>
          <cell r="FV225">
            <v>937972.3</v>
          </cell>
        </row>
      </sheetData>
      <sheetData sheetId="1">
        <row r="7">
          <cell r="GQ7">
            <v>10893174</v>
          </cell>
        </row>
        <row r="280">
          <cell r="GO280">
            <v>776975.60967999999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_с остатком на торги"/>
      <sheetName val="2017 с увелич по МО"/>
    </sheetNames>
    <sheetDataSet>
      <sheetData sheetId="0" refreshError="1">
        <row r="29">
          <cell r="AG29">
            <v>0</v>
          </cell>
        </row>
        <row r="51">
          <cell r="AG51">
            <v>0</v>
          </cell>
        </row>
        <row r="206">
          <cell r="AG206">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26">
          <cell r="E26">
            <v>10400.712</v>
          </cell>
        </row>
        <row r="41">
          <cell r="M41">
            <v>12988</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_с остатком на торги"/>
      <sheetName val="2018-2019 _с лимит75и50"/>
      <sheetName val="поправки2018"/>
      <sheetName val="поправки2019"/>
    </sheetNames>
    <sheetDataSet>
      <sheetData sheetId="0"/>
      <sheetData sheetId="1">
        <row r="132">
          <cell r="BQ132">
            <v>3129786.5060000001</v>
          </cell>
        </row>
        <row r="134">
          <cell r="BQ134">
            <v>188599.448</v>
          </cell>
        </row>
        <row r="141">
          <cell r="BQ141">
            <v>101230.618</v>
          </cell>
        </row>
        <row r="148">
          <cell r="BR148">
            <v>148761.29999999999</v>
          </cell>
        </row>
        <row r="151">
          <cell r="BR151">
            <v>100000</v>
          </cell>
        </row>
        <row r="154">
          <cell r="BQ154">
            <v>123423.428</v>
          </cell>
        </row>
        <row r="155">
          <cell r="BQ155">
            <v>100000</v>
          </cell>
        </row>
        <row r="156">
          <cell r="BQ156">
            <v>20000</v>
          </cell>
        </row>
        <row r="179">
          <cell r="BQ179">
            <v>317500</v>
          </cell>
        </row>
        <row r="216">
          <cell r="BQ216">
            <v>20000.400000000001</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20 декабря"/>
    </sheetNames>
    <sheetDataSet>
      <sheetData sheetId="0">
        <row r="169">
          <cell r="Q169">
            <v>3006824.38595</v>
          </cell>
        </row>
        <row r="170">
          <cell r="Q170">
            <v>2844810.2634199997</v>
          </cell>
          <cell r="R170">
            <v>2844810.2634199997</v>
          </cell>
        </row>
        <row r="208">
          <cell r="Q208">
            <v>20647.07747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объектам (2)"/>
      <sheetName val="Лист1"/>
    </sheetNames>
    <sheetDataSet>
      <sheetData sheetId="0"/>
      <sheetData sheetId="1">
        <row r="580">
          <cell r="I580">
            <v>2844810.2634200002</v>
          </cell>
          <cell r="N580">
            <v>777641.94438999984</v>
          </cell>
          <cell r="O580">
            <v>777641.94438999984</v>
          </cell>
        </row>
        <row r="597">
          <cell r="I597">
            <v>181936.42334000007</v>
          </cell>
          <cell r="N597">
            <v>45386.491909999997</v>
          </cell>
          <cell r="O597">
            <v>44915.473350000007</v>
          </cell>
        </row>
        <row r="603">
          <cell r="I603">
            <v>17182.122240000001</v>
          </cell>
          <cell r="N603">
            <v>1087.125</v>
          </cell>
        </row>
        <row r="611">
          <cell r="I611">
            <v>56363.853619999994</v>
          </cell>
          <cell r="N611">
            <v>17100.24654</v>
          </cell>
        </row>
        <row r="647">
          <cell r="N647">
            <v>3207.6091000000001</v>
          </cell>
        </row>
        <row r="648">
          <cell r="I648">
            <v>2153.3333400000001</v>
          </cell>
        </row>
        <row r="649">
          <cell r="I649">
            <v>2965.5172400000001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с увелич по МО"/>
      <sheetName val="2017 с уменьш по МО-нет в АЦК"/>
      <sheetName val="2017 с АИП"/>
    </sheetNames>
    <sheetDataSet>
      <sheetData sheetId="0"/>
      <sheetData sheetId="1">
        <row r="145">
          <cell r="AA145">
            <v>111417.522</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возмездные_ФБ"/>
      <sheetName val="перераспределение"/>
      <sheetName val="увеличение "/>
      <sheetName val="уменьшение"/>
    </sheetNames>
    <sheetDataSet>
      <sheetData sheetId="0">
        <row r="8">
          <cell r="C8">
            <v>45772.800000000003</v>
          </cell>
          <cell r="D8">
            <v>53152.800000000003</v>
          </cell>
        </row>
      </sheetData>
      <sheetData sheetId="1"/>
      <sheetData sheetId="2">
        <row r="8">
          <cell r="D8">
            <v>145384.58799999999</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O434"/>
  <sheetViews>
    <sheetView tabSelected="1" zoomScale="55" zoomScaleNormal="55" workbookViewId="0">
      <pane xSplit="45" ySplit="7" topLeftCell="AT374" activePane="bottomRight" state="frozen"/>
      <selection pane="topRight" activeCell="AT1" sqref="AT1"/>
      <selection pane="bottomLeft" activeCell="A5" sqref="A5"/>
      <selection pane="bottomRight" activeCell="GA251" sqref="GA251"/>
    </sheetView>
  </sheetViews>
  <sheetFormatPr defaultColWidth="9.109375" defaultRowHeight="14.4" x14ac:dyDescent="0.3"/>
  <cols>
    <col min="1" max="1" width="0.33203125" style="1" customWidth="1"/>
    <col min="2" max="2" width="9.44140625" style="2" customWidth="1"/>
    <col min="3" max="3" width="57.109375" style="697" customWidth="1"/>
    <col min="4" max="4" width="23.6640625" style="4" hidden="1" customWidth="1"/>
    <col min="5" max="5" width="20.33203125" style="5" hidden="1" customWidth="1"/>
    <col min="6" max="6" width="19.44140625" style="5" hidden="1" customWidth="1"/>
    <col min="7" max="7" width="12.44140625" style="5" hidden="1" customWidth="1"/>
    <col min="8" max="8" width="20.5546875" style="5" hidden="1" customWidth="1"/>
    <col min="9" max="9" width="18.5546875" style="5" hidden="1" customWidth="1"/>
    <col min="10" max="10" width="16.6640625" style="5" hidden="1" customWidth="1"/>
    <col min="11" max="11" width="20.44140625" style="5" hidden="1" customWidth="1"/>
    <col min="12" max="12" width="20.88671875" style="5" hidden="1" customWidth="1"/>
    <col min="13" max="13" width="18.5546875" style="5" hidden="1" customWidth="1"/>
    <col min="14" max="14" width="19" style="6" hidden="1" customWidth="1"/>
    <col min="15" max="15" width="18.44140625" style="6" hidden="1" customWidth="1"/>
    <col min="16" max="16" width="17.109375" style="6" hidden="1" customWidth="1"/>
    <col min="17" max="17" width="23" style="6" hidden="1" customWidth="1"/>
    <col min="18" max="18" width="20.44140625" style="6" hidden="1" customWidth="1"/>
    <col min="19" max="19" width="20.109375" style="6" hidden="1" customWidth="1"/>
    <col min="20" max="20" width="18.109375" style="5" hidden="1" customWidth="1"/>
    <col min="21" max="21" width="18.33203125" style="5" hidden="1" customWidth="1"/>
    <col min="22" max="22" width="19.6640625" style="5" hidden="1" customWidth="1"/>
    <col min="23" max="23" width="20.33203125" style="5" hidden="1" customWidth="1"/>
    <col min="24" max="24" width="18.5546875" style="5" hidden="1" customWidth="1"/>
    <col min="25" max="25" width="18.6640625" style="5" hidden="1" customWidth="1"/>
    <col min="26" max="26" width="18.109375" style="5" hidden="1" customWidth="1"/>
    <col min="27" max="27" width="16.88671875" style="5" hidden="1" customWidth="1"/>
    <col min="28" max="28" width="14.6640625" style="5" hidden="1" customWidth="1"/>
    <col min="29" max="29" width="17.109375" style="6" hidden="1" customWidth="1"/>
    <col min="30" max="30" width="14.44140625" style="5" hidden="1" customWidth="1"/>
    <col min="31" max="31" width="13.88671875" style="5" hidden="1" customWidth="1"/>
    <col min="32" max="32" width="21.33203125" style="6" hidden="1" customWidth="1"/>
    <col min="33" max="33" width="20.88671875" style="5" hidden="1" customWidth="1"/>
    <col min="34" max="34" width="18.5546875" style="5" hidden="1" customWidth="1"/>
    <col min="35" max="35" width="20.109375" style="6" hidden="1" customWidth="1"/>
    <col min="36" max="36" width="22.33203125" style="6" hidden="1" customWidth="1"/>
    <col min="37" max="38" width="27.33203125" style="6" hidden="1" customWidth="1"/>
    <col min="39" max="39" width="90.5546875" style="6" hidden="1" customWidth="1"/>
    <col min="40" max="40" width="83.5546875" style="6" hidden="1" customWidth="1"/>
    <col min="41" max="41" width="21.109375" style="6" hidden="1" customWidth="1"/>
    <col min="42" max="42" width="20" style="6" hidden="1" customWidth="1"/>
    <col min="43" max="43" width="21.6640625" style="6" hidden="1" customWidth="1"/>
    <col min="44" max="44" width="23.6640625" style="6" hidden="1" customWidth="1"/>
    <col min="45" max="45" width="19.44140625" style="5" hidden="1" customWidth="1"/>
    <col min="46" max="46" width="20.44140625" style="6" hidden="1" customWidth="1"/>
    <col min="47" max="47" width="20.109375" style="6" hidden="1" customWidth="1"/>
    <col min="48" max="48" width="15.5546875" style="5" hidden="1" customWidth="1"/>
    <col min="49" max="49" width="17.109375" style="5" hidden="1" customWidth="1"/>
    <col min="50" max="50" width="13.44140625" style="5" hidden="1" customWidth="1"/>
    <col min="51" max="51" width="20.44140625" style="5" hidden="1" customWidth="1"/>
    <col min="52" max="52" width="17.88671875" style="6" hidden="1" customWidth="1"/>
    <col min="53" max="53" width="15.44140625" style="6" hidden="1" customWidth="1"/>
    <col min="54" max="54" width="18" style="5" hidden="1" customWidth="1"/>
    <col min="55" max="55" width="18.33203125" style="5" hidden="1" customWidth="1"/>
    <col min="56" max="56" width="19.6640625" style="5" hidden="1" customWidth="1"/>
    <col min="57" max="57" width="15.5546875" style="5" hidden="1" customWidth="1"/>
    <col min="58" max="58" width="18.5546875" style="5" hidden="1" customWidth="1"/>
    <col min="59" max="59" width="16.6640625" style="5" hidden="1" customWidth="1"/>
    <col min="60" max="60" width="19.6640625" style="5" hidden="1" customWidth="1"/>
    <col min="61" max="61" width="17.88671875" style="6" hidden="1" customWidth="1"/>
    <col min="62" max="62" width="15.44140625" style="6" hidden="1" customWidth="1"/>
    <col min="63" max="63" width="12.109375" style="6" hidden="1" customWidth="1"/>
    <col min="64" max="73" width="15.88671875" style="6" hidden="1" customWidth="1"/>
    <col min="74" max="74" width="16.109375" style="5" hidden="1" customWidth="1"/>
    <col min="75" max="75" width="20.88671875" style="5" hidden="1" customWidth="1"/>
    <col min="76" max="76" width="18.5546875" style="5" hidden="1" customWidth="1"/>
    <col min="77" max="77" width="15.109375" style="5" hidden="1" customWidth="1"/>
    <col min="78" max="78" width="18.5546875" style="5" hidden="1" customWidth="1"/>
    <col min="79" max="79" width="19.109375" style="5" hidden="1" customWidth="1"/>
    <col min="80" max="80" width="21.88671875" style="5" hidden="1" customWidth="1"/>
    <col min="81" max="81" width="21.6640625" style="5" hidden="1" customWidth="1"/>
    <col min="82" max="82" width="21.5546875" style="5" hidden="1" customWidth="1"/>
    <col min="83" max="83" width="17.88671875" style="6" hidden="1" customWidth="1"/>
    <col min="84" max="84" width="21.109375" style="6" hidden="1" customWidth="1"/>
    <col min="85" max="85" width="108.44140625" style="5" hidden="1" customWidth="1"/>
    <col min="86" max="86" width="22.33203125" style="5" hidden="1" customWidth="1"/>
    <col min="87" max="87" width="20.44140625" style="6" hidden="1" customWidth="1"/>
    <col min="88" max="88" width="20.109375" style="6" hidden="1" customWidth="1"/>
    <col min="89" max="89" width="15.5546875" style="5" hidden="1" customWidth="1"/>
    <col min="90" max="90" width="17.109375" style="5" hidden="1" customWidth="1"/>
    <col min="91" max="91" width="13.44140625" style="5" hidden="1" customWidth="1"/>
    <col min="92" max="92" width="16.33203125" style="5" hidden="1" customWidth="1"/>
    <col min="93" max="94" width="22.33203125" style="5" hidden="1" customWidth="1"/>
    <col min="95" max="95" width="25.33203125" style="5" hidden="1" customWidth="1"/>
    <col min="96" max="96" width="17.5546875" style="6" hidden="1" customWidth="1"/>
    <col min="97" max="97" width="20.109375" style="6" hidden="1" customWidth="1"/>
    <col min="98" max="99" width="21.33203125" style="5" hidden="1" customWidth="1"/>
    <col min="100" max="100" width="4.44140625" style="5" hidden="1" customWidth="1"/>
    <col min="101" max="101" width="30.6640625" style="5" hidden="1" customWidth="1"/>
    <col min="102" max="102" width="25.88671875" style="5" hidden="1" customWidth="1"/>
    <col min="103" max="103" width="21.109375" style="5" hidden="1" customWidth="1"/>
    <col min="104" max="104" width="23.88671875" style="5" hidden="1" customWidth="1"/>
    <col min="105" max="105" width="23.6640625" style="6" hidden="1" customWidth="1"/>
    <col min="106" max="106" width="22" style="6" hidden="1" customWidth="1"/>
    <col min="107" max="107" width="19.6640625" style="6" hidden="1" customWidth="1"/>
    <col min="108" max="109" width="15.44140625" style="6" hidden="1" customWidth="1"/>
    <col min="110" max="110" width="25.6640625" style="6" hidden="1" customWidth="1"/>
    <col min="111" max="111" width="24.109375" style="6" hidden="1" customWidth="1"/>
    <col min="112" max="112" width="20.33203125" style="6" hidden="1" customWidth="1"/>
    <col min="113" max="113" width="28.109375" style="6" hidden="1" customWidth="1"/>
    <col min="114" max="114" width="28.33203125" style="6" hidden="1" customWidth="1"/>
    <col min="115" max="115" width="27.109375" style="6" hidden="1" customWidth="1"/>
    <col min="116" max="116" width="23" style="6" hidden="1" customWidth="1"/>
    <col min="117" max="118" width="20.5546875" style="6" hidden="1" customWidth="1"/>
    <col min="119" max="119" width="18.33203125" style="6" hidden="1" customWidth="1"/>
    <col min="120" max="120" width="19.33203125" style="6" hidden="1" customWidth="1"/>
    <col min="121" max="121" width="14.88671875" style="6" hidden="1" customWidth="1"/>
    <col min="122" max="122" width="20.44140625" style="6" hidden="1" customWidth="1"/>
    <col min="123" max="123" width="19.44140625" style="6" hidden="1" customWidth="1"/>
    <col min="124" max="124" width="21" style="6" hidden="1" customWidth="1"/>
    <col min="125" max="125" width="27" style="6" hidden="1" customWidth="1"/>
    <col min="126" max="126" width="26.44140625" style="6" hidden="1" customWidth="1"/>
    <col min="127" max="127" width="19.6640625" style="6" hidden="1" customWidth="1"/>
    <col min="128" max="128" width="23.88671875" style="5" hidden="1" customWidth="1"/>
    <col min="129" max="129" width="22.6640625" style="6" hidden="1" customWidth="1"/>
    <col min="130" max="130" width="22.33203125" style="6" hidden="1" customWidth="1"/>
    <col min="131" max="131" width="23" style="6" hidden="1" customWidth="1"/>
    <col min="132" max="133" width="17.33203125" style="6" hidden="1" customWidth="1"/>
    <col min="134" max="134" width="23.5546875" style="6" hidden="1" customWidth="1"/>
    <col min="135" max="135" width="22" style="6" hidden="1" customWidth="1"/>
    <col min="136" max="136" width="17.33203125" style="6" hidden="1" customWidth="1"/>
    <col min="137" max="137" width="24.109375" style="6" hidden="1" customWidth="1"/>
    <col min="138" max="138" width="31.109375" style="6" hidden="1" customWidth="1"/>
    <col min="139" max="139" width="24" style="6" hidden="1" customWidth="1"/>
    <col min="140" max="140" width="22.88671875" style="678" hidden="1" customWidth="1"/>
    <col min="141" max="141" width="20.6640625" style="6" hidden="1" customWidth="1"/>
    <col min="142" max="142" width="24.33203125" style="6" hidden="1" customWidth="1"/>
    <col min="143" max="143" width="18.33203125" style="6" hidden="1" customWidth="1"/>
    <col min="144" max="144" width="19.5546875" style="6" hidden="1" customWidth="1"/>
    <col min="145" max="145" width="21.6640625" style="6" hidden="1" customWidth="1"/>
    <col min="146" max="146" width="20.44140625" style="6" hidden="1" customWidth="1"/>
    <col min="147" max="147" width="17.6640625" style="6" hidden="1" customWidth="1"/>
    <col min="148" max="148" width="19.5546875" style="6" hidden="1" customWidth="1"/>
    <col min="149" max="149" width="24.88671875" style="6" hidden="1" customWidth="1"/>
    <col min="150" max="150" width="27.6640625" style="6" hidden="1" customWidth="1"/>
    <col min="151" max="151" width="18.33203125" style="6" hidden="1" customWidth="1"/>
    <col min="152" max="152" width="20.6640625" style="6" hidden="1" customWidth="1"/>
    <col min="153" max="153" width="24.33203125" style="6" hidden="1" customWidth="1"/>
    <col min="154" max="158" width="23.44140625" style="6" hidden="1" customWidth="1"/>
    <col min="159" max="159" width="26.5546875" style="6" customWidth="1"/>
    <col min="160" max="160" width="26.33203125" style="6" hidden="1" customWidth="1"/>
    <col min="161" max="161" width="22.5546875" style="6" hidden="1" customWidth="1"/>
    <col min="162" max="162" width="22.6640625" style="6" hidden="1" customWidth="1"/>
    <col min="163" max="163" width="25.109375" style="6" hidden="1" customWidth="1"/>
    <col min="164" max="164" width="23.6640625" style="6" hidden="1" customWidth="1"/>
    <col min="165" max="165" width="16.109375" style="6" hidden="1" customWidth="1"/>
    <col min="166" max="166" width="22.109375" style="6" hidden="1" customWidth="1"/>
    <col min="167" max="167" width="25.109375" style="6" hidden="1" customWidth="1"/>
    <col min="168" max="168" width="20.44140625" style="6" hidden="1" customWidth="1"/>
    <col min="169" max="169" width="21.109375" style="6" hidden="1" customWidth="1"/>
    <col min="170" max="170" width="23.44140625" style="6" hidden="1" customWidth="1"/>
    <col min="171" max="171" width="25.33203125" style="6" hidden="1" customWidth="1"/>
    <col min="172" max="172" width="26.88671875" style="6" hidden="1" customWidth="1"/>
    <col min="173" max="173" width="22.44140625" style="6" hidden="1" customWidth="1"/>
    <col min="174" max="182" width="22.88671875" style="6" hidden="1" customWidth="1"/>
    <col min="183" max="184" width="22.88671875" style="6" customWidth="1"/>
    <col min="185" max="202" width="22.88671875" style="6" hidden="1" customWidth="1"/>
    <col min="203" max="204" width="25" style="6" hidden="1" customWidth="1"/>
    <col min="205" max="205" width="27.44140625" style="6" hidden="1" customWidth="1"/>
    <col min="206" max="206" width="23" style="6" hidden="1" customWidth="1"/>
    <col min="207" max="214" width="18.44140625" style="6" hidden="1" customWidth="1"/>
    <col min="215" max="215" width="23" style="6" hidden="1" customWidth="1"/>
    <col min="216" max="216" width="24" style="6" hidden="1" customWidth="1"/>
    <col min="217" max="217" width="18.6640625" style="6" hidden="1" customWidth="1"/>
    <col min="218" max="218" width="21.5546875" style="6" hidden="1" customWidth="1"/>
    <col min="219" max="219" width="24.33203125" style="6" hidden="1" customWidth="1"/>
    <col min="220" max="220" width="24.88671875" style="6" hidden="1" customWidth="1"/>
    <col min="221" max="221" width="18.44140625" style="6" hidden="1" customWidth="1"/>
    <col min="222" max="222" width="20.6640625" style="6" hidden="1" customWidth="1"/>
    <col min="223" max="223" width="24.109375" style="6" hidden="1" customWidth="1"/>
    <col min="224" max="224" width="26.5546875" style="6" hidden="1" customWidth="1"/>
    <col min="225" max="225" width="20.33203125" style="6" hidden="1" customWidth="1"/>
    <col min="226" max="226" width="26.6640625" style="6" hidden="1" customWidth="1"/>
    <col min="227" max="227" width="26" style="6" hidden="1" customWidth="1"/>
    <col min="228" max="228" width="25" style="6" hidden="1" customWidth="1"/>
    <col min="229" max="229" width="21.44140625" style="6" hidden="1" customWidth="1"/>
    <col min="230" max="230" width="28" style="6" hidden="1" customWidth="1"/>
    <col min="231" max="231" width="24.33203125" style="6" hidden="1" customWidth="1"/>
    <col min="232" max="232" width="24.88671875" style="6" hidden="1" customWidth="1"/>
    <col min="233" max="233" width="18.44140625" style="6" hidden="1" customWidth="1"/>
    <col min="234" max="234" width="25.88671875" style="6" hidden="1" customWidth="1"/>
    <col min="235" max="235" width="24.6640625" style="6" hidden="1" customWidth="1"/>
    <col min="236" max="236" width="25" style="6" hidden="1" customWidth="1"/>
    <col min="237" max="237" width="23" style="6" hidden="1" customWidth="1"/>
    <col min="238" max="238" width="23.33203125" style="6" hidden="1" customWidth="1"/>
    <col min="239" max="239" width="108.44140625" style="10" hidden="1" customWidth="1"/>
    <col min="240" max="242" width="108.44140625" style="11" hidden="1" customWidth="1"/>
    <col min="243" max="243" width="9.109375" style="12" customWidth="1"/>
    <col min="244" max="244" width="14" style="12" customWidth="1"/>
    <col min="245" max="249" width="9.109375" style="12"/>
    <col min="250" max="16384" width="9.109375" style="1"/>
  </cols>
  <sheetData>
    <row r="1" spans="1:249" ht="21" hidden="1" customHeight="1" x14ac:dyDescent="0.4">
      <c r="C1" s="3"/>
      <c r="EG1" s="3"/>
      <c r="EH1" s="3"/>
      <c r="EI1" s="3"/>
      <c r="EJ1" s="3"/>
      <c r="EK1" s="7"/>
      <c r="EL1" s="3"/>
      <c r="EO1" s="8"/>
      <c r="ES1" s="3"/>
      <c r="FC1" s="3"/>
      <c r="FD1" s="3"/>
      <c r="FK1" s="8"/>
      <c r="FO1" s="3"/>
      <c r="FP1" s="9"/>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v>13590586.699999999</v>
      </c>
      <c r="GV1" s="3" t="e">
        <f>GU1-GU2</f>
        <v>#REF!</v>
      </c>
      <c r="HP1" s="9"/>
      <c r="HS1" s="3">
        <f>10893174</f>
        <v>10893174</v>
      </c>
      <c r="HT1" s="3">
        <f>HS2-HS1</f>
        <v>222179.58657000028</v>
      </c>
      <c r="HU1" s="3"/>
      <c r="IA1" s="3">
        <f>'[1]2021_2023 Свод'!$GQ$7-IA8</f>
        <v>-2624152.6865700018</v>
      </c>
      <c r="IB1" s="3"/>
    </row>
    <row r="2" spans="1:249" ht="21" hidden="1" customHeight="1" x14ac:dyDescent="0.4">
      <c r="C2" s="3"/>
      <c r="EG2" s="3"/>
      <c r="EH2" s="3"/>
      <c r="EI2" s="3"/>
      <c r="EJ2" s="3"/>
      <c r="EK2" s="7"/>
      <c r="EL2" s="3"/>
      <c r="EO2" s="8"/>
      <c r="ES2" s="3"/>
      <c r="FC2" s="3"/>
      <c r="FD2" s="3"/>
      <c r="FK2" s="8"/>
      <c r="FO2" s="3"/>
      <c r="FP2" s="9"/>
      <c r="GU2" s="3" t="e">
        <f>GU11+GU15+HK11</f>
        <v>#REF!</v>
      </c>
      <c r="GV2" s="3"/>
      <c r="HP2" s="9"/>
      <c r="HS2" s="3">
        <f>HS11+HS15</f>
        <v>11115353.58657</v>
      </c>
      <c r="HT2" s="3"/>
      <c r="IA2" s="3"/>
      <c r="IB2" s="3"/>
    </row>
    <row r="3" spans="1:249" ht="21" customHeight="1" x14ac:dyDescent="0.4">
      <c r="C3" s="3"/>
      <c r="EG3" s="3"/>
      <c r="EH3" s="3"/>
      <c r="EI3" s="3"/>
      <c r="EJ3" s="3"/>
      <c r="EK3" s="7"/>
      <c r="EL3" s="3"/>
      <c r="EO3" s="8"/>
      <c r="ES3" s="3"/>
      <c r="FC3" s="3"/>
      <c r="FD3" s="3"/>
      <c r="FF3" s="13"/>
      <c r="FG3" s="14"/>
      <c r="FH3" s="14">
        <f>FG8-FG10</f>
        <v>0</v>
      </c>
      <c r="FK3" s="8"/>
      <c r="FO3" s="3"/>
      <c r="FP3" s="9"/>
      <c r="GU3" s="3"/>
      <c r="GV3" s="3"/>
      <c r="HP3" s="9"/>
      <c r="HS3" s="3"/>
      <c r="HT3" s="3"/>
      <c r="IA3" s="3"/>
      <c r="IB3" s="3"/>
    </row>
    <row r="4" spans="1:249" ht="45" customHeight="1" thickBot="1" x14ac:dyDescent="0.35">
      <c r="A4" s="15"/>
      <c r="B4" s="779" t="s">
        <v>0</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79"/>
      <c r="BV4" s="779"/>
      <c r="BW4" s="779"/>
      <c r="BX4" s="779"/>
      <c r="BY4" s="779"/>
      <c r="BZ4" s="779"/>
      <c r="CA4" s="779"/>
      <c r="CB4" s="779"/>
      <c r="CC4" s="779"/>
      <c r="CD4" s="779"/>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79"/>
      <c r="ED4" s="779"/>
      <c r="EE4" s="779"/>
      <c r="EF4" s="779"/>
      <c r="EG4" s="779"/>
      <c r="EH4" s="779"/>
      <c r="EI4" s="779"/>
      <c r="EJ4" s="779"/>
      <c r="EK4" s="779"/>
      <c r="EL4" s="779"/>
      <c r="EM4" s="779"/>
      <c r="EN4" s="779"/>
      <c r="EO4" s="779"/>
      <c r="EP4" s="779"/>
      <c r="EQ4" s="779"/>
      <c r="ER4" s="779"/>
      <c r="ES4" s="779"/>
      <c r="ET4" s="779"/>
      <c r="EU4" s="779"/>
      <c r="EV4" s="779"/>
      <c r="EW4" s="779"/>
      <c r="EX4" s="779"/>
      <c r="EY4" s="779"/>
      <c r="EZ4" s="779"/>
      <c r="FA4" s="779"/>
      <c r="FB4" s="779"/>
      <c r="FC4" s="779"/>
      <c r="FD4" s="779"/>
      <c r="FE4" s="779"/>
      <c r="FF4" s="779"/>
      <c r="FG4" s="779"/>
      <c r="FH4" s="779"/>
      <c r="FI4" s="779"/>
      <c r="FJ4" s="779"/>
      <c r="FK4" s="779"/>
      <c r="FL4" s="779"/>
      <c r="FM4" s="779"/>
      <c r="FN4" s="779"/>
      <c r="FO4" s="779"/>
      <c r="FP4" s="779"/>
      <c r="FQ4" s="779"/>
      <c r="FR4" s="779"/>
      <c r="FS4" s="779"/>
      <c r="FT4" s="779"/>
      <c r="FU4" s="779"/>
      <c r="FV4" s="779"/>
      <c r="FW4" s="779"/>
      <c r="FX4" s="779"/>
      <c r="FY4" s="779"/>
      <c r="FZ4" s="779"/>
      <c r="GA4" s="779"/>
      <c r="GB4" s="779"/>
      <c r="GC4" s="779"/>
      <c r="GD4" s="779"/>
      <c r="GE4" s="779"/>
      <c r="GF4" s="779"/>
      <c r="GG4" s="779"/>
      <c r="GH4" s="779"/>
      <c r="GI4" s="779"/>
      <c r="GJ4" s="779"/>
      <c r="GK4" s="779"/>
      <c r="GL4" s="779"/>
      <c r="GM4" s="779"/>
      <c r="GN4" s="779"/>
      <c r="GO4" s="779"/>
      <c r="GP4" s="779"/>
      <c r="GQ4" s="779"/>
      <c r="GR4" s="779"/>
      <c r="GS4" s="779"/>
      <c r="GT4" s="779"/>
      <c r="GU4" s="779"/>
      <c r="GV4" s="779"/>
      <c r="GW4" s="779"/>
      <c r="GX4" s="779"/>
      <c r="GY4" s="779"/>
      <c r="GZ4" s="779"/>
      <c r="HA4" s="779"/>
      <c r="HB4" s="779"/>
      <c r="HC4" s="779"/>
      <c r="HD4" s="779"/>
      <c r="HE4" s="779"/>
      <c r="HF4" s="779"/>
      <c r="HG4" s="779"/>
      <c r="HH4" s="779"/>
      <c r="HI4" s="779"/>
      <c r="HJ4" s="779"/>
      <c r="HK4" s="779"/>
      <c r="HL4" s="779"/>
      <c r="HM4" s="779"/>
      <c r="HN4" s="779"/>
      <c r="HO4" s="779"/>
      <c r="HP4" s="779"/>
      <c r="HQ4" s="779"/>
      <c r="HR4" s="779"/>
      <c r="HS4" s="779"/>
      <c r="HT4" s="779"/>
      <c r="HU4" s="779"/>
      <c r="HV4" s="779"/>
      <c r="HW4" s="779"/>
      <c r="HX4" s="779"/>
      <c r="HY4" s="779"/>
      <c r="HZ4" s="779"/>
      <c r="IA4" s="779"/>
      <c r="IB4" s="779"/>
      <c r="IC4" s="779"/>
      <c r="ID4" s="779"/>
      <c r="IE4" s="779"/>
      <c r="IF4" s="16"/>
      <c r="IG4" s="16"/>
      <c r="IH4" s="16"/>
    </row>
    <row r="5" spans="1:249" s="23" customFormat="1" ht="105" customHeight="1" x14ac:dyDescent="0.4">
      <c r="A5" s="17" t="s">
        <v>1</v>
      </c>
      <c r="B5" s="780" t="s">
        <v>1</v>
      </c>
      <c r="C5" s="782" t="s">
        <v>2</v>
      </c>
      <c r="D5" s="18" t="s">
        <v>3</v>
      </c>
      <c r="E5" s="758" t="s">
        <v>4</v>
      </c>
      <c r="F5" s="19" t="s">
        <v>5</v>
      </c>
      <c r="G5" s="19"/>
      <c r="H5" s="758" t="s">
        <v>6</v>
      </c>
      <c r="I5" s="19" t="s">
        <v>5</v>
      </c>
      <c r="J5" s="19"/>
      <c r="K5" s="758" t="s">
        <v>7</v>
      </c>
      <c r="L5" s="19" t="s">
        <v>5</v>
      </c>
      <c r="M5" s="19"/>
      <c r="N5" s="758" t="s">
        <v>8</v>
      </c>
      <c r="O5" s="19" t="s">
        <v>5</v>
      </c>
      <c r="P5" s="19"/>
      <c r="Q5" s="758" t="s">
        <v>9</v>
      </c>
      <c r="R5" s="19" t="s">
        <v>5</v>
      </c>
      <c r="S5" s="19"/>
      <c r="T5" s="758" t="s">
        <v>10</v>
      </c>
      <c r="U5" s="19" t="s">
        <v>5</v>
      </c>
      <c r="V5" s="19"/>
      <c r="W5" s="758" t="s">
        <v>11</v>
      </c>
      <c r="X5" s="19" t="s">
        <v>5</v>
      </c>
      <c r="Y5" s="19"/>
      <c r="Z5" s="758" t="s">
        <v>12</v>
      </c>
      <c r="AA5" s="760" t="s">
        <v>5</v>
      </c>
      <c r="AB5" s="762"/>
      <c r="AC5" s="758" t="s">
        <v>13</v>
      </c>
      <c r="AD5" s="760" t="s">
        <v>5</v>
      </c>
      <c r="AE5" s="762"/>
      <c r="AF5" s="758" t="s">
        <v>14</v>
      </c>
      <c r="AG5" s="760" t="s">
        <v>5</v>
      </c>
      <c r="AH5" s="762"/>
      <c r="AI5" s="758" t="s">
        <v>15</v>
      </c>
      <c r="AJ5" s="758" t="s">
        <v>16</v>
      </c>
      <c r="AK5" s="758" t="s">
        <v>17</v>
      </c>
      <c r="AL5" s="758" t="s">
        <v>18</v>
      </c>
      <c r="AM5" s="758" t="s">
        <v>19</v>
      </c>
      <c r="AN5" s="758" t="s">
        <v>20</v>
      </c>
      <c r="AO5" s="19" t="s">
        <v>21</v>
      </c>
      <c r="AP5" s="758" t="s">
        <v>16</v>
      </c>
      <c r="AQ5" s="758" t="s">
        <v>22</v>
      </c>
      <c r="AR5" s="758" t="s">
        <v>23</v>
      </c>
      <c r="AS5" s="758" t="s">
        <v>24</v>
      </c>
      <c r="AT5" s="760" t="s">
        <v>5</v>
      </c>
      <c r="AU5" s="762"/>
      <c r="AV5" s="758" t="s">
        <v>25</v>
      </c>
      <c r="AW5" s="760" t="s">
        <v>5</v>
      </c>
      <c r="AX5" s="762"/>
      <c r="AY5" s="758" t="s">
        <v>26</v>
      </c>
      <c r="AZ5" s="760" t="s">
        <v>5</v>
      </c>
      <c r="BA5" s="762"/>
      <c r="BB5" s="758" t="s">
        <v>27</v>
      </c>
      <c r="BC5" s="19" t="s">
        <v>5</v>
      </c>
      <c r="BD5" s="19"/>
      <c r="BE5" s="758" t="s">
        <v>28</v>
      </c>
      <c r="BF5" s="760" t="s">
        <v>5</v>
      </c>
      <c r="BG5" s="762"/>
      <c r="BH5" s="758" t="s">
        <v>29</v>
      </c>
      <c r="BI5" s="760" t="s">
        <v>5</v>
      </c>
      <c r="BJ5" s="762"/>
      <c r="BK5" s="760" t="s">
        <v>30</v>
      </c>
      <c r="BL5" s="762"/>
      <c r="BM5" s="758" t="s">
        <v>31</v>
      </c>
      <c r="BN5" s="760" t="s">
        <v>5</v>
      </c>
      <c r="BO5" s="762"/>
      <c r="BP5" s="758" t="s">
        <v>32</v>
      </c>
      <c r="BQ5" s="760" t="s">
        <v>5</v>
      </c>
      <c r="BR5" s="762"/>
      <c r="BS5" s="758" t="s">
        <v>33</v>
      </c>
      <c r="BT5" s="760" t="s">
        <v>5</v>
      </c>
      <c r="BU5" s="762"/>
      <c r="BV5" s="758" t="s">
        <v>24</v>
      </c>
      <c r="BW5" s="760" t="s">
        <v>5</v>
      </c>
      <c r="BX5" s="762"/>
      <c r="BY5" s="758" t="s">
        <v>34</v>
      </c>
      <c r="BZ5" s="760" t="s">
        <v>5</v>
      </c>
      <c r="CA5" s="762"/>
      <c r="CB5" s="758" t="s">
        <v>35</v>
      </c>
      <c r="CC5" s="760" t="s">
        <v>5</v>
      </c>
      <c r="CD5" s="762"/>
      <c r="CE5" s="760" t="s">
        <v>36</v>
      </c>
      <c r="CF5" s="762"/>
      <c r="CG5" s="758" t="s">
        <v>37</v>
      </c>
      <c r="CH5" s="758" t="s">
        <v>38</v>
      </c>
      <c r="CI5" s="760" t="s">
        <v>5</v>
      </c>
      <c r="CJ5" s="762"/>
      <c r="CK5" s="758" t="s">
        <v>13</v>
      </c>
      <c r="CL5" s="760" t="s">
        <v>5</v>
      </c>
      <c r="CM5" s="762"/>
      <c r="CN5" s="758" t="s">
        <v>39</v>
      </c>
      <c r="CO5" s="760" t="s">
        <v>5</v>
      </c>
      <c r="CP5" s="762"/>
      <c r="CQ5" s="758" t="s">
        <v>40</v>
      </c>
      <c r="CR5" s="760" t="s">
        <v>5</v>
      </c>
      <c r="CS5" s="762"/>
      <c r="CT5" s="758" t="s">
        <v>41</v>
      </c>
      <c r="CU5" s="760" t="s">
        <v>5</v>
      </c>
      <c r="CV5" s="762"/>
      <c r="CW5" s="758" t="s">
        <v>42</v>
      </c>
      <c r="CX5" s="760" t="s">
        <v>5</v>
      </c>
      <c r="CY5" s="762"/>
      <c r="CZ5" s="758" t="s">
        <v>43</v>
      </c>
      <c r="DA5" s="760" t="s">
        <v>5</v>
      </c>
      <c r="DB5" s="762"/>
      <c r="DC5" s="758" t="s">
        <v>44</v>
      </c>
      <c r="DD5" s="760" t="s">
        <v>5</v>
      </c>
      <c r="DE5" s="762"/>
      <c r="DF5" s="758" t="s">
        <v>45</v>
      </c>
      <c r="DG5" s="760" t="s">
        <v>5</v>
      </c>
      <c r="DH5" s="762"/>
      <c r="DI5" s="758" t="s">
        <v>46</v>
      </c>
      <c r="DJ5" s="760" t="s">
        <v>5</v>
      </c>
      <c r="DK5" s="762"/>
      <c r="DL5" s="758" t="s">
        <v>47</v>
      </c>
      <c r="DM5" s="760" t="s">
        <v>5</v>
      </c>
      <c r="DN5" s="762"/>
      <c r="DO5" s="758" t="s">
        <v>48</v>
      </c>
      <c r="DP5" s="760" t="s">
        <v>5</v>
      </c>
      <c r="DQ5" s="762"/>
      <c r="DR5" s="758" t="s">
        <v>49</v>
      </c>
      <c r="DS5" s="760" t="s">
        <v>5</v>
      </c>
      <c r="DT5" s="762"/>
      <c r="DU5" s="758" t="s">
        <v>50</v>
      </c>
      <c r="DV5" s="760" t="s">
        <v>5</v>
      </c>
      <c r="DW5" s="762"/>
      <c r="DX5" s="758" t="s">
        <v>43</v>
      </c>
      <c r="DY5" s="760" t="s">
        <v>5</v>
      </c>
      <c r="DZ5" s="762"/>
      <c r="EA5" s="758" t="s">
        <v>51</v>
      </c>
      <c r="EB5" s="760" t="s">
        <v>5</v>
      </c>
      <c r="EC5" s="762"/>
      <c r="ED5" s="758" t="s">
        <v>52</v>
      </c>
      <c r="EE5" s="760" t="s">
        <v>5</v>
      </c>
      <c r="EF5" s="762"/>
      <c r="EG5" s="777" t="s">
        <v>53</v>
      </c>
      <c r="EH5" s="760" t="s">
        <v>5</v>
      </c>
      <c r="EI5" s="761"/>
      <c r="EJ5" s="762"/>
      <c r="EK5" s="758" t="s">
        <v>54</v>
      </c>
      <c r="EL5" s="760" t="s">
        <v>5</v>
      </c>
      <c r="EM5" s="761"/>
      <c r="EN5" s="762"/>
      <c r="EO5" s="758" t="s">
        <v>55</v>
      </c>
      <c r="EP5" s="760" t="s">
        <v>5</v>
      </c>
      <c r="EQ5" s="761"/>
      <c r="ER5" s="762"/>
      <c r="ES5" s="775" t="s">
        <v>56</v>
      </c>
      <c r="ET5" s="760" t="s">
        <v>5</v>
      </c>
      <c r="EU5" s="761"/>
      <c r="EV5" s="762"/>
      <c r="EW5" s="758" t="s">
        <v>57</v>
      </c>
      <c r="EX5" s="760" t="s">
        <v>5</v>
      </c>
      <c r="EY5" s="762"/>
      <c r="EZ5" s="758" t="s">
        <v>58</v>
      </c>
      <c r="FA5" s="760" t="s">
        <v>5</v>
      </c>
      <c r="FB5" s="762"/>
      <c r="FC5" s="763" t="s">
        <v>59</v>
      </c>
      <c r="FD5" s="760" t="s">
        <v>5</v>
      </c>
      <c r="FE5" s="761"/>
      <c r="FF5" s="762"/>
      <c r="FG5" s="758" t="s">
        <v>60</v>
      </c>
      <c r="FH5" s="760" t="s">
        <v>5</v>
      </c>
      <c r="FI5" s="761"/>
      <c r="FJ5" s="762"/>
      <c r="FK5" s="758" t="s">
        <v>61</v>
      </c>
      <c r="FL5" s="760" t="s">
        <v>5</v>
      </c>
      <c r="FM5" s="761"/>
      <c r="FN5" s="762"/>
      <c r="FO5" s="763" t="s">
        <v>62</v>
      </c>
      <c r="FP5" s="760" t="s">
        <v>5</v>
      </c>
      <c r="FQ5" s="761"/>
      <c r="FR5" s="762"/>
      <c r="FS5" s="763" t="s">
        <v>63</v>
      </c>
      <c r="FT5" s="763" t="s">
        <v>64</v>
      </c>
      <c r="FU5" s="773" t="s">
        <v>5</v>
      </c>
      <c r="FV5" s="773"/>
      <c r="FW5" s="773"/>
      <c r="FX5" s="773"/>
      <c r="FY5" s="773"/>
      <c r="FZ5" s="773"/>
      <c r="GA5" s="763" t="s">
        <v>65</v>
      </c>
      <c r="GB5" s="763" t="s">
        <v>64</v>
      </c>
      <c r="GC5" s="770" t="s">
        <v>5</v>
      </c>
      <c r="GD5" s="771"/>
      <c r="GE5" s="771"/>
      <c r="GF5" s="771"/>
      <c r="GG5" s="771"/>
      <c r="GH5" s="772"/>
      <c r="GI5" s="763" t="s">
        <v>66</v>
      </c>
      <c r="GJ5" s="763" t="s">
        <v>64</v>
      </c>
      <c r="GK5" s="770" t="s">
        <v>5</v>
      </c>
      <c r="GL5" s="771"/>
      <c r="GM5" s="771"/>
      <c r="GN5" s="771"/>
      <c r="GO5" s="771"/>
      <c r="GP5" s="772"/>
      <c r="GQ5" s="20"/>
      <c r="GR5" s="20"/>
      <c r="GS5" s="21"/>
      <c r="GT5" s="21"/>
      <c r="GU5" s="763" t="s">
        <v>67</v>
      </c>
      <c r="GV5" s="760" t="s">
        <v>5</v>
      </c>
      <c r="GW5" s="761"/>
      <c r="GX5" s="762"/>
      <c r="GY5" s="19"/>
      <c r="GZ5" s="19"/>
      <c r="HA5" s="19"/>
      <c r="HB5" s="19"/>
      <c r="HC5" s="19"/>
      <c r="HD5" s="19"/>
      <c r="HE5" s="19"/>
      <c r="HF5" s="19"/>
      <c r="HG5" s="758" t="s">
        <v>68</v>
      </c>
      <c r="HH5" s="760" t="s">
        <v>5</v>
      </c>
      <c r="HI5" s="761"/>
      <c r="HJ5" s="762"/>
      <c r="HK5" s="767" t="s">
        <v>69</v>
      </c>
      <c r="HL5" s="760" t="s">
        <v>5</v>
      </c>
      <c r="HM5" s="761"/>
      <c r="HN5" s="762"/>
      <c r="HO5" s="763" t="s">
        <v>67</v>
      </c>
      <c r="HP5" s="760" t="s">
        <v>5</v>
      </c>
      <c r="HQ5" s="761"/>
      <c r="HR5" s="762"/>
      <c r="HS5" s="763" t="s">
        <v>70</v>
      </c>
      <c r="HT5" s="760" t="s">
        <v>5</v>
      </c>
      <c r="HU5" s="761"/>
      <c r="HV5" s="762"/>
      <c r="HW5" s="758" t="s">
        <v>71</v>
      </c>
      <c r="HX5" s="760" t="s">
        <v>5</v>
      </c>
      <c r="HY5" s="761"/>
      <c r="HZ5" s="762"/>
      <c r="IA5" s="763" t="s">
        <v>72</v>
      </c>
      <c r="IB5" s="760" t="s">
        <v>5</v>
      </c>
      <c r="IC5" s="761"/>
      <c r="ID5" s="762"/>
      <c r="IE5" s="765" t="s">
        <v>73</v>
      </c>
      <c r="IF5" s="22" t="s">
        <v>74</v>
      </c>
      <c r="IG5" s="22"/>
      <c r="IH5" s="22"/>
    </row>
    <row r="6" spans="1:249" s="23" customFormat="1" ht="81.75" customHeight="1" thickBot="1" x14ac:dyDescent="0.45">
      <c r="A6" s="24"/>
      <c r="B6" s="781"/>
      <c r="C6" s="783"/>
      <c r="D6" s="25"/>
      <c r="E6" s="774"/>
      <c r="F6" s="26" t="s">
        <v>75</v>
      </c>
      <c r="G6" s="26" t="s">
        <v>76</v>
      </c>
      <c r="H6" s="774"/>
      <c r="I6" s="26" t="s">
        <v>75</v>
      </c>
      <c r="J6" s="26" t="s">
        <v>76</v>
      </c>
      <c r="K6" s="774"/>
      <c r="L6" s="26" t="s">
        <v>75</v>
      </c>
      <c r="M6" s="26" t="s">
        <v>76</v>
      </c>
      <c r="N6" s="774"/>
      <c r="O6" s="26" t="s">
        <v>75</v>
      </c>
      <c r="P6" s="26" t="s">
        <v>76</v>
      </c>
      <c r="Q6" s="774"/>
      <c r="R6" s="26" t="s">
        <v>75</v>
      </c>
      <c r="S6" s="26" t="s">
        <v>76</v>
      </c>
      <c r="T6" s="774"/>
      <c r="U6" s="26" t="s">
        <v>75</v>
      </c>
      <c r="V6" s="26" t="s">
        <v>76</v>
      </c>
      <c r="W6" s="774"/>
      <c r="X6" s="26" t="s">
        <v>75</v>
      </c>
      <c r="Y6" s="26" t="s">
        <v>76</v>
      </c>
      <c r="Z6" s="774"/>
      <c r="AA6" s="26" t="s">
        <v>75</v>
      </c>
      <c r="AB6" s="26" t="s">
        <v>76</v>
      </c>
      <c r="AC6" s="774"/>
      <c r="AD6" s="26" t="s">
        <v>75</v>
      </c>
      <c r="AE6" s="26" t="s">
        <v>76</v>
      </c>
      <c r="AF6" s="774"/>
      <c r="AG6" s="26" t="s">
        <v>75</v>
      </c>
      <c r="AH6" s="26" t="s">
        <v>76</v>
      </c>
      <c r="AI6" s="774"/>
      <c r="AJ6" s="774"/>
      <c r="AK6" s="774"/>
      <c r="AL6" s="774"/>
      <c r="AM6" s="774"/>
      <c r="AN6" s="774"/>
      <c r="AO6" s="26" t="s">
        <v>77</v>
      </c>
      <c r="AP6" s="774"/>
      <c r="AQ6" s="774"/>
      <c r="AR6" s="774"/>
      <c r="AS6" s="774"/>
      <c r="AT6" s="26" t="s">
        <v>75</v>
      </c>
      <c r="AU6" s="26" t="s">
        <v>76</v>
      </c>
      <c r="AV6" s="774"/>
      <c r="AW6" s="26" t="s">
        <v>75</v>
      </c>
      <c r="AX6" s="26" t="s">
        <v>76</v>
      </c>
      <c r="AY6" s="774"/>
      <c r="AZ6" s="26" t="s">
        <v>75</v>
      </c>
      <c r="BA6" s="26" t="s">
        <v>76</v>
      </c>
      <c r="BB6" s="774"/>
      <c r="BC6" s="26" t="s">
        <v>75</v>
      </c>
      <c r="BD6" s="26" t="s">
        <v>76</v>
      </c>
      <c r="BE6" s="774"/>
      <c r="BF6" s="26" t="s">
        <v>75</v>
      </c>
      <c r="BG6" s="26" t="s">
        <v>76</v>
      </c>
      <c r="BH6" s="774"/>
      <c r="BI6" s="26" t="s">
        <v>75</v>
      </c>
      <c r="BJ6" s="26" t="s">
        <v>76</v>
      </c>
      <c r="BK6" s="26" t="s">
        <v>77</v>
      </c>
      <c r="BL6" s="26" t="s">
        <v>78</v>
      </c>
      <c r="BM6" s="774"/>
      <c r="BN6" s="26" t="s">
        <v>75</v>
      </c>
      <c r="BO6" s="26" t="s">
        <v>76</v>
      </c>
      <c r="BP6" s="774"/>
      <c r="BQ6" s="26" t="s">
        <v>75</v>
      </c>
      <c r="BR6" s="26" t="s">
        <v>76</v>
      </c>
      <c r="BS6" s="774"/>
      <c r="BT6" s="26" t="s">
        <v>75</v>
      </c>
      <c r="BU6" s="26" t="s">
        <v>76</v>
      </c>
      <c r="BV6" s="774"/>
      <c r="BW6" s="26" t="s">
        <v>75</v>
      </c>
      <c r="BX6" s="26" t="s">
        <v>76</v>
      </c>
      <c r="BY6" s="774"/>
      <c r="BZ6" s="26" t="s">
        <v>75</v>
      </c>
      <c r="CA6" s="26" t="s">
        <v>76</v>
      </c>
      <c r="CB6" s="774"/>
      <c r="CC6" s="26" t="s">
        <v>75</v>
      </c>
      <c r="CD6" s="26" t="s">
        <v>79</v>
      </c>
      <c r="CE6" s="26" t="s">
        <v>77</v>
      </c>
      <c r="CF6" s="26" t="s">
        <v>78</v>
      </c>
      <c r="CG6" s="774"/>
      <c r="CH6" s="774"/>
      <c r="CI6" s="26" t="s">
        <v>75</v>
      </c>
      <c r="CJ6" s="26" t="s">
        <v>76</v>
      </c>
      <c r="CK6" s="774"/>
      <c r="CL6" s="26" t="s">
        <v>75</v>
      </c>
      <c r="CM6" s="26" t="s">
        <v>76</v>
      </c>
      <c r="CN6" s="774"/>
      <c r="CO6" s="26" t="s">
        <v>75</v>
      </c>
      <c r="CP6" s="26" t="s">
        <v>76</v>
      </c>
      <c r="CQ6" s="774"/>
      <c r="CR6" s="26" t="s">
        <v>75</v>
      </c>
      <c r="CS6" s="26" t="s">
        <v>76</v>
      </c>
      <c r="CT6" s="774"/>
      <c r="CU6" s="26" t="s">
        <v>75</v>
      </c>
      <c r="CV6" s="26" t="s">
        <v>76</v>
      </c>
      <c r="CW6" s="774"/>
      <c r="CX6" s="26" t="s">
        <v>75</v>
      </c>
      <c r="CY6" s="26" t="s">
        <v>79</v>
      </c>
      <c r="CZ6" s="774"/>
      <c r="DA6" s="26" t="s">
        <v>75</v>
      </c>
      <c r="DB6" s="26" t="s">
        <v>79</v>
      </c>
      <c r="DC6" s="774"/>
      <c r="DD6" s="26" t="s">
        <v>75</v>
      </c>
      <c r="DE6" s="26" t="s">
        <v>76</v>
      </c>
      <c r="DF6" s="774"/>
      <c r="DG6" s="26" t="s">
        <v>80</v>
      </c>
      <c r="DH6" s="26" t="s">
        <v>79</v>
      </c>
      <c r="DI6" s="774"/>
      <c r="DJ6" s="26" t="s">
        <v>80</v>
      </c>
      <c r="DK6" s="26" t="s">
        <v>79</v>
      </c>
      <c r="DL6" s="774"/>
      <c r="DM6" s="26" t="s">
        <v>75</v>
      </c>
      <c r="DN6" s="26" t="s">
        <v>79</v>
      </c>
      <c r="DO6" s="774"/>
      <c r="DP6" s="26" t="s">
        <v>75</v>
      </c>
      <c r="DQ6" s="26" t="s">
        <v>79</v>
      </c>
      <c r="DR6" s="774"/>
      <c r="DS6" s="26" t="s">
        <v>75</v>
      </c>
      <c r="DT6" s="26" t="s">
        <v>79</v>
      </c>
      <c r="DU6" s="774"/>
      <c r="DV6" s="26" t="s">
        <v>75</v>
      </c>
      <c r="DW6" s="26" t="s">
        <v>76</v>
      </c>
      <c r="DX6" s="774"/>
      <c r="DY6" s="26" t="s">
        <v>75</v>
      </c>
      <c r="DZ6" s="26" t="s">
        <v>79</v>
      </c>
      <c r="EA6" s="774"/>
      <c r="EB6" s="26" t="s">
        <v>75</v>
      </c>
      <c r="EC6" s="26" t="s">
        <v>79</v>
      </c>
      <c r="ED6" s="774"/>
      <c r="EE6" s="26" t="s">
        <v>80</v>
      </c>
      <c r="EF6" s="26" t="s">
        <v>79</v>
      </c>
      <c r="EG6" s="778"/>
      <c r="EH6" s="26" t="s">
        <v>75</v>
      </c>
      <c r="EI6" s="26" t="s">
        <v>81</v>
      </c>
      <c r="EJ6" s="26" t="s">
        <v>79</v>
      </c>
      <c r="EK6" s="774"/>
      <c r="EL6" s="26" t="s">
        <v>75</v>
      </c>
      <c r="EM6" s="26" t="s">
        <v>81</v>
      </c>
      <c r="EN6" s="26" t="s">
        <v>79</v>
      </c>
      <c r="EO6" s="774"/>
      <c r="EP6" s="26" t="s">
        <v>75</v>
      </c>
      <c r="EQ6" s="26" t="s">
        <v>81</v>
      </c>
      <c r="ER6" s="26" t="s">
        <v>79</v>
      </c>
      <c r="ES6" s="776"/>
      <c r="ET6" s="26" t="s">
        <v>75</v>
      </c>
      <c r="EU6" s="26" t="s">
        <v>81</v>
      </c>
      <c r="EV6" s="26" t="s">
        <v>79</v>
      </c>
      <c r="EW6" s="774"/>
      <c r="EX6" s="26" t="s">
        <v>75</v>
      </c>
      <c r="EY6" s="26" t="s">
        <v>79</v>
      </c>
      <c r="EZ6" s="774"/>
      <c r="FA6" s="26" t="s">
        <v>80</v>
      </c>
      <c r="FB6" s="26" t="s">
        <v>79</v>
      </c>
      <c r="FC6" s="769"/>
      <c r="FD6" s="26" t="s">
        <v>75</v>
      </c>
      <c r="FE6" s="26" t="s">
        <v>81</v>
      </c>
      <c r="FF6" s="26" t="s">
        <v>79</v>
      </c>
      <c r="FG6" s="774"/>
      <c r="FH6" s="26" t="s">
        <v>75</v>
      </c>
      <c r="FI6" s="26" t="s">
        <v>81</v>
      </c>
      <c r="FJ6" s="26" t="s">
        <v>79</v>
      </c>
      <c r="FK6" s="774"/>
      <c r="FL6" s="26" t="s">
        <v>75</v>
      </c>
      <c r="FM6" s="26" t="s">
        <v>81</v>
      </c>
      <c r="FN6" s="26" t="s">
        <v>79</v>
      </c>
      <c r="FO6" s="769"/>
      <c r="FP6" s="26" t="s">
        <v>75</v>
      </c>
      <c r="FQ6" s="26" t="s">
        <v>81</v>
      </c>
      <c r="FR6" s="26" t="s">
        <v>79</v>
      </c>
      <c r="FS6" s="769"/>
      <c r="FT6" s="769"/>
      <c r="FU6" s="27" t="s">
        <v>75</v>
      </c>
      <c r="FV6" s="27" t="s">
        <v>64</v>
      </c>
      <c r="FW6" s="27" t="s">
        <v>81</v>
      </c>
      <c r="FX6" s="27" t="s">
        <v>64</v>
      </c>
      <c r="FY6" s="27" t="s">
        <v>79</v>
      </c>
      <c r="FZ6" s="27" t="s">
        <v>64</v>
      </c>
      <c r="GA6" s="769"/>
      <c r="GB6" s="769"/>
      <c r="GC6" s="27" t="s">
        <v>75</v>
      </c>
      <c r="GD6" s="27" t="s">
        <v>64</v>
      </c>
      <c r="GE6" s="27" t="s">
        <v>81</v>
      </c>
      <c r="GF6" s="27" t="s">
        <v>64</v>
      </c>
      <c r="GG6" s="27" t="s">
        <v>79</v>
      </c>
      <c r="GH6" s="27" t="s">
        <v>64</v>
      </c>
      <c r="GI6" s="769"/>
      <c r="GJ6" s="769"/>
      <c r="GK6" s="27" t="s">
        <v>75</v>
      </c>
      <c r="GL6" s="27" t="s">
        <v>64</v>
      </c>
      <c r="GM6" s="27" t="s">
        <v>81</v>
      </c>
      <c r="GN6" s="27" t="s">
        <v>64</v>
      </c>
      <c r="GO6" s="27" t="s">
        <v>79</v>
      </c>
      <c r="GP6" s="27" t="s">
        <v>64</v>
      </c>
      <c r="GQ6" s="28"/>
      <c r="GR6" s="28"/>
      <c r="GS6" s="29"/>
      <c r="GT6" s="29"/>
      <c r="GU6" s="764"/>
      <c r="GV6" s="29" t="s">
        <v>75</v>
      </c>
      <c r="GW6" s="29" t="s">
        <v>81</v>
      </c>
      <c r="GX6" s="29" t="s">
        <v>79</v>
      </c>
      <c r="GY6" s="29"/>
      <c r="GZ6" s="29"/>
      <c r="HA6" s="29"/>
      <c r="HB6" s="29"/>
      <c r="HC6" s="29"/>
      <c r="HD6" s="29"/>
      <c r="HE6" s="29"/>
      <c r="HF6" s="29"/>
      <c r="HG6" s="759"/>
      <c r="HH6" s="29" t="s">
        <v>75</v>
      </c>
      <c r="HI6" s="29" t="s">
        <v>81</v>
      </c>
      <c r="HJ6" s="29" t="s">
        <v>79</v>
      </c>
      <c r="HK6" s="768"/>
      <c r="HL6" s="29" t="s">
        <v>75</v>
      </c>
      <c r="HM6" s="29" t="s">
        <v>81</v>
      </c>
      <c r="HN6" s="29" t="s">
        <v>79</v>
      </c>
      <c r="HO6" s="764"/>
      <c r="HP6" s="29" t="s">
        <v>75</v>
      </c>
      <c r="HQ6" s="29" t="s">
        <v>81</v>
      </c>
      <c r="HR6" s="29" t="s">
        <v>79</v>
      </c>
      <c r="HS6" s="764"/>
      <c r="HT6" s="29" t="s">
        <v>75</v>
      </c>
      <c r="HU6" s="29" t="s">
        <v>81</v>
      </c>
      <c r="HV6" s="29" t="s">
        <v>79</v>
      </c>
      <c r="HW6" s="759"/>
      <c r="HX6" s="29" t="s">
        <v>75</v>
      </c>
      <c r="HY6" s="29" t="s">
        <v>81</v>
      </c>
      <c r="HZ6" s="29" t="s">
        <v>79</v>
      </c>
      <c r="IA6" s="764"/>
      <c r="IB6" s="29" t="s">
        <v>75</v>
      </c>
      <c r="IC6" s="29" t="s">
        <v>81</v>
      </c>
      <c r="ID6" s="29" t="s">
        <v>79</v>
      </c>
      <c r="IE6" s="766"/>
      <c r="IF6" s="22"/>
      <c r="IG6" s="22"/>
      <c r="IH6" s="22"/>
    </row>
    <row r="7" spans="1:249" s="30" customFormat="1" ht="15" hidden="1" customHeight="1" x14ac:dyDescent="0.4">
      <c r="B7" s="31">
        <v>1</v>
      </c>
      <c r="C7" s="32">
        <v>2</v>
      </c>
      <c r="D7" s="32"/>
      <c r="E7" s="33">
        <v>3</v>
      </c>
      <c r="F7" s="33" t="s">
        <v>82</v>
      </c>
      <c r="G7" s="33" t="s">
        <v>83</v>
      </c>
      <c r="H7" s="33">
        <v>3</v>
      </c>
      <c r="I7" s="33" t="s">
        <v>82</v>
      </c>
      <c r="J7" s="33" t="s">
        <v>83</v>
      </c>
      <c r="K7" s="33">
        <v>3</v>
      </c>
      <c r="L7" s="33" t="s">
        <v>82</v>
      </c>
      <c r="M7" s="33" t="s">
        <v>83</v>
      </c>
      <c r="N7" s="33">
        <v>3</v>
      </c>
      <c r="O7" s="33" t="s">
        <v>82</v>
      </c>
      <c r="P7" s="33" t="s">
        <v>83</v>
      </c>
      <c r="Q7" s="32">
        <v>3</v>
      </c>
      <c r="R7" s="33" t="s">
        <v>82</v>
      </c>
      <c r="S7" s="33" t="s">
        <v>83</v>
      </c>
      <c r="T7" s="32" t="s">
        <v>84</v>
      </c>
      <c r="U7" s="32" t="s">
        <v>82</v>
      </c>
      <c r="V7" s="32" t="s">
        <v>83</v>
      </c>
      <c r="W7" s="32" t="s">
        <v>85</v>
      </c>
      <c r="X7" s="32" t="s">
        <v>82</v>
      </c>
      <c r="Y7" s="32" t="s">
        <v>83</v>
      </c>
      <c r="Z7" s="32" t="s">
        <v>84</v>
      </c>
      <c r="AA7" s="32" t="s">
        <v>82</v>
      </c>
      <c r="AB7" s="32" t="s">
        <v>83</v>
      </c>
      <c r="AC7" s="32" t="s">
        <v>85</v>
      </c>
      <c r="AD7" s="32" t="s">
        <v>86</v>
      </c>
      <c r="AE7" s="32" t="s">
        <v>87</v>
      </c>
      <c r="AF7" s="32" t="s">
        <v>88</v>
      </c>
      <c r="AG7" s="32" t="s">
        <v>89</v>
      </c>
      <c r="AH7" s="32" t="s">
        <v>90</v>
      </c>
      <c r="AI7" s="32" t="s">
        <v>91</v>
      </c>
      <c r="AJ7" s="32" t="s">
        <v>92</v>
      </c>
      <c r="AK7" s="32" t="s">
        <v>93</v>
      </c>
      <c r="AL7" s="32" t="s">
        <v>92</v>
      </c>
      <c r="AM7" s="32" t="s">
        <v>94</v>
      </c>
      <c r="AN7" s="32" t="s">
        <v>93</v>
      </c>
      <c r="AO7" s="32" t="s">
        <v>91</v>
      </c>
      <c r="AP7" s="32" t="s">
        <v>95</v>
      </c>
      <c r="AQ7" s="32" t="s">
        <v>92</v>
      </c>
      <c r="AR7" s="32" t="s">
        <v>93</v>
      </c>
      <c r="AS7" s="32" t="s">
        <v>84</v>
      </c>
      <c r="AT7" s="32" t="s">
        <v>82</v>
      </c>
      <c r="AU7" s="32" t="s">
        <v>83</v>
      </c>
      <c r="AV7" s="32" t="s">
        <v>85</v>
      </c>
      <c r="AW7" s="32" t="s">
        <v>86</v>
      </c>
      <c r="AX7" s="32" t="s">
        <v>87</v>
      </c>
      <c r="AY7" s="32" t="s">
        <v>88</v>
      </c>
      <c r="AZ7" s="32" t="s">
        <v>89</v>
      </c>
      <c r="BA7" s="32" t="s">
        <v>90</v>
      </c>
      <c r="BB7" s="32" t="s">
        <v>96</v>
      </c>
      <c r="BC7" s="33" t="s">
        <v>82</v>
      </c>
      <c r="BD7" s="33" t="s">
        <v>83</v>
      </c>
      <c r="BE7" s="32" t="s">
        <v>91</v>
      </c>
      <c r="BF7" s="32" t="s">
        <v>97</v>
      </c>
      <c r="BG7" s="32" t="s">
        <v>98</v>
      </c>
      <c r="BH7" s="32" t="s">
        <v>84</v>
      </c>
      <c r="BI7" s="32" t="s">
        <v>82</v>
      </c>
      <c r="BJ7" s="32" t="s">
        <v>83</v>
      </c>
      <c r="BK7" s="32" t="s">
        <v>91</v>
      </c>
      <c r="BL7" s="32" t="s">
        <v>99</v>
      </c>
      <c r="BM7" s="32" t="s">
        <v>92</v>
      </c>
      <c r="BN7" s="32" t="s">
        <v>100</v>
      </c>
      <c r="BO7" s="32" t="s">
        <v>101</v>
      </c>
      <c r="BP7" s="32" t="s">
        <v>93</v>
      </c>
      <c r="BQ7" s="32" t="s">
        <v>102</v>
      </c>
      <c r="BR7" s="32" t="s">
        <v>103</v>
      </c>
      <c r="BS7" s="32" t="s">
        <v>94</v>
      </c>
      <c r="BT7" s="32" t="s">
        <v>104</v>
      </c>
      <c r="BU7" s="32" t="s">
        <v>105</v>
      </c>
      <c r="BV7" s="32" t="s">
        <v>92</v>
      </c>
      <c r="BW7" s="32" t="s">
        <v>106</v>
      </c>
      <c r="BX7" s="32" t="s">
        <v>107</v>
      </c>
      <c r="BY7" s="32" t="s">
        <v>85</v>
      </c>
      <c r="BZ7" s="32" t="s">
        <v>86</v>
      </c>
      <c r="CA7" s="32" t="s">
        <v>87</v>
      </c>
      <c r="CB7" s="32" t="s">
        <v>84</v>
      </c>
      <c r="CC7" s="32" t="s">
        <v>82</v>
      </c>
      <c r="CD7" s="32" t="s">
        <v>83</v>
      </c>
      <c r="CE7" s="32" t="s">
        <v>93</v>
      </c>
      <c r="CF7" s="32" t="s">
        <v>94</v>
      </c>
      <c r="CG7" s="32" t="s">
        <v>108</v>
      </c>
      <c r="CH7" s="32" t="s">
        <v>92</v>
      </c>
      <c r="CI7" s="32" t="s">
        <v>109</v>
      </c>
      <c r="CJ7" s="32" t="s">
        <v>110</v>
      </c>
      <c r="CK7" s="32" t="s">
        <v>93</v>
      </c>
      <c r="CL7" s="32" t="s">
        <v>111</v>
      </c>
      <c r="CM7" s="32" t="s">
        <v>112</v>
      </c>
      <c r="CN7" s="32" t="s">
        <v>94</v>
      </c>
      <c r="CO7" s="32"/>
      <c r="CP7" s="32"/>
      <c r="CQ7" s="32" t="s">
        <v>91</v>
      </c>
      <c r="CR7" s="32" t="s">
        <v>97</v>
      </c>
      <c r="CS7" s="32" t="s">
        <v>98</v>
      </c>
      <c r="CT7" s="32" t="s">
        <v>85</v>
      </c>
      <c r="CU7" s="32" t="s">
        <v>113</v>
      </c>
      <c r="CV7" s="32" t="s">
        <v>114</v>
      </c>
      <c r="CW7" s="32" t="s">
        <v>84</v>
      </c>
      <c r="CX7" s="32" t="s">
        <v>82</v>
      </c>
      <c r="CY7" s="32" t="s">
        <v>83</v>
      </c>
      <c r="CZ7" s="32" t="s">
        <v>91</v>
      </c>
      <c r="DA7" s="32" t="s">
        <v>86</v>
      </c>
      <c r="DB7" s="32" t="s">
        <v>87</v>
      </c>
      <c r="DC7" s="32" t="s">
        <v>95</v>
      </c>
      <c r="DD7" s="32"/>
      <c r="DE7" s="32"/>
      <c r="DF7" s="32" t="s">
        <v>85</v>
      </c>
      <c r="DG7" s="32" t="s">
        <v>86</v>
      </c>
      <c r="DH7" s="32" t="s">
        <v>87</v>
      </c>
      <c r="DI7" s="32" t="s">
        <v>88</v>
      </c>
      <c r="DJ7" s="32" t="s">
        <v>89</v>
      </c>
      <c r="DK7" s="32" t="s">
        <v>90</v>
      </c>
      <c r="DL7" s="32" t="s">
        <v>91</v>
      </c>
      <c r="DM7" s="32" t="s">
        <v>97</v>
      </c>
      <c r="DN7" s="32" t="s">
        <v>98</v>
      </c>
      <c r="DO7" s="32" t="s">
        <v>95</v>
      </c>
      <c r="DP7" s="32" t="s">
        <v>113</v>
      </c>
      <c r="DQ7" s="32" t="s">
        <v>114</v>
      </c>
      <c r="DR7" s="32" t="s">
        <v>92</v>
      </c>
      <c r="DS7" s="32" t="s">
        <v>100</v>
      </c>
      <c r="DT7" s="32" t="s">
        <v>101</v>
      </c>
      <c r="DU7" s="32" t="s">
        <v>91</v>
      </c>
      <c r="DV7" s="32" t="s">
        <v>97</v>
      </c>
      <c r="DW7" s="32" t="s">
        <v>98</v>
      </c>
      <c r="DX7" s="32" t="s">
        <v>94</v>
      </c>
      <c r="DY7" s="32" t="s">
        <v>104</v>
      </c>
      <c r="DZ7" s="32" t="s">
        <v>105</v>
      </c>
      <c r="EA7" s="32" t="s">
        <v>94</v>
      </c>
      <c r="EB7" s="32"/>
      <c r="EC7" s="32"/>
      <c r="ED7" s="32" t="s">
        <v>95</v>
      </c>
      <c r="EE7" s="32" t="s">
        <v>113</v>
      </c>
      <c r="EF7" s="32" t="s">
        <v>114</v>
      </c>
      <c r="EG7" s="32" t="s">
        <v>84</v>
      </c>
      <c r="EH7" s="32" t="s">
        <v>82</v>
      </c>
      <c r="EI7" s="32" t="s">
        <v>83</v>
      </c>
      <c r="EJ7" s="34" t="s">
        <v>115</v>
      </c>
      <c r="EK7" s="32" t="s">
        <v>85</v>
      </c>
      <c r="EL7" s="32" t="s">
        <v>86</v>
      </c>
      <c r="EM7" s="32" t="s">
        <v>87</v>
      </c>
      <c r="EN7" s="32" t="s">
        <v>116</v>
      </c>
      <c r="EO7" s="32" t="s">
        <v>85</v>
      </c>
      <c r="EP7" s="32" t="s">
        <v>86</v>
      </c>
      <c r="EQ7" s="32" t="s">
        <v>87</v>
      </c>
      <c r="ER7" s="32" t="s">
        <v>116</v>
      </c>
      <c r="ES7" s="32" t="s">
        <v>85</v>
      </c>
      <c r="ET7" s="32" t="s">
        <v>86</v>
      </c>
      <c r="EU7" s="32" t="s">
        <v>87</v>
      </c>
      <c r="EV7" s="32" t="s">
        <v>116</v>
      </c>
      <c r="EW7" s="32" t="s">
        <v>93</v>
      </c>
      <c r="EX7" s="32" t="s">
        <v>102</v>
      </c>
      <c r="EY7" s="32" t="s">
        <v>103</v>
      </c>
      <c r="EZ7" s="32" t="s">
        <v>94</v>
      </c>
      <c r="FA7" s="32" t="s">
        <v>104</v>
      </c>
      <c r="FB7" s="32" t="s">
        <v>105</v>
      </c>
      <c r="FC7" s="32" t="s">
        <v>91</v>
      </c>
      <c r="FD7" s="32" t="s">
        <v>97</v>
      </c>
      <c r="FE7" s="32" t="s">
        <v>98</v>
      </c>
      <c r="FF7" s="32" t="s">
        <v>117</v>
      </c>
      <c r="FG7" s="32" t="s">
        <v>95</v>
      </c>
      <c r="FH7" s="32" t="s">
        <v>113</v>
      </c>
      <c r="FI7" s="32" t="s">
        <v>114</v>
      </c>
      <c r="FJ7" s="32" t="s">
        <v>118</v>
      </c>
      <c r="FK7" s="32" t="s">
        <v>92</v>
      </c>
      <c r="FL7" s="32" t="s">
        <v>100</v>
      </c>
      <c r="FM7" s="32" t="s">
        <v>101</v>
      </c>
      <c r="FN7" s="32" t="s">
        <v>119</v>
      </c>
      <c r="FO7" s="32" t="s">
        <v>84</v>
      </c>
      <c r="FP7" s="32" t="s">
        <v>82</v>
      </c>
      <c r="FQ7" s="32" t="s">
        <v>83</v>
      </c>
      <c r="FR7" s="32" t="s">
        <v>115</v>
      </c>
      <c r="FS7" s="32"/>
      <c r="FT7" s="32"/>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t="s">
        <v>91</v>
      </c>
      <c r="GV7" s="35" t="s">
        <v>97</v>
      </c>
      <c r="GW7" s="35" t="s">
        <v>98</v>
      </c>
      <c r="GX7" s="35" t="s">
        <v>117</v>
      </c>
      <c r="GY7" s="35"/>
      <c r="GZ7" s="35"/>
      <c r="HA7" s="35"/>
      <c r="HB7" s="35"/>
      <c r="HC7" s="35"/>
      <c r="HD7" s="35"/>
      <c r="HE7" s="35"/>
      <c r="HF7" s="35"/>
      <c r="HG7" s="35" t="s">
        <v>94</v>
      </c>
      <c r="HH7" s="35" t="s">
        <v>104</v>
      </c>
      <c r="HI7" s="35" t="s">
        <v>105</v>
      </c>
      <c r="HJ7" s="35" t="s">
        <v>120</v>
      </c>
      <c r="HK7" s="35" t="s">
        <v>95</v>
      </c>
      <c r="HL7" s="35" t="s">
        <v>113</v>
      </c>
      <c r="HM7" s="35" t="s">
        <v>114</v>
      </c>
      <c r="HN7" s="35" t="s">
        <v>118</v>
      </c>
      <c r="HO7" s="35" t="s">
        <v>85</v>
      </c>
      <c r="HP7" s="35" t="s">
        <v>86</v>
      </c>
      <c r="HQ7" s="35" t="s">
        <v>87</v>
      </c>
      <c r="HR7" s="35" t="s">
        <v>116</v>
      </c>
      <c r="HS7" s="35" t="s">
        <v>93</v>
      </c>
      <c r="HT7" s="35" t="s">
        <v>102</v>
      </c>
      <c r="HU7" s="35" t="s">
        <v>103</v>
      </c>
      <c r="HV7" s="35" t="s">
        <v>121</v>
      </c>
      <c r="HW7" s="35" t="s">
        <v>94</v>
      </c>
      <c r="HX7" s="35" t="s">
        <v>104</v>
      </c>
      <c r="HY7" s="35" t="s">
        <v>105</v>
      </c>
      <c r="HZ7" s="35" t="s">
        <v>120</v>
      </c>
      <c r="IA7" s="35" t="s">
        <v>88</v>
      </c>
      <c r="IB7" s="35" t="s">
        <v>109</v>
      </c>
      <c r="IC7" s="35" t="s">
        <v>110</v>
      </c>
      <c r="ID7" s="35" t="s">
        <v>122</v>
      </c>
      <c r="IE7" s="36" t="s">
        <v>91</v>
      </c>
      <c r="IF7" s="37"/>
      <c r="IG7" s="37"/>
      <c r="IH7" s="37"/>
      <c r="II7" s="38"/>
      <c r="IJ7" s="38"/>
      <c r="IK7" s="38"/>
      <c r="IL7" s="38"/>
      <c r="IM7" s="38"/>
      <c r="IN7" s="38"/>
      <c r="IO7" s="38"/>
    </row>
    <row r="8" spans="1:249" s="39" customFormat="1" ht="35.25" customHeight="1" x14ac:dyDescent="0.3">
      <c r="B8" s="750" t="s">
        <v>123</v>
      </c>
      <c r="C8" s="751"/>
      <c r="D8" s="40"/>
      <c r="E8" s="41"/>
      <c r="F8" s="41"/>
      <c r="G8" s="41"/>
      <c r="H8" s="41"/>
      <c r="I8" s="41"/>
      <c r="J8" s="41"/>
      <c r="K8" s="41"/>
      <c r="L8" s="41"/>
      <c r="M8" s="41"/>
      <c r="N8" s="41"/>
      <c r="O8" s="41"/>
      <c r="P8" s="41"/>
      <c r="Q8" s="40"/>
      <c r="R8" s="41"/>
      <c r="S8" s="41"/>
      <c r="T8" s="40"/>
      <c r="U8" s="40"/>
      <c r="V8" s="40"/>
      <c r="W8" s="40"/>
      <c r="X8" s="40"/>
      <c r="Y8" s="40"/>
      <c r="Z8" s="42" t="e">
        <f t="shared" ref="Z8:AN8" si="0">Z386</f>
        <v>#REF!</v>
      </c>
      <c r="AA8" s="42" t="e">
        <f t="shared" si="0"/>
        <v>#REF!</v>
      </c>
      <c r="AB8" s="42" t="e">
        <f t="shared" si="0"/>
        <v>#REF!</v>
      </c>
      <c r="AC8" s="42" t="e">
        <f t="shared" si="0"/>
        <v>#REF!</v>
      </c>
      <c r="AD8" s="42" t="e">
        <f t="shared" si="0"/>
        <v>#REF!</v>
      </c>
      <c r="AE8" s="42" t="e">
        <f t="shared" si="0"/>
        <v>#REF!</v>
      </c>
      <c r="AF8" s="42" t="e">
        <f t="shared" si="0"/>
        <v>#REF!</v>
      </c>
      <c r="AG8" s="42" t="e">
        <f t="shared" si="0"/>
        <v>#REF!</v>
      </c>
      <c r="AH8" s="42" t="e">
        <f t="shared" si="0"/>
        <v>#REF!</v>
      </c>
      <c r="AI8" s="42" t="e">
        <f t="shared" si="0"/>
        <v>#REF!</v>
      </c>
      <c r="AJ8" s="42" t="e">
        <f t="shared" si="0"/>
        <v>#REF!</v>
      </c>
      <c r="AK8" s="42" t="e">
        <f t="shared" si="0"/>
        <v>#REF!</v>
      </c>
      <c r="AL8" s="42" t="e">
        <f t="shared" si="0"/>
        <v>#REF!</v>
      </c>
      <c r="AM8" s="42" t="e">
        <f t="shared" si="0"/>
        <v>#REF!</v>
      </c>
      <c r="AN8" s="42" t="e">
        <f t="shared" si="0"/>
        <v>#REF!</v>
      </c>
      <c r="AO8" s="43">
        <v>1</v>
      </c>
      <c r="AP8" s="42" t="e">
        <f t="shared" ref="AP8:BJ8" si="1">AP386</f>
        <v>#REF!</v>
      </c>
      <c r="AQ8" s="42" t="e">
        <f t="shared" si="1"/>
        <v>#REF!</v>
      </c>
      <c r="AR8" s="42" t="e">
        <f t="shared" si="1"/>
        <v>#REF!</v>
      </c>
      <c r="AS8" s="42" t="e">
        <f t="shared" si="1"/>
        <v>#REF!</v>
      </c>
      <c r="AT8" s="42" t="e">
        <f t="shared" si="1"/>
        <v>#REF!</v>
      </c>
      <c r="AU8" s="42" t="e">
        <f t="shared" si="1"/>
        <v>#REF!</v>
      </c>
      <c r="AV8" s="42" t="e">
        <f t="shared" si="1"/>
        <v>#REF!</v>
      </c>
      <c r="AW8" s="42" t="e">
        <f t="shared" si="1"/>
        <v>#REF!</v>
      </c>
      <c r="AX8" s="42" t="e">
        <f t="shared" si="1"/>
        <v>#REF!</v>
      </c>
      <c r="AY8" s="42" t="e">
        <f t="shared" si="1"/>
        <v>#REF!</v>
      </c>
      <c r="AZ8" s="42" t="e">
        <f t="shared" si="1"/>
        <v>#REF!</v>
      </c>
      <c r="BA8" s="42" t="e">
        <f t="shared" si="1"/>
        <v>#REF!</v>
      </c>
      <c r="BB8" s="42" t="e">
        <f t="shared" si="1"/>
        <v>#REF!</v>
      </c>
      <c r="BC8" s="42" t="e">
        <f t="shared" si="1"/>
        <v>#REF!</v>
      </c>
      <c r="BD8" s="42" t="e">
        <f t="shared" si="1"/>
        <v>#REF!</v>
      </c>
      <c r="BE8" s="42" t="e">
        <f t="shared" si="1"/>
        <v>#REF!</v>
      </c>
      <c r="BF8" s="42" t="e">
        <f t="shared" si="1"/>
        <v>#REF!</v>
      </c>
      <c r="BG8" s="42" t="e">
        <f t="shared" si="1"/>
        <v>#REF!</v>
      </c>
      <c r="BH8" s="42" t="e">
        <f t="shared" si="1"/>
        <v>#REF!</v>
      </c>
      <c r="BI8" s="42" t="e">
        <f t="shared" si="1"/>
        <v>#REF!</v>
      </c>
      <c r="BJ8" s="42" t="e">
        <f t="shared" si="1"/>
        <v>#REF!</v>
      </c>
      <c r="BK8" s="44">
        <v>1</v>
      </c>
      <c r="BL8" s="42" t="e">
        <f t="shared" ref="BL8:CD8" si="2">BL386</f>
        <v>#REF!</v>
      </c>
      <c r="BM8" s="42" t="e">
        <f t="shared" si="2"/>
        <v>#REF!</v>
      </c>
      <c r="BN8" s="42" t="e">
        <f t="shared" si="2"/>
        <v>#REF!</v>
      </c>
      <c r="BO8" s="42" t="e">
        <f t="shared" si="2"/>
        <v>#REF!</v>
      </c>
      <c r="BP8" s="42" t="e">
        <f t="shared" si="2"/>
        <v>#REF!</v>
      </c>
      <c r="BQ8" s="42" t="e">
        <f t="shared" si="2"/>
        <v>#REF!</v>
      </c>
      <c r="BR8" s="42" t="e">
        <f t="shared" si="2"/>
        <v>#REF!</v>
      </c>
      <c r="BS8" s="42" t="e">
        <f t="shared" si="2"/>
        <v>#REF!</v>
      </c>
      <c r="BT8" s="42" t="e">
        <f t="shared" si="2"/>
        <v>#REF!</v>
      </c>
      <c r="BU8" s="42" t="e">
        <f t="shared" si="2"/>
        <v>#REF!</v>
      </c>
      <c r="BV8" s="42" t="e">
        <f t="shared" si="2"/>
        <v>#REF!</v>
      </c>
      <c r="BW8" s="42" t="e">
        <f t="shared" si="2"/>
        <v>#REF!</v>
      </c>
      <c r="BX8" s="42" t="e">
        <f t="shared" si="2"/>
        <v>#REF!</v>
      </c>
      <c r="BY8" s="42" t="e">
        <f t="shared" si="2"/>
        <v>#REF!</v>
      </c>
      <c r="BZ8" s="42" t="e">
        <f t="shared" si="2"/>
        <v>#REF!</v>
      </c>
      <c r="CA8" s="42" t="e">
        <f t="shared" si="2"/>
        <v>#REF!</v>
      </c>
      <c r="CB8" s="42" t="e">
        <f t="shared" si="2"/>
        <v>#REF!</v>
      </c>
      <c r="CC8" s="42" t="e">
        <f t="shared" si="2"/>
        <v>#REF!</v>
      </c>
      <c r="CD8" s="42" t="e">
        <f t="shared" si="2"/>
        <v>#REF!</v>
      </c>
      <c r="CE8" s="42">
        <v>1</v>
      </c>
      <c r="CF8" s="42" t="e">
        <f>CF386</f>
        <v>#REF!</v>
      </c>
      <c r="CG8" s="42"/>
      <c r="CH8" s="42" t="e">
        <f t="shared" ref="CH8:DH8" si="3">CH386</f>
        <v>#REF!</v>
      </c>
      <c r="CI8" s="42" t="e">
        <f t="shared" si="3"/>
        <v>#REF!</v>
      </c>
      <c r="CJ8" s="42" t="e">
        <f t="shared" si="3"/>
        <v>#REF!</v>
      </c>
      <c r="CK8" s="42" t="e">
        <f t="shared" si="3"/>
        <v>#REF!</v>
      </c>
      <c r="CL8" s="42" t="e">
        <f t="shared" si="3"/>
        <v>#REF!</v>
      </c>
      <c r="CM8" s="42" t="e">
        <f t="shared" si="3"/>
        <v>#REF!</v>
      </c>
      <c r="CN8" s="42">
        <f t="shared" si="3"/>
        <v>0</v>
      </c>
      <c r="CO8" s="42">
        <f t="shared" si="3"/>
        <v>0</v>
      </c>
      <c r="CP8" s="42">
        <f t="shared" si="3"/>
        <v>0</v>
      </c>
      <c r="CQ8" s="42" t="e">
        <f t="shared" si="3"/>
        <v>#REF!</v>
      </c>
      <c r="CR8" s="42" t="e">
        <f t="shared" si="3"/>
        <v>#REF!</v>
      </c>
      <c r="CS8" s="42" t="e">
        <f t="shared" si="3"/>
        <v>#REF!</v>
      </c>
      <c r="CT8" s="42" t="e">
        <f t="shared" si="3"/>
        <v>#REF!</v>
      </c>
      <c r="CU8" s="42" t="e">
        <f t="shared" si="3"/>
        <v>#REF!</v>
      </c>
      <c r="CV8" s="42" t="e">
        <f t="shared" si="3"/>
        <v>#REF!</v>
      </c>
      <c r="CW8" s="45" t="e">
        <f t="shared" si="3"/>
        <v>#REF!</v>
      </c>
      <c r="CX8" s="45" t="e">
        <f t="shared" si="3"/>
        <v>#REF!</v>
      </c>
      <c r="CY8" s="45" t="e">
        <f t="shared" si="3"/>
        <v>#REF!</v>
      </c>
      <c r="CZ8" s="45" t="e">
        <f t="shared" si="3"/>
        <v>#REF!</v>
      </c>
      <c r="DA8" s="45" t="e">
        <f t="shared" si="3"/>
        <v>#REF!</v>
      </c>
      <c r="DB8" s="45" t="e">
        <f t="shared" si="3"/>
        <v>#REF!</v>
      </c>
      <c r="DC8" s="45">
        <f t="shared" si="3"/>
        <v>728505.35064000008</v>
      </c>
      <c r="DD8" s="45">
        <f t="shared" si="3"/>
        <v>348155.35063999996</v>
      </c>
      <c r="DE8" s="45">
        <f t="shared" si="3"/>
        <v>380350</v>
      </c>
      <c r="DF8" s="45" t="e">
        <f t="shared" si="3"/>
        <v>#REF!</v>
      </c>
      <c r="DG8" s="45" t="e">
        <f t="shared" si="3"/>
        <v>#REF!</v>
      </c>
      <c r="DH8" s="45" t="e">
        <f t="shared" si="3"/>
        <v>#REF!</v>
      </c>
      <c r="DI8" s="45" t="e">
        <f>DI386-0.1</f>
        <v>#REF!</v>
      </c>
      <c r="DJ8" s="45" t="e">
        <f t="shared" ref="DJ8:EF8" si="4">DJ386</f>
        <v>#REF!</v>
      </c>
      <c r="DK8" s="45" t="e">
        <f t="shared" si="4"/>
        <v>#REF!</v>
      </c>
      <c r="DL8" s="45" t="e">
        <f t="shared" si="4"/>
        <v>#REF!</v>
      </c>
      <c r="DM8" s="45">
        <f t="shared" si="4"/>
        <v>4558989.1039300002</v>
      </c>
      <c r="DN8" s="45" t="e">
        <f t="shared" si="4"/>
        <v>#REF!</v>
      </c>
      <c r="DO8" s="45" t="e">
        <f t="shared" si="4"/>
        <v>#REF!</v>
      </c>
      <c r="DP8" s="45">
        <f t="shared" si="4"/>
        <v>1559378.9667</v>
      </c>
      <c r="DQ8" s="45" t="e">
        <f t="shared" si="4"/>
        <v>#REF!</v>
      </c>
      <c r="DR8" s="45" t="e">
        <f t="shared" si="4"/>
        <v>#REF!</v>
      </c>
      <c r="DS8" s="45" t="e">
        <f t="shared" si="4"/>
        <v>#REF!</v>
      </c>
      <c r="DT8" s="45" t="e">
        <f t="shared" si="4"/>
        <v>#REF!</v>
      </c>
      <c r="DU8" s="45" t="e">
        <f t="shared" si="4"/>
        <v>#REF!</v>
      </c>
      <c r="DV8" s="45" t="e">
        <f t="shared" si="4"/>
        <v>#REF!</v>
      </c>
      <c r="DW8" s="45" t="e">
        <f t="shared" si="4"/>
        <v>#REF!</v>
      </c>
      <c r="DX8" s="45" t="e">
        <f t="shared" si="4"/>
        <v>#REF!</v>
      </c>
      <c r="DY8" s="45" t="e">
        <f t="shared" si="4"/>
        <v>#REF!</v>
      </c>
      <c r="DZ8" s="45" t="e">
        <f t="shared" si="4"/>
        <v>#REF!</v>
      </c>
      <c r="EA8" s="45">
        <f t="shared" si="4"/>
        <v>1170129.6810599999</v>
      </c>
      <c r="EB8" s="45">
        <f t="shared" si="4"/>
        <v>726987.68105999997</v>
      </c>
      <c r="EC8" s="45">
        <f t="shared" si="4"/>
        <v>443142</v>
      </c>
      <c r="ED8" s="45" t="e">
        <f t="shared" si="4"/>
        <v>#REF!</v>
      </c>
      <c r="EE8" s="45" t="e">
        <f t="shared" si="4"/>
        <v>#REF!</v>
      </c>
      <c r="EF8" s="45" t="e">
        <f t="shared" si="4"/>
        <v>#REF!</v>
      </c>
      <c r="EG8" s="45" t="e">
        <f>EH8+EI8+EJ8</f>
        <v>#REF!</v>
      </c>
      <c r="EH8" s="45" t="e">
        <f>EH26+EH336+EH381+EH379</f>
        <v>#REF!</v>
      </c>
      <c r="EI8" s="45">
        <f>EI26+EI336+EI381</f>
        <v>639535.67071999994</v>
      </c>
      <c r="EJ8" s="45">
        <f>EJ26+EJ336+EJ381</f>
        <v>1329295.6040000001</v>
      </c>
      <c r="EK8" s="45" t="e">
        <f>EL8+EM8+EN8</f>
        <v>#REF!</v>
      </c>
      <c r="EL8" s="45" t="e">
        <f>EL26+EL336+EL381+EL379</f>
        <v>#REF!</v>
      </c>
      <c r="EM8" s="45" t="e">
        <f>EM26+EM336+EM381</f>
        <v>#REF!</v>
      </c>
      <c r="EN8" s="45" t="e">
        <f>EN26+EN336+EN381</f>
        <v>#REF!</v>
      </c>
      <c r="EO8" s="45" t="e">
        <f>EO386</f>
        <v>#REF!</v>
      </c>
      <c r="EP8" s="45" t="e">
        <f>EP386</f>
        <v>#REF!</v>
      </c>
      <c r="EQ8" s="45" t="e">
        <f>EQ386</f>
        <v>#REF!</v>
      </c>
      <c r="ER8" s="45" t="e">
        <f>ER386</f>
        <v>#REF!</v>
      </c>
      <c r="ES8" s="45" t="e">
        <f>ET8+EU8+EV8</f>
        <v>#REF!</v>
      </c>
      <c r="ET8" s="45" t="e">
        <f>ET26+ET336+ET381+ET379</f>
        <v>#REF!</v>
      </c>
      <c r="EU8" s="45">
        <f>EU26+EU336+EU381</f>
        <v>543.61520000000019</v>
      </c>
      <c r="EV8" s="45">
        <f>EV26+EV336+EV381</f>
        <v>-13739.901749999932</v>
      </c>
      <c r="EW8" s="45">
        <f t="shared" ref="EW8:FB8" si="5">EW386</f>
        <v>8631457.5</v>
      </c>
      <c r="EX8" s="45">
        <f t="shared" si="5"/>
        <v>7693806.2000000002</v>
      </c>
      <c r="EY8" s="45">
        <f t="shared" si="5"/>
        <v>937651.3</v>
      </c>
      <c r="EZ8" s="45" t="e">
        <f t="shared" si="5"/>
        <v>#REF!</v>
      </c>
      <c r="FA8" s="45" t="e">
        <f t="shared" si="5"/>
        <v>#REF!</v>
      </c>
      <c r="FB8" s="45">
        <f t="shared" si="5"/>
        <v>236607.51318000001</v>
      </c>
      <c r="FC8" s="45">
        <f>FD8+FE8+FF8</f>
        <v>15552123.80397</v>
      </c>
      <c r="FD8" s="45">
        <f>FD26+FD336+FD381+FD379</f>
        <v>13355162.97525</v>
      </c>
      <c r="FE8" s="45">
        <f>FE26+FE336+FE381+FE379</f>
        <v>639535.67071999994</v>
      </c>
      <c r="FF8" s="45">
        <f>FF26+FF336+FF381+FF379</f>
        <v>1557425.1579999998</v>
      </c>
      <c r="FG8" s="45">
        <f>FH8+FI8+FJ8</f>
        <v>501775.36776000017</v>
      </c>
      <c r="FH8" s="45">
        <f>FH26+FH336+FH381</f>
        <v>154950.61089000007</v>
      </c>
      <c r="FI8" s="45">
        <f>FI26+FI336+FI381</f>
        <v>543.61520000000019</v>
      </c>
      <c r="FJ8" s="45">
        <f>FJ26+FJ336+FJ381</f>
        <v>346281.1416700001</v>
      </c>
      <c r="FK8" s="45" t="e">
        <f>FK386</f>
        <v>#REF!</v>
      </c>
      <c r="FL8" s="45" t="e">
        <f>FL386</f>
        <v>#REF!</v>
      </c>
      <c r="FM8" s="45" t="e">
        <f>FM386</f>
        <v>#REF!</v>
      </c>
      <c r="FN8" s="45" t="e">
        <f>FN386</f>
        <v>#REF!</v>
      </c>
      <c r="FO8" s="45">
        <f>FP8+FQ8+FR8</f>
        <v>15997293.32993</v>
      </c>
      <c r="FP8" s="45">
        <f>FP26+FP336+FP381+FP379</f>
        <v>13506819.68634</v>
      </c>
      <c r="FQ8" s="45">
        <f>FQ26+FQ336+FQ381+FQ379</f>
        <v>640079.28591999994</v>
      </c>
      <c r="FR8" s="45">
        <f>FR26+FR336+FR381+FR379</f>
        <v>1850394.3576700003</v>
      </c>
      <c r="FS8" s="45">
        <f>FU8+FW8+FY8</f>
        <v>3028232.1582899988</v>
      </c>
      <c r="FT8" s="46">
        <f>FS8/FC8</f>
        <v>0.19471502390670142</v>
      </c>
      <c r="FU8" s="45">
        <f>FU26+FU336+FU381+FU379</f>
        <v>2904968.412229999</v>
      </c>
      <c r="FV8" s="46">
        <f>FU8/FD8</f>
        <v>0.21751650785643967</v>
      </c>
      <c r="FW8" s="45">
        <f>FW26+FW336+FW381+FW379</f>
        <v>0</v>
      </c>
      <c r="FX8" s="46">
        <f>FW8/FE8</f>
        <v>0</v>
      </c>
      <c r="FY8" s="45">
        <f>FY26+FY336+FY381+FY379</f>
        <v>123263.74606</v>
      </c>
      <c r="FZ8" s="46">
        <f>FY8/FF8</f>
        <v>7.9145855212902641E-2</v>
      </c>
      <c r="GA8" s="45">
        <f>GC8+GE8+GG8</f>
        <v>2750414.1875699991</v>
      </c>
      <c r="GB8" s="47">
        <f>GA8/FC8</f>
        <v>0.17685135626736068</v>
      </c>
      <c r="GC8" s="48">
        <f>GC26+GC336+GC381+GC379</f>
        <v>2572090.7405699994</v>
      </c>
      <c r="GD8" s="47">
        <f>GC8/FD8</f>
        <v>0.19259149029754552</v>
      </c>
      <c r="GE8" s="48">
        <f>GE26+GE336+GE381+GE379</f>
        <v>110191.57397</v>
      </c>
      <c r="GF8" s="47">
        <f>GE8/FE8</f>
        <v>0.17229933999763372</v>
      </c>
      <c r="GG8" s="48">
        <f>GG26+GG336+GG381+GG379</f>
        <v>68131.873030000002</v>
      </c>
      <c r="GH8" s="47">
        <f>GG8/FF8</f>
        <v>4.3746482891988833E-2</v>
      </c>
      <c r="GI8" s="48">
        <f>GK8+GM8+GO8</f>
        <v>9075085.1930999998</v>
      </c>
      <c r="GJ8" s="47">
        <f>GI8/FC8</f>
        <v>0.5835270672667483</v>
      </c>
      <c r="GK8" s="48">
        <f>GK26+GK336+GK381+GK379</f>
        <v>9068585.1930999998</v>
      </c>
      <c r="GL8" s="47">
        <f>GK8/FD8</f>
        <v>0.67903216231101382</v>
      </c>
      <c r="GM8" s="48">
        <f>GM26+GM336+GM381+GM379</f>
        <v>0</v>
      </c>
      <c r="GN8" s="47">
        <f>GM8/FE8</f>
        <v>0</v>
      </c>
      <c r="GO8" s="48">
        <f>GO26+GO336+GO381+GO379</f>
        <v>6500</v>
      </c>
      <c r="GP8" s="47">
        <f>GO8/FF8</f>
        <v>4.1735552855375162E-3</v>
      </c>
      <c r="GQ8" s="45"/>
      <c r="GR8" s="45"/>
      <c r="GS8" s="45"/>
      <c r="GT8" s="45"/>
      <c r="GU8" s="45">
        <f>GV8+GW8+GX8</f>
        <v>16343739.5</v>
      </c>
      <c r="GV8" s="45">
        <f>GV26+GV336+GV381+GV379</f>
        <v>14115151.373359999</v>
      </c>
      <c r="GW8" s="45">
        <f>GW26+GW336+GW381+GW379</f>
        <v>680085.67045999994</v>
      </c>
      <c r="GX8" s="45">
        <f>GX26+GX336+GX381+GX379</f>
        <v>1548502.4561800002</v>
      </c>
      <c r="GY8" s="45"/>
      <c r="GZ8" s="45"/>
      <c r="HA8" s="45"/>
      <c r="HB8" s="45"/>
      <c r="HC8" s="45"/>
      <c r="HD8" s="45"/>
      <c r="HE8" s="45"/>
      <c r="HF8" s="45"/>
      <c r="HG8" s="45">
        <f>HH8+HI8+HJ8</f>
        <v>-983000</v>
      </c>
      <c r="HH8" s="45">
        <f>HH26+HH336+HH381</f>
        <v>-983000</v>
      </c>
      <c r="HI8" s="45">
        <f>HI26+HI336+HI381</f>
        <v>0</v>
      </c>
      <c r="HJ8" s="45">
        <f>HJ26+HJ336+HJ381</f>
        <v>1.4551915228366852E-11</v>
      </c>
      <c r="HK8" s="45" t="e">
        <f>HK386</f>
        <v>#REF!</v>
      </c>
      <c r="HL8" s="45" t="e">
        <f>HL386</f>
        <v>#REF!</v>
      </c>
      <c r="HM8" s="45">
        <f>HM386</f>
        <v>0</v>
      </c>
      <c r="HN8" s="45">
        <f>HN386</f>
        <v>0</v>
      </c>
      <c r="HO8" s="45">
        <f>HP8+HQ8+HR8</f>
        <v>15360739.5</v>
      </c>
      <c r="HP8" s="45">
        <f>HP26+HP336+HP381+HP379</f>
        <v>13132151.373359999</v>
      </c>
      <c r="HQ8" s="45">
        <f>HQ26+HQ336+HQ381+HQ379</f>
        <v>680085.67045999994</v>
      </c>
      <c r="HR8" s="45">
        <f>HR26+HR336+HR381+HR379</f>
        <v>1548502.45618</v>
      </c>
      <c r="HS8" s="45">
        <f>HT8+HU8+HV8</f>
        <v>11364856.686570002</v>
      </c>
      <c r="HT8" s="45">
        <f>HT26+HT336+HT381+HT379</f>
        <v>9137432.8008500002</v>
      </c>
      <c r="HU8" s="45">
        <f>HU26+HU336+HU381+HU379</f>
        <v>876341.19415</v>
      </c>
      <c r="HV8" s="45">
        <f>HV26+HV336+HV381+HV379</f>
        <v>1351082.69157</v>
      </c>
      <c r="HW8" s="45">
        <f>HW386</f>
        <v>2152470</v>
      </c>
      <c r="HX8" s="45">
        <f>HX386</f>
        <v>2524862.6865699999</v>
      </c>
      <c r="HY8" s="45">
        <f>HY386</f>
        <v>0</v>
      </c>
      <c r="HZ8" s="45">
        <f>HZ386</f>
        <v>-372392.68657000002</v>
      </c>
      <c r="IA8" s="45">
        <f>IB8+IC8+ID8</f>
        <v>13517326.686570002</v>
      </c>
      <c r="IB8" s="49">
        <f>IB26+IB336+IB381+IB379</f>
        <v>11662295.48742</v>
      </c>
      <c r="IC8" s="49">
        <f>IC26+IC336+IC381+IC379</f>
        <v>876341.19415</v>
      </c>
      <c r="ID8" s="49">
        <f>ID26+ID336+ID381+ID379</f>
        <v>978690.005</v>
      </c>
      <c r="IE8" s="50"/>
      <c r="IF8" s="51"/>
      <c r="IG8" s="51"/>
      <c r="IH8" s="51"/>
      <c r="II8" s="52"/>
      <c r="IJ8" s="53"/>
      <c r="IK8" s="52"/>
      <c r="IL8" s="52"/>
      <c r="IM8" s="52"/>
      <c r="IN8" s="52"/>
      <c r="IO8" s="52"/>
    </row>
    <row r="9" spans="1:249" s="54" customFormat="1" ht="35.25" hidden="1" customHeight="1" x14ac:dyDescent="0.3">
      <c r="B9" s="716" t="s">
        <v>124</v>
      </c>
      <c r="C9" s="717"/>
      <c r="D9" s="55"/>
      <c r="E9" s="56"/>
      <c r="F9" s="56"/>
      <c r="G9" s="56"/>
      <c r="H9" s="56"/>
      <c r="I9" s="56"/>
      <c r="J9" s="56"/>
      <c r="K9" s="56"/>
      <c r="L9" s="56"/>
      <c r="M9" s="56"/>
      <c r="N9" s="56"/>
      <c r="O9" s="56"/>
      <c r="P9" s="56"/>
      <c r="Q9" s="55"/>
      <c r="R9" s="56"/>
      <c r="S9" s="56"/>
      <c r="T9" s="55"/>
      <c r="U9" s="55"/>
      <c r="V9" s="55"/>
      <c r="W9" s="55"/>
      <c r="X9" s="55"/>
      <c r="Y9" s="55"/>
      <c r="Z9" s="57">
        <v>1</v>
      </c>
      <c r="AA9" s="57" t="e">
        <f>AA8/Z8</f>
        <v>#REF!</v>
      </c>
      <c r="AB9" s="57" t="e">
        <f>AB8/Z8</f>
        <v>#REF!</v>
      </c>
      <c r="AC9" s="57"/>
      <c r="AD9" s="57"/>
      <c r="AE9" s="57"/>
      <c r="AF9" s="57">
        <v>1</v>
      </c>
      <c r="AG9" s="57" t="e">
        <f>AG8/AF8</f>
        <v>#REF!</v>
      </c>
      <c r="AH9" s="57" t="e">
        <f>AH8/AF8</f>
        <v>#REF!</v>
      </c>
      <c r="AI9" s="57"/>
      <c r="AJ9" s="57"/>
      <c r="AK9" s="57"/>
      <c r="AL9" s="57"/>
      <c r="AM9" s="57"/>
      <c r="AN9" s="57"/>
      <c r="AO9" s="58">
        <v>1</v>
      </c>
      <c r="AP9" s="57" t="e">
        <f>AP8/AF8</f>
        <v>#REF!</v>
      </c>
      <c r="AQ9" s="57" t="e">
        <f>AQ8/AF8</f>
        <v>#REF!</v>
      </c>
      <c r="AR9" s="57" t="e">
        <f>AR8/AF8</f>
        <v>#REF!</v>
      </c>
      <c r="AS9" s="57"/>
      <c r="AT9" s="57" t="e">
        <f>AT8/AS8</f>
        <v>#REF!</v>
      </c>
      <c r="AU9" s="57" t="e">
        <f>AU8/AS8</f>
        <v>#REF!</v>
      </c>
      <c r="AV9" s="59"/>
      <c r="AW9" s="59"/>
      <c r="AX9" s="59"/>
      <c r="AY9" s="57"/>
      <c r="AZ9" s="57" t="e">
        <f>AZ8/AY8</f>
        <v>#REF!</v>
      </c>
      <c r="BA9" s="57" t="e">
        <f>BA8/AY8</f>
        <v>#REF!</v>
      </c>
      <c r="BB9" s="59"/>
      <c r="BC9" s="59"/>
      <c r="BD9" s="59"/>
      <c r="BE9" s="59"/>
      <c r="BF9" s="59"/>
      <c r="BG9" s="59"/>
      <c r="BH9" s="57">
        <v>1</v>
      </c>
      <c r="BI9" s="57" t="e">
        <f>BI8/BH8</f>
        <v>#REF!</v>
      </c>
      <c r="BJ9" s="57" t="e">
        <f>BJ8/BH8</f>
        <v>#REF!</v>
      </c>
      <c r="BK9" s="57">
        <v>1</v>
      </c>
      <c r="BL9" s="58">
        <f>7215871.3/7812392.6</f>
        <v>0.92364422392187517</v>
      </c>
      <c r="BM9" s="57" t="e">
        <f>BM8/BH8</f>
        <v>#REF!</v>
      </c>
      <c r="BN9" s="58"/>
      <c r="BO9" s="58"/>
      <c r="BP9" s="57" t="e">
        <f>BP8/BH8</f>
        <v>#REF!</v>
      </c>
      <c r="BQ9" s="58"/>
      <c r="BR9" s="58"/>
      <c r="BS9" s="57" t="e">
        <f>BS8/BH8</f>
        <v>#REF!</v>
      </c>
      <c r="BT9" s="58"/>
      <c r="BU9" s="58"/>
      <c r="BV9" s="57">
        <v>1</v>
      </c>
      <c r="BW9" s="57" t="e">
        <f>BW8/BV8</f>
        <v>#REF!</v>
      </c>
      <c r="BX9" s="57" t="e">
        <f>BX8/BV8</f>
        <v>#REF!</v>
      </c>
      <c r="BY9" s="59"/>
      <c r="BZ9" s="59"/>
      <c r="CA9" s="59"/>
      <c r="CB9" s="60">
        <v>1</v>
      </c>
      <c r="CC9" s="60" t="e">
        <f>CC8/CB8</f>
        <v>#REF!</v>
      </c>
      <c r="CD9" s="60" t="e">
        <f>CD8/CB8</f>
        <v>#REF!</v>
      </c>
      <c r="CE9" s="60">
        <v>1</v>
      </c>
      <c r="CF9" s="60" t="e">
        <f>CF8/CB8</f>
        <v>#REF!</v>
      </c>
      <c r="CG9" s="60"/>
      <c r="CH9" s="60"/>
      <c r="CI9" s="60" t="e">
        <f>CI8/CH8</f>
        <v>#REF!</v>
      </c>
      <c r="CJ9" s="60" t="e">
        <f>CJ8/CH8</f>
        <v>#REF!</v>
      </c>
      <c r="CK9" s="61"/>
      <c r="CL9" s="61"/>
      <c r="CM9" s="61"/>
      <c r="CN9" s="61"/>
      <c r="CO9" s="61"/>
      <c r="CP9" s="61"/>
      <c r="CQ9" s="60">
        <v>1</v>
      </c>
      <c r="CR9" s="60" t="e">
        <f>CR8/CQ8</f>
        <v>#REF!</v>
      </c>
      <c r="CS9" s="60" t="e">
        <f>CS8/CQ8</f>
        <v>#REF!</v>
      </c>
      <c r="CT9" s="60">
        <v>1</v>
      </c>
      <c r="CU9" s="60" t="e">
        <f>CU8/CT8</f>
        <v>#REF!</v>
      </c>
      <c r="CV9" s="60" t="e">
        <f>CV8/CT8</f>
        <v>#REF!</v>
      </c>
      <c r="CW9" s="62"/>
      <c r="CX9" s="62" t="e">
        <f>CX8/CW8</f>
        <v>#REF!</v>
      </c>
      <c r="CY9" s="62" t="e">
        <f>CY8/CW8</f>
        <v>#REF!</v>
      </c>
      <c r="CZ9" s="62"/>
      <c r="DA9" s="62" t="e">
        <f>DA8/CZ8</f>
        <v>#REF!</v>
      </c>
      <c r="DB9" s="62" t="e">
        <f>DB8/CZ8</f>
        <v>#REF!</v>
      </c>
      <c r="DC9" s="62">
        <v>1</v>
      </c>
      <c r="DD9" s="62">
        <f>DD8/DC8</f>
        <v>0.47790362875734765</v>
      </c>
      <c r="DE9" s="62">
        <f>DE8/DC8</f>
        <v>0.52209637124265218</v>
      </c>
      <c r="DF9" s="62"/>
      <c r="DG9" s="62" t="e">
        <f>DG8/DF8</f>
        <v>#REF!</v>
      </c>
      <c r="DH9" s="62" t="e">
        <f>DH8/CY8</f>
        <v>#REF!</v>
      </c>
      <c r="DI9" s="62"/>
      <c r="DJ9" s="62" t="e">
        <f>DJ8/DI8</f>
        <v>#REF!</v>
      </c>
      <c r="DK9" s="62" t="e">
        <f>DK8/DI8</f>
        <v>#REF!</v>
      </c>
      <c r="DL9" s="62" t="e">
        <f>DL8/DI8</f>
        <v>#REF!</v>
      </c>
      <c r="DM9" s="62" t="e">
        <f>DM8/DJ8</f>
        <v>#REF!</v>
      </c>
      <c r="DN9" s="62" t="e">
        <f>DN8/DK8</f>
        <v>#REF!</v>
      </c>
      <c r="DO9" s="62" t="e">
        <f>DO8/DI8</f>
        <v>#REF!</v>
      </c>
      <c r="DP9" s="62" t="e">
        <f>DP8/DJ8</f>
        <v>#REF!</v>
      </c>
      <c r="DQ9" s="62" t="e">
        <f>DQ8/DO8</f>
        <v>#REF!</v>
      </c>
      <c r="DR9" s="62" t="e">
        <f>DR8/DI8</f>
        <v>#REF!</v>
      </c>
      <c r="DS9" s="62" t="e">
        <f>DS8/DJ8</f>
        <v>#REF!</v>
      </c>
      <c r="DT9" s="62" t="e">
        <f>DT8/DK8</f>
        <v>#REF!</v>
      </c>
      <c r="DU9" s="62"/>
      <c r="DV9" s="62" t="e">
        <f>DV8/DU8</f>
        <v>#REF!</v>
      </c>
      <c r="DW9" s="62" t="e">
        <f>DW8/DU8</f>
        <v>#REF!</v>
      </c>
      <c r="DX9" s="62">
        <v>1</v>
      </c>
      <c r="DY9" s="62" t="e">
        <f>DY8/DX8</f>
        <v>#REF!</v>
      </c>
      <c r="DZ9" s="62" t="e">
        <f>DZ8/DX8</f>
        <v>#REF!</v>
      </c>
      <c r="EA9" s="62">
        <v>1</v>
      </c>
      <c r="EB9" s="62">
        <f>EB8/EA8</f>
        <v>0.62128812970664471</v>
      </c>
      <c r="EC9" s="62">
        <f>EC8/EA8</f>
        <v>0.3787118702933554</v>
      </c>
      <c r="ED9" s="62"/>
      <c r="EE9" s="62" t="e">
        <f>EE8/ED8</f>
        <v>#REF!</v>
      </c>
      <c r="EF9" s="62" t="e">
        <f>EF8/ED8</f>
        <v>#REF!</v>
      </c>
      <c r="EG9" s="63"/>
      <c r="EH9" s="63" t="e">
        <f>EH8/EG8</f>
        <v>#REF!</v>
      </c>
      <c r="EI9" s="63"/>
      <c r="EJ9" s="63" t="e">
        <f>EJ8/EG8</f>
        <v>#REF!</v>
      </c>
      <c r="EK9" s="63"/>
      <c r="EL9" s="63" t="e">
        <f>EL8/EK8</f>
        <v>#REF!</v>
      </c>
      <c r="EM9" s="63"/>
      <c r="EN9" s="63" t="e">
        <f>EN8/EK8</f>
        <v>#REF!</v>
      </c>
      <c r="EO9" s="63"/>
      <c r="EP9" s="63" t="e">
        <f>EP8/EO8</f>
        <v>#REF!</v>
      </c>
      <c r="EQ9" s="63"/>
      <c r="ER9" s="63" t="e">
        <f>ER8/EO8</f>
        <v>#REF!</v>
      </c>
      <c r="ES9" s="63"/>
      <c r="ET9" s="63" t="e">
        <f>ET8/ES8</f>
        <v>#REF!</v>
      </c>
      <c r="EU9" s="63"/>
      <c r="EV9" s="63" t="e">
        <f>EV8/ES8</f>
        <v>#REF!</v>
      </c>
      <c r="EW9" s="63"/>
      <c r="EX9" s="63">
        <f>EX8/EW8</f>
        <v>0.89136813799986847</v>
      </c>
      <c r="EY9" s="63">
        <f>EY8/EW8</f>
        <v>0.1086318620001315</v>
      </c>
      <c r="EZ9" s="63"/>
      <c r="FA9" s="63" t="e">
        <f>FA8/EZ8</f>
        <v>#REF!</v>
      </c>
      <c r="FB9" s="63" t="e">
        <f>FB8/EZ8</f>
        <v>#REF!</v>
      </c>
      <c r="FC9" s="63"/>
      <c r="FD9" s="63">
        <f>FD8/FC8</f>
        <v>0.85873563916979745</v>
      </c>
      <c r="FE9" s="63"/>
      <c r="FF9" s="63">
        <f>FF8/FC8</f>
        <v>0.10014228137782924</v>
      </c>
      <c r="FG9" s="63"/>
      <c r="FH9" s="63">
        <f>FH8/FG8</f>
        <v>0.30880473782864759</v>
      </c>
      <c r="FI9" s="63"/>
      <c r="FJ9" s="63">
        <f>FJ8/FG8</f>
        <v>0.69011187857995215</v>
      </c>
      <c r="FK9" s="63"/>
      <c r="FL9" s="63" t="e">
        <f>FL8/FK8</f>
        <v>#REF!</v>
      </c>
      <c r="FM9" s="63"/>
      <c r="FN9" s="63" t="e">
        <f>FN8/FK8</f>
        <v>#REF!</v>
      </c>
      <c r="FO9" s="63"/>
      <c r="FP9" s="63">
        <f>FP8/FO8</f>
        <v>0.84431906121703293</v>
      </c>
      <c r="FQ9" s="63"/>
      <c r="FR9" s="63">
        <f>FR8/FO8</f>
        <v>0.11566921475447479</v>
      </c>
      <c r="FS9" s="63">
        <f t="shared" ref="FS9:FS24" si="6">FU9+FW9+FY9</f>
        <v>15485763.740928672</v>
      </c>
      <c r="FT9" s="64" t="e">
        <f t="shared" ref="FT9:FT30" si="7">FS9/FC9</f>
        <v>#DIV/0!</v>
      </c>
      <c r="FU9" s="63">
        <f>FU8/FT8</f>
        <v>14919076.884493142</v>
      </c>
      <c r="FV9" s="64">
        <f t="shared" ref="FV9:FV24" si="8">FU9/FD9</f>
        <v>17373305.827759176</v>
      </c>
      <c r="FW9" s="63"/>
      <c r="FX9" s="64" t="e">
        <f>FW9/FE9</f>
        <v>#DIV/0!</v>
      </c>
      <c r="FY9" s="63">
        <f>FY8/FV8</f>
        <v>566686.85643552977</v>
      </c>
      <c r="FZ9" s="64">
        <f t="shared" ref="FZ9:FZ22" si="9">FY9/FF9</f>
        <v>5658817.1213861527</v>
      </c>
      <c r="GA9" s="63">
        <f t="shared" ref="GA9:GA24" si="10">GC9+GE9+GG9</f>
        <v>14897563.58999127</v>
      </c>
      <c r="GB9" s="65" t="e">
        <f t="shared" ref="GB9:GB24" si="11">GA9/FC9</f>
        <v>#DIV/0!</v>
      </c>
      <c r="GC9" s="66">
        <f>GC8/GB8</f>
        <v>14543799.916815788</v>
      </c>
      <c r="GD9" s="65">
        <f t="shared" ref="GD9:GD24" si="12">GC9/FD9</f>
        <v>16936294.772715319</v>
      </c>
      <c r="GE9" s="66"/>
      <c r="GF9" s="65" t="e">
        <f>GE9/FE9</f>
        <v>#DIV/0!</v>
      </c>
      <c r="GG9" s="66">
        <f>GG8/GD8</f>
        <v>353763.67317548249</v>
      </c>
      <c r="GH9" s="65">
        <f t="shared" ref="GH9:GH22" si="13">GG9/FF9</f>
        <v>3532610.4848835925</v>
      </c>
      <c r="GI9" s="66">
        <f t="shared" ref="GI9:GI24" si="14">GK9+GM9+GO9</f>
        <v>15550557.094217665</v>
      </c>
      <c r="GJ9" s="47" t="e">
        <f t="shared" ref="GJ9:GJ24" si="15">GI9/FC9</f>
        <v>#DIV/0!</v>
      </c>
      <c r="GK9" s="66">
        <f>GK8/GJ8</f>
        <v>15540984.646311991</v>
      </c>
      <c r="GL9" s="47">
        <f t="shared" ref="GL9:GL24" si="16">GK9/FD9</f>
        <v>18097519.116985291</v>
      </c>
      <c r="GM9" s="66"/>
      <c r="GN9" s="47" t="e">
        <f>GM9/FE9</f>
        <v>#DIV/0!</v>
      </c>
      <c r="GO9" s="66">
        <f>GO8/GL8</f>
        <v>9572.4479056749551</v>
      </c>
      <c r="GP9" s="47">
        <f t="shared" ref="GP9:GP20" si="17">GO9/FF9</f>
        <v>95588.474458244411</v>
      </c>
      <c r="GQ9" s="63"/>
      <c r="GR9" s="63"/>
      <c r="GS9" s="63"/>
      <c r="GT9" s="63"/>
      <c r="GU9" s="63"/>
      <c r="GV9" s="63">
        <f>GV8/GU8</f>
        <v>0.8636427038842609</v>
      </c>
      <c r="GW9" s="63"/>
      <c r="GX9" s="63">
        <f>GX8/GU8</f>
        <v>9.4745909048538135E-2</v>
      </c>
      <c r="GY9" s="63"/>
      <c r="GZ9" s="63"/>
      <c r="HA9" s="63"/>
      <c r="HB9" s="63"/>
      <c r="HC9" s="63"/>
      <c r="HD9" s="63"/>
      <c r="HE9" s="63"/>
      <c r="HF9" s="63"/>
      <c r="HG9" s="63"/>
      <c r="HH9" s="63">
        <f>HH8/HG8</f>
        <v>1</v>
      </c>
      <c r="HI9" s="63"/>
      <c r="HJ9" s="63">
        <f>HJ8/HG8</f>
        <v>-1.4803576020719077E-17</v>
      </c>
      <c r="HK9" s="63"/>
      <c r="HL9" s="63" t="e">
        <f>HL8/HK8</f>
        <v>#REF!</v>
      </c>
      <c r="HM9" s="63"/>
      <c r="HN9" s="63" t="e">
        <f>HN8/HK8</f>
        <v>#REF!</v>
      </c>
      <c r="HO9" s="63"/>
      <c r="HP9" s="63">
        <f>HP8/HO8</f>
        <v>0.85491661214357539</v>
      </c>
      <c r="HQ9" s="63"/>
      <c r="HR9" s="63">
        <f>HR8/HO8</f>
        <v>0.10080910858360692</v>
      </c>
      <c r="HS9" s="63"/>
      <c r="HT9" s="63">
        <f>HT8/HS8</f>
        <v>0.80400774535483788</v>
      </c>
      <c r="HU9" s="63"/>
      <c r="HV9" s="63">
        <f>HV8/HS8</f>
        <v>0.11888251025343698</v>
      </c>
      <c r="HW9" s="63"/>
      <c r="HX9" s="63">
        <f>HX8/HW8</f>
        <v>1.1730071436860907</v>
      </c>
      <c r="HY9" s="63"/>
      <c r="HZ9" s="63">
        <f>HZ8/HW8</f>
        <v>-0.17300714368609088</v>
      </c>
      <c r="IA9" s="63"/>
      <c r="IB9" s="63">
        <f>IB8/IA8</f>
        <v>0.86276641512311392</v>
      </c>
      <c r="IC9" s="63"/>
      <c r="ID9" s="63">
        <f>ID8/IA8</f>
        <v>7.2402630171864324E-2</v>
      </c>
      <c r="IE9" s="67"/>
      <c r="IF9" s="51"/>
      <c r="IG9" s="68"/>
      <c r="IH9" s="68"/>
      <c r="II9" s="69"/>
      <c r="IJ9" s="69"/>
      <c r="IK9" s="69"/>
      <c r="IL9" s="69"/>
      <c r="IM9" s="69"/>
      <c r="IN9" s="69"/>
      <c r="IO9" s="69"/>
    </row>
    <row r="10" spans="1:249" s="39" customFormat="1" ht="35.25" customHeight="1" x14ac:dyDescent="0.3">
      <c r="B10" s="752" t="s">
        <v>125</v>
      </c>
      <c r="C10" s="753"/>
      <c r="D10" s="70"/>
      <c r="E10" s="71"/>
      <c r="F10" s="71"/>
      <c r="G10" s="71"/>
      <c r="H10" s="71"/>
      <c r="I10" s="71"/>
      <c r="J10" s="71"/>
      <c r="K10" s="71"/>
      <c r="L10" s="71"/>
      <c r="M10" s="71"/>
      <c r="N10" s="71"/>
      <c r="O10" s="71"/>
      <c r="P10" s="71"/>
      <c r="Q10" s="70"/>
      <c r="R10" s="71"/>
      <c r="S10" s="71"/>
      <c r="T10" s="70"/>
      <c r="U10" s="70"/>
      <c r="V10" s="70"/>
      <c r="W10" s="70"/>
      <c r="X10" s="70"/>
      <c r="Y10" s="70"/>
      <c r="Z10" s="72" t="e">
        <f t="shared" ref="Z10:AN10" si="18">Z330+Z336</f>
        <v>#REF!</v>
      </c>
      <c r="AA10" s="72" t="e">
        <f t="shared" si="18"/>
        <v>#REF!</v>
      </c>
      <c r="AB10" s="72" t="e">
        <f t="shared" si="18"/>
        <v>#REF!</v>
      </c>
      <c r="AC10" s="72" t="e">
        <f t="shared" si="18"/>
        <v>#REF!</v>
      </c>
      <c r="AD10" s="72" t="e">
        <f t="shared" si="18"/>
        <v>#REF!</v>
      </c>
      <c r="AE10" s="72" t="e">
        <f t="shared" si="18"/>
        <v>#REF!</v>
      </c>
      <c r="AF10" s="72" t="e">
        <f t="shared" si="18"/>
        <v>#REF!</v>
      </c>
      <c r="AG10" s="72" t="e">
        <f t="shared" si="18"/>
        <v>#REF!</v>
      </c>
      <c r="AH10" s="72" t="e">
        <f t="shared" si="18"/>
        <v>#REF!</v>
      </c>
      <c r="AI10" s="72" t="e">
        <f t="shared" si="18"/>
        <v>#REF!</v>
      </c>
      <c r="AJ10" s="72" t="e">
        <f t="shared" si="18"/>
        <v>#REF!</v>
      </c>
      <c r="AK10" s="72" t="e">
        <f t="shared" si="18"/>
        <v>#REF!</v>
      </c>
      <c r="AL10" s="72" t="e">
        <f t="shared" si="18"/>
        <v>#REF!</v>
      </c>
      <c r="AM10" s="72" t="e">
        <f t="shared" si="18"/>
        <v>#REF!</v>
      </c>
      <c r="AN10" s="72" t="e">
        <f t="shared" si="18"/>
        <v>#REF!</v>
      </c>
      <c r="AO10" s="73">
        <v>1</v>
      </c>
      <c r="AP10" s="72" t="e">
        <f t="shared" ref="AP10:BJ10" si="19">AP330+AP336</f>
        <v>#REF!</v>
      </c>
      <c r="AQ10" s="72" t="e">
        <f t="shared" si="19"/>
        <v>#REF!</v>
      </c>
      <c r="AR10" s="72" t="e">
        <f t="shared" si="19"/>
        <v>#REF!</v>
      </c>
      <c r="AS10" s="72" t="e">
        <f t="shared" si="19"/>
        <v>#REF!</v>
      </c>
      <c r="AT10" s="72" t="e">
        <f t="shared" si="19"/>
        <v>#REF!</v>
      </c>
      <c r="AU10" s="72" t="e">
        <f t="shared" si="19"/>
        <v>#REF!</v>
      </c>
      <c r="AV10" s="72" t="e">
        <f t="shared" si="19"/>
        <v>#REF!</v>
      </c>
      <c r="AW10" s="72" t="e">
        <f t="shared" si="19"/>
        <v>#REF!</v>
      </c>
      <c r="AX10" s="72" t="e">
        <f t="shared" si="19"/>
        <v>#REF!</v>
      </c>
      <c r="AY10" s="72" t="e">
        <f t="shared" si="19"/>
        <v>#REF!</v>
      </c>
      <c r="AZ10" s="72" t="e">
        <f t="shared" si="19"/>
        <v>#REF!</v>
      </c>
      <c r="BA10" s="72" t="e">
        <f t="shared" si="19"/>
        <v>#REF!</v>
      </c>
      <c r="BB10" s="72" t="e">
        <f t="shared" si="19"/>
        <v>#REF!</v>
      </c>
      <c r="BC10" s="72" t="e">
        <f t="shared" si="19"/>
        <v>#REF!</v>
      </c>
      <c r="BD10" s="72" t="e">
        <f t="shared" si="19"/>
        <v>#REF!</v>
      </c>
      <c r="BE10" s="72" t="e">
        <f t="shared" si="19"/>
        <v>#REF!</v>
      </c>
      <c r="BF10" s="72" t="e">
        <f t="shared" si="19"/>
        <v>#REF!</v>
      </c>
      <c r="BG10" s="72" t="e">
        <f t="shared" si="19"/>
        <v>#REF!</v>
      </c>
      <c r="BH10" s="72" t="e">
        <f t="shared" si="19"/>
        <v>#REF!</v>
      </c>
      <c r="BI10" s="72" t="e">
        <f t="shared" si="19"/>
        <v>#REF!</v>
      </c>
      <c r="BJ10" s="72" t="e">
        <f t="shared" si="19"/>
        <v>#REF!</v>
      </c>
      <c r="BK10" s="74">
        <v>1</v>
      </c>
      <c r="BL10" s="72" t="e">
        <f t="shared" ref="BL10:CD10" si="20">BL330+BL336</f>
        <v>#REF!</v>
      </c>
      <c r="BM10" s="72" t="e">
        <f t="shared" si="20"/>
        <v>#REF!</v>
      </c>
      <c r="BN10" s="72" t="e">
        <f t="shared" si="20"/>
        <v>#REF!</v>
      </c>
      <c r="BO10" s="72" t="e">
        <f t="shared" si="20"/>
        <v>#REF!</v>
      </c>
      <c r="BP10" s="72" t="e">
        <f t="shared" si="20"/>
        <v>#REF!</v>
      </c>
      <c r="BQ10" s="72" t="e">
        <f t="shared" si="20"/>
        <v>#REF!</v>
      </c>
      <c r="BR10" s="72" t="e">
        <f t="shared" si="20"/>
        <v>#REF!</v>
      </c>
      <c r="BS10" s="72" t="e">
        <f t="shared" si="20"/>
        <v>#REF!</v>
      </c>
      <c r="BT10" s="72" t="e">
        <f t="shared" si="20"/>
        <v>#REF!</v>
      </c>
      <c r="BU10" s="72" t="e">
        <f t="shared" si="20"/>
        <v>#REF!</v>
      </c>
      <c r="BV10" s="72" t="e">
        <f t="shared" si="20"/>
        <v>#REF!</v>
      </c>
      <c r="BW10" s="72" t="e">
        <f t="shared" si="20"/>
        <v>#REF!</v>
      </c>
      <c r="BX10" s="72" t="e">
        <f t="shared" si="20"/>
        <v>#REF!</v>
      </c>
      <c r="BY10" s="72" t="e">
        <f t="shared" si="20"/>
        <v>#REF!</v>
      </c>
      <c r="BZ10" s="72" t="e">
        <f t="shared" si="20"/>
        <v>#REF!</v>
      </c>
      <c r="CA10" s="72" t="e">
        <f t="shared" si="20"/>
        <v>#REF!</v>
      </c>
      <c r="CB10" s="72" t="e">
        <f t="shared" si="20"/>
        <v>#REF!</v>
      </c>
      <c r="CC10" s="72" t="e">
        <f t="shared" si="20"/>
        <v>#REF!</v>
      </c>
      <c r="CD10" s="72" t="e">
        <f t="shared" si="20"/>
        <v>#REF!</v>
      </c>
      <c r="CE10" s="72">
        <v>1</v>
      </c>
      <c r="CF10" s="72" t="e">
        <f>CF330+CF336</f>
        <v>#REF!</v>
      </c>
      <c r="CG10" s="72"/>
      <c r="CH10" s="72" t="e">
        <f t="shared" ref="CH10:DH10" si="21">CH330+CH336</f>
        <v>#REF!</v>
      </c>
      <c r="CI10" s="72" t="e">
        <f t="shared" si="21"/>
        <v>#REF!</v>
      </c>
      <c r="CJ10" s="72" t="e">
        <f t="shared" si="21"/>
        <v>#REF!</v>
      </c>
      <c r="CK10" s="72" t="e">
        <f t="shared" si="21"/>
        <v>#REF!</v>
      </c>
      <c r="CL10" s="72" t="e">
        <f t="shared" si="21"/>
        <v>#REF!</v>
      </c>
      <c r="CM10" s="72" t="e">
        <f t="shared" si="21"/>
        <v>#REF!</v>
      </c>
      <c r="CN10" s="72">
        <f t="shared" si="21"/>
        <v>0</v>
      </c>
      <c r="CO10" s="72">
        <f t="shared" si="21"/>
        <v>0</v>
      </c>
      <c r="CP10" s="72">
        <f t="shared" si="21"/>
        <v>0</v>
      </c>
      <c r="CQ10" s="72" t="e">
        <f t="shared" si="21"/>
        <v>#REF!</v>
      </c>
      <c r="CR10" s="72" t="e">
        <f t="shared" si="21"/>
        <v>#REF!</v>
      </c>
      <c r="CS10" s="72" t="e">
        <f t="shared" si="21"/>
        <v>#REF!</v>
      </c>
      <c r="CT10" s="72" t="e">
        <f t="shared" si="21"/>
        <v>#REF!</v>
      </c>
      <c r="CU10" s="72" t="e">
        <f t="shared" si="21"/>
        <v>#REF!</v>
      </c>
      <c r="CV10" s="72" t="e">
        <f t="shared" si="21"/>
        <v>#REF!</v>
      </c>
      <c r="CW10" s="75" t="e">
        <f t="shared" si="21"/>
        <v>#REF!</v>
      </c>
      <c r="CX10" s="75" t="e">
        <f t="shared" si="21"/>
        <v>#REF!</v>
      </c>
      <c r="CY10" s="75" t="e">
        <f t="shared" si="21"/>
        <v>#REF!</v>
      </c>
      <c r="CZ10" s="75" t="e">
        <f t="shared" si="21"/>
        <v>#REF!</v>
      </c>
      <c r="DA10" s="75" t="e">
        <f t="shared" si="21"/>
        <v>#REF!</v>
      </c>
      <c r="DB10" s="75" t="e">
        <f t="shared" si="21"/>
        <v>#REF!</v>
      </c>
      <c r="DC10" s="75">
        <f t="shared" si="21"/>
        <v>728505.35064000008</v>
      </c>
      <c r="DD10" s="75">
        <f t="shared" si="21"/>
        <v>348155.35063999996</v>
      </c>
      <c r="DE10" s="75">
        <f t="shared" si="21"/>
        <v>380350</v>
      </c>
      <c r="DF10" s="75" t="e">
        <f t="shared" si="21"/>
        <v>#REF!</v>
      </c>
      <c r="DG10" s="75" t="e">
        <f t="shared" si="21"/>
        <v>#REF!</v>
      </c>
      <c r="DH10" s="75" t="e">
        <f t="shared" si="21"/>
        <v>#REF!</v>
      </c>
      <c r="DI10" s="75" t="e">
        <f>DI330+DI336-0.1</f>
        <v>#REF!</v>
      </c>
      <c r="DJ10" s="75" t="e">
        <f t="shared" ref="DJ10:EF10" si="22">DJ330+DJ336</f>
        <v>#REF!</v>
      </c>
      <c r="DK10" s="75" t="e">
        <f t="shared" si="22"/>
        <v>#REF!</v>
      </c>
      <c r="DL10" s="75" t="e">
        <f t="shared" si="22"/>
        <v>#REF!</v>
      </c>
      <c r="DM10" s="75">
        <f t="shared" si="22"/>
        <v>4558989.1039300002</v>
      </c>
      <c r="DN10" s="75" t="e">
        <f t="shared" si="22"/>
        <v>#REF!</v>
      </c>
      <c r="DO10" s="75" t="e">
        <f t="shared" si="22"/>
        <v>#REF!</v>
      </c>
      <c r="DP10" s="75">
        <f t="shared" si="22"/>
        <v>1559378.9667</v>
      </c>
      <c r="DQ10" s="75" t="e">
        <f t="shared" si="22"/>
        <v>#REF!</v>
      </c>
      <c r="DR10" s="75" t="e">
        <f t="shared" si="22"/>
        <v>#REF!</v>
      </c>
      <c r="DS10" s="75" t="e">
        <f t="shared" si="22"/>
        <v>#REF!</v>
      </c>
      <c r="DT10" s="75" t="e">
        <f t="shared" si="22"/>
        <v>#REF!</v>
      </c>
      <c r="DU10" s="75" t="e">
        <f t="shared" si="22"/>
        <v>#REF!</v>
      </c>
      <c r="DV10" s="75" t="e">
        <f t="shared" si="22"/>
        <v>#REF!</v>
      </c>
      <c r="DW10" s="75" t="e">
        <f t="shared" si="22"/>
        <v>#REF!</v>
      </c>
      <c r="DX10" s="75" t="e">
        <f t="shared" si="22"/>
        <v>#REF!</v>
      </c>
      <c r="DY10" s="75" t="e">
        <f t="shared" si="22"/>
        <v>#REF!</v>
      </c>
      <c r="DZ10" s="75" t="e">
        <f t="shared" si="22"/>
        <v>#REF!</v>
      </c>
      <c r="EA10" s="75">
        <f t="shared" si="22"/>
        <v>1170129.6810599999</v>
      </c>
      <c r="EB10" s="75">
        <f t="shared" si="22"/>
        <v>726987.68105999997</v>
      </c>
      <c r="EC10" s="75">
        <f t="shared" si="22"/>
        <v>443142</v>
      </c>
      <c r="ED10" s="75" t="e">
        <f t="shared" si="22"/>
        <v>#REF!</v>
      </c>
      <c r="EE10" s="75" t="e">
        <f t="shared" si="22"/>
        <v>#REF!</v>
      </c>
      <c r="EF10" s="75" t="e">
        <f t="shared" si="22"/>
        <v>#REF!</v>
      </c>
      <c r="EG10" s="75" t="e">
        <f>EH10+EI10+EJ10</f>
        <v>#REF!</v>
      </c>
      <c r="EH10" s="75" t="e">
        <f>EH11+EH12</f>
        <v>#REF!</v>
      </c>
      <c r="EI10" s="75">
        <f>EI11+EI12</f>
        <v>639535.67071999994</v>
      </c>
      <c r="EJ10" s="75">
        <f>EJ11+EJ12</f>
        <v>1329295.6040000001</v>
      </c>
      <c r="EK10" s="75" t="e">
        <f>EL10+EM10+EN10</f>
        <v>#REF!</v>
      </c>
      <c r="EL10" s="75" t="e">
        <f>EL11+EL12</f>
        <v>#REF!</v>
      </c>
      <c r="EM10" s="75" t="e">
        <f>EM11+EM12</f>
        <v>#REF!</v>
      </c>
      <c r="EN10" s="75" t="e">
        <f>EN11+EN12</f>
        <v>#REF!</v>
      </c>
      <c r="EO10" s="75" t="e">
        <f>EO330+EO336</f>
        <v>#REF!</v>
      </c>
      <c r="EP10" s="75" t="e">
        <f>EP330+EP336</f>
        <v>#REF!</v>
      </c>
      <c r="EQ10" s="75" t="e">
        <f>EQ330+EQ336</f>
        <v>#REF!</v>
      </c>
      <c r="ER10" s="75" t="e">
        <f>ER330+ER336</f>
        <v>#REF!</v>
      </c>
      <c r="ES10" s="75" t="e">
        <f>ET10+EU10+EV10</f>
        <v>#REF!</v>
      </c>
      <c r="ET10" s="75" t="e">
        <f>ET11+ET12</f>
        <v>#REF!</v>
      </c>
      <c r="EU10" s="75">
        <f>EU11+EU12</f>
        <v>543.61520000000019</v>
      </c>
      <c r="EV10" s="75">
        <f>EV11+EV12</f>
        <v>-13739.901749999932</v>
      </c>
      <c r="EW10" s="75">
        <f t="shared" ref="EW10:FB10" si="23">EW330+EW336</f>
        <v>8611457.5</v>
      </c>
      <c r="EX10" s="75">
        <f t="shared" si="23"/>
        <v>7673806.2000000002</v>
      </c>
      <c r="EY10" s="75">
        <f t="shared" si="23"/>
        <v>937651.3</v>
      </c>
      <c r="EZ10" s="75" t="e">
        <f t="shared" si="23"/>
        <v>#REF!</v>
      </c>
      <c r="FA10" s="75" t="e">
        <f t="shared" si="23"/>
        <v>#REF!</v>
      </c>
      <c r="FB10" s="75">
        <f t="shared" si="23"/>
        <v>236607.51318000001</v>
      </c>
      <c r="FC10" s="75">
        <f>FD10+FE10+FF10</f>
        <v>15525623.80397</v>
      </c>
      <c r="FD10" s="75">
        <f>FD11+FD12</f>
        <v>13335162.97525</v>
      </c>
      <c r="FE10" s="75">
        <f>FE11+FE12</f>
        <v>639535.67071999994</v>
      </c>
      <c r="FF10" s="75">
        <f>FF11+FF12</f>
        <v>1550925.1580000001</v>
      </c>
      <c r="FG10" s="75">
        <f>FH10+FI10+FJ10</f>
        <v>501775.36776000011</v>
      </c>
      <c r="FH10" s="75">
        <f>FH11+FH12</f>
        <v>154950.61089000007</v>
      </c>
      <c r="FI10" s="75">
        <f>FI11+FI12</f>
        <v>543.61520000000019</v>
      </c>
      <c r="FJ10" s="75">
        <f>FJ11+FJ12</f>
        <v>346281.14167000004</v>
      </c>
      <c r="FK10" s="75" t="e">
        <f>FK330+FK336</f>
        <v>#REF!</v>
      </c>
      <c r="FL10" s="75" t="e">
        <f>FL330+FL336</f>
        <v>#REF!</v>
      </c>
      <c r="FM10" s="75" t="e">
        <f>FM330+FM336</f>
        <v>#REF!</v>
      </c>
      <c r="FN10" s="75" t="e">
        <f>FN330+FN336</f>
        <v>#REF!</v>
      </c>
      <c r="FO10" s="75">
        <f>FP10+FQ10+FR10</f>
        <v>15970793.32993</v>
      </c>
      <c r="FP10" s="75">
        <f>FP11+FP12</f>
        <v>13486819.68634</v>
      </c>
      <c r="FQ10" s="75">
        <f>FQ11+FQ12</f>
        <v>640079.28591999994</v>
      </c>
      <c r="FR10" s="75">
        <f>FR11+FR12</f>
        <v>1843894.3576700001</v>
      </c>
      <c r="FS10" s="75">
        <f t="shared" si="6"/>
        <v>2965487.1552599999</v>
      </c>
      <c r="FT10" s="76">
        <f t="shared" si="7"/>
        <v>0.19100599065795387</v>
      </c>
      <c r="FU10" s="75">
        <f>FU11+FU12</f>
        <v>2903855.28223</v>
      </c>
      <c r="FV10" s="76">
        <f t="shared" si="8"/>
        <v>0.21775926455638689</v>
      </c>
      <c r="FW10" s="75">
        <f>FW11+FW12</f>
        <v>0</v>
      </c>
      <c r="FX10" s="76">
        <f>FW10/FE10</f>
        <v>0</v>
      </c>
      <c r="FY10" s="75">
        <f>FY11+FY12</f>
        <v>61631.873030000002</v>
      </c>
      <c r="FZ10" s="76">
        <f t="shared" si="9"/>
        <v>3.9738779600092089E-2</v>
      </c>
      <c r="GA10" s="75">
        <f t="shared" si="10"/>
        <v>2742801.0575699997</v>
      </c>
      <c r="GB10" s="77">
        <f t="shared" si="11"/>
        <v>0.17666285697767894</v>
      </c>
      <c r="GC10" s="78">
        <f>GC11+GC12</f>
        <v>2570977.61057</v>
      </c>
      <c r="GD10" s="77">
        <f t="shared" si="12"/>
        <v>0.19279686460088433</v>
      </c>
      <c r="GE10" s="78">
        <f>GE11+GE12</f>
        <v>110191.57397</v>
      </c>
      <c r="GF10" s="77">
        <f>GE10/FE10</f>
        <v>0.17229933999763372</v>
      </c>
      <c r="GG10" s="78">
        <f>GG11+GG12</f>
        <v>61631.873030000002</v>
      </c>
      <c r="GH10" s="77">
        <f t="shared" si="13"/>
        <v>3.9738779600092089E-2</v>
      </c>
      <c r="GI10" s="78">
        <f t="shared" si="14"/>
        <v>9067472.063099999</v>
      </c>
      <c r="GJ10" s="47">
        <f t="shared" si="15"/>
        <v>0.58403270474590463</v>
      </c>
      <c r="GK10" s="78">
        <f>GK11+GK12</f>
        <v>9067472.063099999</v>
      </c>
      <c r="GL10" s="47">
        <f t="shared" si="16"/>
        <v>0.67996709750973305</v>
      </c>
      <c r="GM10" s="78">
        <f>GM11+GM12</f>
        <v>0</v>
      </c>
      <c r="GN10" s="47">
        <f>GM10/FE10</f>
        <v>0</v>
      </c>
      <c r="GO10" s="78">
        <f>GO11+GO12</f>
        <v>0</v>
      </c>
      <c r="GP10" s="47">
        <f t="shared" si="17"/>
        <v>0</v>
      </c>
      <c r="GQ10" s="75"/>
      <c r="GR10" s="75"/>
      <c r="GS10" s="75"/>
      <c r="GT10" s="75"/>
      <c r="GU10" s="75">
        <f>GV10+GW10+GX10</f>
        <v>16323739.5</v>
      </c>
      <c r="GV10" s="75">
        <f>GV11+GV12</f>
        <v>14095151.373359999</v>
      </c>
      <c r="GW10" s="75">
        <f>GW11+GW12</f>
        <v>680085.67045999994</v>
      </c>
      <c r="GX10" s="75">
        <f>GX11+GX12</f>
        <v>1548502.4561800002</v>
      </c>
      <c r="GY10" s="75"/>
      <c r="GZ10" s="75"/>
      <c r="HA10" s="75"/>
      <c r="HB10" s="75"/>
      <c r="HC10" s="75"/>
      <c r="HD10" s="75"/>
      <c r="HE10" s="75"/>
      <c r="HF10" s="75"/>
      <c r="HG10" s="75">
        <f>HH10+HI10+HJ10</f>
        <v>-983000</v>
      </c>
      <c r="HH10" s="75">
        <f>HH11+HH12</f>
        <v>-983000</v>
      </c>
      <c r="HI10" s="75">
        <f>HI11+HI12</f>
        <v>0</v>
      </c>
      <c r="HJ10" s="75">
        <f>HJ11+HJ12</f>
        <v>0</v>
      </c>
      <c r="HK10" s="75" t="e">
        <f>HK330+HK336</f>
        <v>#REF!</v>
      </c>
      <c r="HL10" s="75" t="e">
        <f>HL11+HL12</f>
        <v>#REF!</v>
      </c>
      <c r="HM10" s="75">
        <f>HM11+HM12</f>
        <v>0</v>
      </c>
      <c r="HN10" s="75">
        <f>HN11+HN12</f>
        <v>0</v>
      </c>
      <c r="HO10" s="75">
        <f>HP10+HQ10+HR10</f>
        <v>15340739.5</v>
      </c>
      <c r="HP10" s="75">
        <f>HP11+HP12</f>
        <v>13112151.373359999</v>
      </c>
      <c r="HQ10" s="75">
        <f>HQ11+HQ12</f>
        <v>680085.67045999994</v>
      </c>
      <c r="HR10" s="75">
        <f>HR11+HR12</f>
        <v>1548502.45618</v>
      </c>
      <c r="HS10" s="75">
        <f>HT10+HU10+HV10</f>
        <v>11344856.686570002</v>
      </c>
      <c r="HT10" s="75">
        <f>HT11+HT12</f>
        <v>9117432.8008500002</v>
      </c>
      <c r="HU10" s="75">
        <f>HU11+HU12</f>
        <v>876341.19415</v>
      </c>
      <c r="HV10" s="75">
        <f>HV11+HV12</f>
        <v>1351082.69157</v>
      </c>
      <c r="HW10" s="75">
        <f>HW330+HW336</f>
        <v>2152470</v>
      </c>
      <c r="HX10" s="75">
        <f>HX330+HX336</f>
        <v>2524862.6865699999</v>
      </c>
      <c r="HY10" s="75">
        <f>HY330+HY336</f>
        <v>0</v>
      </c>
      <c r="HZ10" s="75">
        <f>HZ330+HZ336</f>
        <v>-372392.68657000002</v>
      </c>
      <c r="IA10" s="75">
        <f>IB10+IC10+ID10</f>
        <v>13497326.686570002</v>
      </c>
      <c r="IB10" s="75">
        <f>IB11+IB12</f>
        <v>11642295.48742</v>
      </c>
      <c r="IC10" s="75">
        <f>IC11+IC12</f>
        <v>876341.19415</v>
      </c>
      <c r="ID10" s="75">
        <f>ID11+ID12</f>
        <v>978690.005</v>
      </c>
      <c r="IE10" s="50"/>
      <c r="IF10" s="51"/>
      <c r="IG10" s="51"/>
      <c r="IH10" s="51"/>
      <c r="II10" s="52"/>
      <c r="IJ10" s="52"/>
      <c r="IK10" s="52"/>
      <c r="IL10" s="52"/>
      <c r="IM10" s="52"/>
      <c r="IN10" s="52"/>
      <c r="IO10" s="52"/>
    </row>
    <row r="11" spans="1:249" s="39" customFormat="1" ht="35.25" customHeight="1" x14ac:dyDescent="0.3">
      <c r="B11" s="750" t="s">
        <v>126</v>
      </c>
      <c r="C11" s="751"/>
      <c r="D11" s="79"/>
      <c r="E11" s="80"/>
      <c r="F11" s="80"/>
      <c r="G11" s="80"/>
      <c r="H11" s="80"/>
      <c r="I11" s="80"/>
      <c r="J11" s="80"/>
      <c r="K11" s="80"/>
      <c r="L11" s="80"/>
      <c r="M11" s="80"/>
      <c r="N11" s="80"/>
      <c r="O11" s="80"/>
      <c r="P11" s="80"/>
      <c r="Q11" s="79"/>
      <c r="R11" s="80"/>
      <c r="S11" s="80"/>
      <c r="T11" s="79"/>
      <c r="U11" s="79"/>
      <c r="V11" s="79"/>
      <c r="W11" s="79"/>
      <c r="X11" s="79"/>
      <c r="Y11" s="79"/>
      <c r="Z11" s="81"/>
      <c r="AA11" s="81"/>
      <c r="AB11" s="81"/>
      <c r="AC11" s="81"/>
      <c r="AD11" s="81"/>
      <c r="AE11" s="81"/>
      <c r="AF11" s="81"/>
      <c r="AG11" s="81"/>
      <c r="AH11" s="81"/>
      <c r="AI11" s="81"/>
      <c r="AJ11" s="81"/>
      <c r="AK11" s="81"/>
      <c r="AL11" s="81"/>
      <c r="AM11" s="81"/>
      <c r="AN11" s="81"/>
      <c r="AO11" s="82"/>
      <c r="AP11" s="81"/>
      <c r="AQ11" s="81"/>
      <c r="AR11" s="81"/>
      <c r="AS11" s="81"/>
      <c r="AT11" s="81"/>
      <c r="AU11" s="81"/>
      <c r="AV11" s="81"/>
      <c r="AW11" s="81"/>
      <c r="AX11" s="81"/>
      <c r="AY11" s="81"/>
      <c r="AZ11" s="81"/>
      <c r="BA11" s="81"/>
      <c r="BB11" s="81"/>
      <c r="BC11" s="81"/>
      <c r="BD11" s="81"/>
      <c r="BE11" s="81"/>
      <c r="BF11" s="81"/>
      <c r="BG11" s="81"/>
      <c r="BH11" s="81"/>
      <c r="BI11" s="81"/>
      <c r="BJ11" s="81"/>
      <c r="BK11" s="83"/>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45" t="e">
        <f>CX11+CY11</f>
        <v>#REF!</v>
      </c>
      <c r="CX11" s="45">
        <f>CX332+CX336</f>
        <v>0</v>
      </c>
      <c r="CY11" s="45" t="e">
        <f>CY332+CY336</f>
        <v>#REF!</v>
      </c>
      <c r="CZ11" s="45">
        <f>DA11+DB11</f>
        <v>100000</v>
      </c>
      <c r="DA11" s="45">
        <f>DA332+DA336</f>
        <v>0</v>
      </c>
      <c r="DB11" s="45">
        <f>DB332+DB336</f>
        <v>100000</v>
      </c>
      <c r="DC11" s="45"/>
      <c r="DD11" s="45"/>
      <c r="DE11" s="45"/>
      <c r="DF11" s="45" t="e">
        <f>DG11+DH11</f>
        <v>#REF!</v>
      </c>
      <c r="DG11" s="45">
        <f>DG332+DG336</f>
        <v>0</v>
      </c>
      <c r="DH11" s="45" t="e">
        <f>DH332+DH336</f>
        <v>#REF!</v>
      </c>
      <c r="DI11" s="45" t="e">
        <f>DJ11+DK11</f>
        <v>#REF!</v>
      </c>
      <c r="DJ11" s="45">
        <f>DJ332+DJ336</f>
        <v>0</v>
      </c>
      <c r="DK11" s="45" t="e">
        <f>DK332+DK336</f>
        <v>#REF!</v>
      </c>
      <c r="DL11" s="45" t="e">
        <f>DM11+DN11</f>
        <v>#REF!</v>
      </c>
      <c r="DM11" s="45">
        <f>DM332+DM336</f>
        <v>0</v>
      </c>
      <c r="DN11" s="45" t="e">
        <f>DN332+DN336</f>
        <v>#REF!</v>
      </c>
      <c r="DO11" s="45" t="e">
        <f>DP11+DQ11</f>
        <v>#REF!</v>
      </c>
      <c r="DP11" s="45">
        <f>DP332+DP336</f>
        <v>0</v>
      </c>
      <c r="DQ11" s="45" t="e">
        <f>DQ332+DQ336</f>
        <v>#REF!</v>
      </c>
      <c r="DR11" s="45" t="e">
        <f>DS11+DT11</f>
        <v>#REF!</v>
      </c>
      <c r="DS11" s="45">
        <f>DS332+DS336</f>
        <v>0</v>
      </c>
      <c r="DT11" s="45" t="e">
        <f>DT332+DT336</f>
        <v>#REF!</v>
      </c>
      <c r="DU11" s="45">
        <f>DV11+DW11</f>
        <v>100000</v>
      </c>
      <c r="DV11" s="45">
        <f>DV332+DV336</f>
        <v>0</v>
      </c>
      <c r="DW11" s="45">
        <f>DW332+DW336</f>
        <v>100000</v>
      </c>
      <c r="DX11" s="45"/>
      <c r="DY11" s="45"/>
      <c r="DZ11" s="45"/>
      <c r="EA11" s="45"/>
      <c r="EB11" s="45"/>
      <c r="EC11" s="45"/>
      <c r="ED11" s="45">
        <f>EE11+EF11</f>
        <v>-100000</v>
      </c>
      <c r="EE11" s="45">
        <f>EE332+EE336</f>
        <v>0</v>
      </c>
      <c r="EF11" s="45">
        <f>EF332+EF336</f>
        <v>-100000</v>
      </c>
      <c r="EG11" s="45" t="e">
        <f>EH11+EI11+EJ11</f>
        <v>#REF!</v>
      </c>
      <c r="EH11" s="45" t="e">
        <f>EH27+EH337+EH379</f>
        <v>#REF!</v>
      </c>
      <c r="EI11" s="45">
        <f>EI27+EI337</f>
        <v>639535.67071999994</v>
      </c>
      <c r="EJ11" s="45">
        <f>EJ27+EJ337</f>
        <v>1329295.6040000001</v>
      </c>
      <c r="EK11" s="45" t="e">
        <f>EL11+EM11+EN11</f>
        <v>#REF!</v>
      </c>
      <c r="EL11" s="45" t="e">
        <f>EL27+EL337+EL379</f>
        <v>#REF!</v>
      </c>
      <c r="EM11" s="45" t="e">
        <f>EM27+EM337</f>
        <v>#REF!</v>
      </c>
      <c r="EN11" s="45" t="e">
        <f>EN27+EN337</f>
        <v>#REF!</v>
      </c>
      <c r="EO11" s="45">
        <f>EP11+EQ11+ER11</f>
        <v>34587.546999999999</v>
      </c>
      <c r="EP11" s="45">
        <f>EP332+EP336</f>
        <v>0</v>
      </c>
      <c r="EQ11" s="45">
        <f>EQ17</f>
        <v>34587.546999999999</v>
      </c>
      <c r="ER11" s="45">
        <f>ER332+ER336</f>
        <v>0</v>
      </c>
      <c r="ES11" s="45" t="e">
        <f>ET11+EU11+EV11</f>
        <v>#REF!</v>
      </c>
      <c r="ET11" s="45" t="e">
        <f>ET27+ET337+ET379</f>
        <v>#REF!</v>
      </c>
      <c r="EU11" s="45">
        <f>EU27+EU337</f>
        <v>543.61520000000019</v>
      </c>
      <c r="EV11" s="45">
        <f>EV27+EV337</f>
        <v>-13739.901749999932</v>
      </c>
      <c r="EW11" s="45">
        <f>EX11+EY11</f>
        <v>100000</v>
      </c>
      <c r="EX11" s="45">
        <f>EX332+EX336</f>
        <v>0</v>
      </c>
      <c r="EY11" s="45">
        <f>EY332+EY336</f>
        <v>100000</v>
      </c>
      <c r="EZ11" s="45">
        <f>FA11+FB11</f>
        <v>175384.58799999999</v>
      </c>
      <c r="FA11" s="45">
        <f>FA332+FA336</f>
        <v>175384.58799999999</v>
      </c>
      <c r="FB11" s="45">
        <f>FB332+FB336</f>
        <v>0</v>
      </c>
      <c r="FC11" s="45">
        <f>FD11+FE11+FF11</f>
        <v>12629851.003969999</v>
      </c>
      <c r="FD11" s="45">
        <f t="shared" ref="FD11:FF12" si="24">FD27+FD337</f>
        <v>10538474.91725</v>
      </c>
      <c r="FE11" s="45">
        <f t="shared" si="24"/>
        <v>639535.67071999994</v>
      </c>
      <c r="FF11" s="45">
        <f t="shared" si="24"/>
        <v>1451840.416</v>
      </c>
      <c r="FG11" s="45">
        <f>FH11+FI11+FJ11</f>
        <v>448463.42576000013</v>
      </c>
      <c r="FH11" s="45">
        <f t="shared" ref="FH11:FJ12" si="25">FH27+FH337</f>
        <v>154950.61089000007</v>
      </c>
      <c r="FI11" s="45">
        <f t="shared" si="25"/>
        <v>543.61520000000019</v>
      </c>
      <c r="FJ11" s="45">
        <f t="shared" si="25"/>
        <v>292969.19967000006</v>
      </c>
      <c r="FK11" s="45" t="e">
        <f>FL11+FM11+FN11</f>
        <v>#REF!</v>
      </c>
      <c r="FL11" s="45">
        <f>FL332+FL336</f>
        <v>0</v>
      </c>
      <c r="FM11" s="45">
        <f>FM332+FM336</f>
        <v>0</v>
      </c>
      <c r="FN11" s="45" t="e">
        <f>FN332+FN336-FN369</f>
        <v>#REF!</v>
      </c>
      <c r="FO11" s="45">
        <f>FP11+FQ11+FR11</f>
        <v>13075020.529929999</v>
      </c>
      <c r="FP11" s="45">
        <f t="shared" ref="FP11:FR12" si="26">FP27+FP337</f>
        <v>10690131.62834</v>
      </c>
      <c r="FQ11" s="45">
        <f t="shared" si="26"/>
        <v>640079.28591999994</v>
      </c>
      <c r="FR11" s="45">
        <f t="shared" si="26"/>
        <v>1744809.61567</v>
      </c>
      <c r="FS11" s="45">
        <f t="shared" si="6"/>
        <v>2286138.1261700001</v>
      </c>
      <c r="FT11" s="46">
        <f t="shared" si="7"/>
        <v>0.18101069644063003</v>
      </c>
      <c r="FU11" s="45">
        <f>FU27+FU337</f>
        <v>2224506.2531400002</v>
      </c>
      <c r="FV11" s="46">
        <f t="shared" si="8"/>
        <v>0.21108426699377503</v>
      </c>
      <c r="FW11" s="45">
        <f>FW27+FW337</f>
        <v>0</v>
      </c>
      <c r="FX11" s="46">
        <f>FW11/FE11</f>
        <v>0</v>
      </c>
      <c r="FY11" s="45">
        <f>FY27+FY337</f>
        <v>61631.873030000002</v>
      </c>
      <c r="FZ11" s="46">
        <f t="shared" si="9"/>
        <v>4.2450859165226604E-2</v>
      </c>
      <c r="GA11" s="45">
        <f t="shared" si="10"/>
        <v>2287801.0575699997</v>
      </c>
      <c r="GB11" s="47">
        <f t="shared" si="11"/>
        <v>0.18114236318788438</v>
      </c>
      <c r="GC11" s="48">
        <f>GC27+GC337</f>
        <v>2115977.61057</v>
      </c>
      <c r="GD11" s="47">
        <f t="shared" si="12"/>
        <v>0.20078594172164727</v>
      </c>
      <c r="GE11" s="48">
        <f>GE27+GE337</f>
        <v>110191.57397</v>
      </c>
      <c r="GF11" s="47">
        <f>GE11/FE11</f>
        <v>0.17229933999763372</v>
      </c>
      <c r="GG11" s="48">
        <f>GG27+GG337</f>
        <v>61631.873030000002</v>
      </c>
      <c r="GH11" s="47">
        <f t="shared" si="13"/>
        <v>4.2450859165226604E-2</v>
      </c>
      <c r="GI11" s="48">
        <f t="shared" si="14"/>
        <v>7106972.0630999999</v>
      </c>
      <c r="GJ11" s="47">
        <f t="shared" si="15"/>
        <v>0.56271226484509063</v>
      </c>
      <c r="GK11" s="48">
        <f>GK27+GK337</f>
        <v>7106972.0630999999</v>
      </c>
      <c r="GL11" s="47">
        <f t="shared" si="16"/>
        <v>0.67438335422394824</v>
      </c>
      <c r="GM11" s="48">
        <f>GM27+GM337</f>
        <v>0</v>
      </c>
      <c r="GN11" s="47">
        <f>GM11/FE11</f>
        <v>0</v>
      </c>
      <c r="GO11" s="48">
        <f>GO27+GO337</f>
        <v>0</v>
      </c>
      <c r="GP11" s="47">
        <f t="shared" si="17"/>
        <v>0</v>
      </c>
      <c r="GQ11" s="45"/>
      <c r="GR11" s="45"/>
      <c r="GS11" s="45"/>
      <c r="GT11" s="45"/>
      <c r="GU11" s="45">
        <f>GV11+GW11+GX11</f>
        <v>13570586.699999999</v>
      </c>
      <c r="GV11" s="45">
        <f>GV27+GV337+GV379</f>
        <v>11395151.373359999</v>
      </c>
      <c r="GW11" s="45">
        <f>GW27+GW337</f>
        <v>680085.67045999994</v>
      </c>
      <c r="GX11" s="45">
        <f>GX27+GX337</f>
        <v>1495349.6561800002</v>
      </c>
      <c r="GY11" s="45"/>
      <c r="GZ11" s="45"/>
      <c r="HA11" s="45"/>
      <c r="HB11" s="45"/>
      <c r="HC11" s="45"/>
      <c r="HD11" s="45"/>
      <c r="HE11" s="45"/>
      <c r="HF11" s="45"/>
      <c r="HG11" s="45">
        <f>HH11+HI11+HJ11</f>
        <v>0</v>
      </c>
      <c r="HH11" s="45">
        <f t="shared" ref="HH11:HJ12" si="27">HH27+HH337</f>
        <v>0</v>
      </c>
      <c r="HI11" s="45">
        <f t="shared" si="27"/>
        <v>0</v>
      </c>
      <c r="HJ11" s="45">
        <f t="shared" si="27"/>
        <v>0</v>
      </c>
      <c r="HK11" s="45" t="e">
        <f>HL11+HM11+HN11</f>
        <v>#REF!</v>
      </c>
      <c r="HL11" s="45" t="e">
        <f>HL27+HL337+HL379</f>
        <v>#REF!</v>
      </c>
      <c r="HM11" s="45">
        <f>HM27+HM337</f>
        <v>0</v>
      </c>
      <c r="HN11" s="45">
        <f>HN27+HN337</f>
        <v>0</v>
      </c>
      <c r="HO11" s="45">
        <f>HP11+HQ11+HR11</f>
        <v>13570586.699999999</v>
      </c>
      <c r="HP11" s="45">
        <f t="shared" ref="HP11:HR12" si="28">HP27+HP337</f>
        <v>11395151.373359999</v>
      </c>
      <c r="HQ11" s="45">
        <f t="shared" si="28"/>
        <v>680085.67045999994</v>
      </c>
      <c r="HR11" s="45">
        <f t="shared" si="28"/>
        <v>1495349.6561799999</v>
      </c>
      <c r="HS11" s="45">
        <f>HT11+HU11+HV11</f>
        <v>11095353.58657</v>
      </c>
      <c r="HT11" s="45">
        <f t="shared" ref="HT11:HV12" si="29">HT27+HT337</f>
        <v>9117432.8008500002</v>
      </c>
      <c r="HU11" s="45">
        <f t="shared" si="29"/>
        <v>876341.19415</v>
      </c>
      <c r="HV11" s="45">
        <f t="shared" si="29"/>
        <v>1101579.5915699999</v>
      </c>
      <c r="HW11" s="45">
        <f>HX11+HY11+HZ11</f>
        <v>2152470</v>
      </c>
      <c r="HX11" s="45">
        <f>HX332+HX336</f>
        <v>2524862.6865699999</v>
      </c>
      <c r="HY11" s="45">
        <f>HY332+HY336</f>
        <v>0</v>
      </c>
      <c r="HZ11" s="45">
        <f>HZ332+HZ336-HZ369</f>
        <v>-372392.68657000002</v>
      </c>
      <c r="IA11" s="45">
        <f>IB11+IC11+ID11</f>
        <v>11095353.586570002</v>
      </c>
      <c r="IB11" s="45">
        <f t="shared" ref="IB11:ID12" si="30">IB27+IB337</f>
        <v>9240322.3874200005</v>
      </c>
      <c r="IC11" s="45">
        <f t="shared" si="30"/>
        <v>876341.19415</v>
      </c>
      <c r="ID11" s="45">
        <f t="shared" si="30"/>
        <v>978690.005</v>
      </c>
      <c r="IE11" s="50"/>
      <c r="IF11" s="51"/>
      <c r="IG11" s="51"/>
      <c r="IH11" s="51"/>
      <c r="II11" s="52"/>
      <c r="IJ11" s="52"/>
      <c r="IK11" s="52"/>
      <c r="IL11" s="52"/>
      <c r="IM11" s="52"/>
      <c r="IN11" s="52"/>
      <c r="IO11" s="52"/>
    </row>
    <row r="12" spans="1:249" s="54" customFormat="1" ht="35.25" customHeight="1" x14ac:dyDescent="0.3">
      <c r="B12" s="756" t="s">
        <v>127</v>
      </c>
      <c r="C12" s="757"/>
      <c r="D12" s="84"/>
      <c r="E12" s="85"/>
      <c r="F12" s="85"/>
      <c r="G12" s="85"/>
      <c r="H12" s="85"/>
      <c r="I12" s="85"/>
      <c r="J12" s="85"/>
      <c r="K12" s="85"/>
      <c r="L12" s="85"/>
      <c r="M12" s="85"/>
      <c r="N12" s="85"/>
      <c r="O12" s="85"/>
      <c r="P12" s="85"/>
      <c r="Q12" s="84"/>
      <c r="R12" s="85"/>
      <c r="S12" s="85"/>
      <c r="T12" s="84"/>
      <c r="U12" s="84"/>
      <c r="V12" s="84"/>
      <c r="W12" s="84"/>
      <c r="X12" s="84"/>
      <c r="Y12" s="84"/>
      <c r="Z12" s="86"/>
      <c r="AA12" s="86"/>
      <c r="AB12" s="86"/>
      <c r="AC12" s="86"/>
      <c r="AD12" s="86"/>
      <c r="AE12" s="86"/>
      <c r="AF12" s="86"/>
      <c r="AG12" s="86"/>
      <c r="AH12" s="86"/>
      <c r="AI12" s="86"/>
      <c r="AJ12" s="86"/>
      <c r="AK12" s="86"/>
      <c r="AL12" s="86"/>
      <c r="AM12" s="86"/>
      <c r="AN12" s="86"/>
      <c r="AO12" s="87"/>
      <c r="AP12" s="86"/>
      <c r="AQ12" s="86"/>
      <c r="AR12" s="86"/>
      <c r="AS12" s="86"/>
      <c r="AT12" s="86"/>
      <c r="AU12" s="86"/>
      <c r="AV12" s="86"/>
      <c r="AW12" s="86"/>
      <c r="AX12" s="86"/>
      <c r="AY12" s="86"/>
      <c r="AZ12" s="86"/>
      <c r="BA12" s="86"/>
      <c r="BB12" s="86"/>
      <c r="BC12" s="86"/>
      <c r="BD12" s="86"/>
      <c r="BE12" s="86"/>
      <c r="BF12" s="86"/>
      <c r="BG12" s="86"/>
      <c r="BH12" s="86"/>
      <c r="BI12" s="86"/>
      <c r="BJ12" s="86"/>
      <c r="BK12" s="88"/>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9">
        <f>CX12+CY12</f>
        <v>296317.40000000002</v>
      </c>
      <c r="CX12" s="89">
        <f t="shared" ref="CX12:EF12" si="31">CX238</f>
        <v>296317.40000000002</v>
      </c>
      <c r="CY12" s="89">
        <f t="shared" si="31"/>
        <v>0</v>
      </c>
      <c r="CZ12" s="89">
        <f t="shared" si="31"/>
        <v>0</v>
      </c>
      <c r="DA12" s="89">
        <f t="shared" si="31"/>
        <v>0</v>
      </c>
      <c r="DB12" s="89">
        <f t="shared" si="31"/>
        <v>0</v>
      </c>
      <c r="DC12" s="89">
        <f t="shared" si="31"/>
        <v>0</v>
      </c>
      <c r="DD12" s="89">
        <f t="shared" si="31"/>
        <v>0</v>
      </c>
      <c r="DE12" s="89">
        <f t="shared" si="31"/>
        <v>0</v>
      </c>
      <c r="DF12" s="89">
        <f t="shared" si="31"/>
        <v>0</v>
      </c>
      <c r="DG12" s="89">
        <f t="shared" si="31"/>
        <v>0</v>
      </c>
      <c r="DH12" s="89">
        <f t="shared" si="31"/>
        <v>0</v>
      </c>
      <c r="DI12" s="89">
        <f t="shared" si="31"/>
        <v>296317.40000000002</v>
      </c>
      <c r="DJ12" s="89">
        <f t="shared" si="31"/>
        <v>296317.40000000002</v>
      </c>
      <c r="DK12" s="89">
        <f t="shared" si="31"/>
        <v>0</v>
      </c>
      <c r="DL12" s="89">
        <f t="shared" si="31"/>
        <v>0</v>
      </c>
      <c r="DM12" s="89">
        <f t="shared" si="31"/>
        <v>0</v>
      </c>
      <c r="DN12" s="89">
        <f t="shared" si="31"/>
        <v>0</v>
      </c>
      <c r="DO12" s="89">
        <f t="shared" si="31"/>
        <v>0</v>
      </c>
      <c r="DP12" s="89">
        <f t="shared" si="31"/>
        <v>0</v>
      </c>
      <c r="DQ12" s="89">
        <f t="shared" si="31"/>
        <v>0</v>
      </c>
      <c r="DR12" s="89">
        <f t="shared" si="31"/>
        <v>296317.40000000002</v>
      </c>
      <c r="DS12" s="89">
        <f t="shared" si="31"/>
        <v>296317.40000000002</v>
      </c>
      <c r="DT12" s="89">
        <f t="shared" si="31"/>
        <v>0</v>
      </c>
      <c r="DU12" s="89">
        <f t="shared" si="31"/>
        <v>0</v>
      </c>
      <c r="DV12" s="89">
        <f t="shared" si="31"/>
        <v>0</v>
      </c>
      <c r="DW12" s="89">
        <f t="shared" si="31"/>
        <v>0</v>
      </c>
      <c r="DX12" s="89">
        <f t="shared" si="31"/>
        <v>0</v>
      </c>
      <c r="DY12" s="89">
        <f t="shared" si="31"/>
        <v>0</v>
      </c>
      <c r="DZ12" s="89">
        <f t="shared" si="31"/>
        <v>0</v>
      </c>
      <c r="EA12" s="89">
        <f t="shared" si="31"/>
        <v>0</v>
      </c>
      <c r="EB12" s="89">
        <f t="shared" si="31"/>
        <v>0</v>
      </c>
      <c r="EC12" s="89">
        <f t="shared" si="31"/>
        <v>0</v>
      </c>
      <c r="ED12" s="89">
        <f t="shared" si="31"/>
        <v>0</v>
      </c>
      <c r="EE12" s="89">
        <f t="shared" si="31"/>
        <v>0</v>
      </c>
      <c r="EF12" s="89">
        <f t="shared" si="31"/>
        <v>0</v>
      </c>
      <c r="EG12" s="89">
        <f>EH12+EI12+EJ12</f>
        <v>2861343.9</v>
      </c>
      <c r="EH12" s="89">
        <f>EH28+EH338</f>
        <v>2861343.9</v>
      </c>
      <c r="EI12" s="89">
        <f>EI28+EI338</f>
        <v>0</v>
      </c>
      <c r="EJ12" s="89">
        <f>EJ28+EJ338</f>
        <v>0</v>
      </c>
      <c r="EK12" s="89">
        <f>EL12+EM12+EN12</f>
        <v>0</v>
      </c>
      <c r="EL12" s="89">
        <f>EL28+EL338</f>
        <v>0</v>
      </c>
      <c r="EM12" s="89">
        <f>EM28+EM338</f>
        <v>0</v>
      </c>
      <c r="EN12" s="89">
        <f>EN28+EN338</f>
        <v>0</v>
      </c>
      <c r="EO12" s="89">
        <f>EO238</f>
        <v>0</v>
      </c>
      <c r="EP12" s="89">
        <f>EP238</f>
        <v>0</v>
      </c>
      <c r="EQ12" s="89">
        <f>EQ238</f>
        <v>0</v>
      </c>
      <c r="ER12" s="89">
        <f>ER238</f>
        <v>0</v>
      </c>
      <c r="ES12" s="90">
        <f>ET12+EU12+EV12</f>
        <v>0</v>
      </c>
      <c r="ET12" s="89">
        <f>ET28+ET338</f>
        <v>0</v>
      </c>
      <c r="EU12" s="89">
        <f>EU28+EU338</f>
        <v>0</v>
      </c>
      <c r="EV12" s="89">
        <f>EV28+EV338</f>
        <v>0</v>
      </c>
      <c r="EW12" s="89">
        <f t="shared" ref="EW12:FB12" si="32">EW238</f>
        <v>0</v>
      </c>
      <c r="EX12" s="89">
        <f t="shared" si="32"/>
        <v>0</v>
      </c>
      <c r="EY12" s="89">
        <f t="shared" si="32"/>
        <v>0</v>
      </c>
      <c r="EZ12" s="89">
        <f t="shared" si="32"/>
        <v>0</v>
      </c>
      <c r="FA12" s="89">
        <f t="shared" si="32"/>
        <v>0</v>
      </c>
      <c r="FB12" s="89">
        <f t="shared" si="32"/>
        <v>0</v>
      </c>
      <c r="FC12" s="89">
        <f>FD12+FE12+FF12</f>
        <v>2895772.8000000003</v>
      </c>
      <c r="FD12" s="89">
        <f t="shared" si="24"/>
        <v>2796688.0580000002</v>
      </c>
      <c r="FE12" s="89">
        <f t="shared" si="24"/>
        <v>0</v>
      </c>
      <c r="FF12" s="89">
        <f t="shared" si="24"/>
        <v>99084.741999999998</v>
      </c>
      <c r="FG12" s="89">
        <f>FH12+FI12+FJ12</f>
        <v>53311.942000000003</v>
      </c>
      <c r="FH12" s="89">
        <f t="shared" si="25"/>
        <v>0</v>
      </c>
      <c r="FI12" s="89">
        <f t="shared" si="25"/>
        <v>0</v>
      </c>
      <c r="FJ12" s="89">
        <f t="shared" si="25"/>
        <v>53311.942000000003</v>
      </c>
      <c r="FK12" s="89" t="e">
        <f>FL12+FM12+FN12</f>
        <v>#REF!</v>
      </c>
      <c r="FL12" s="89">
        <f>FL238</f>
        <v>0</v>
      </c>
      <c r="FM12" s="89">
        <f>FM238</f>
        <v>0</v>
      </c>
      <c r="FN12" s="89" t="e">
        <f>FN369</f>
        <v>#REF!</v>
      </c>
      <c r="FO12" s="89">
        <f>FP12+FQ12+FR12</f>
        <v>2895772.8000000003</v>
      </c>
      <c r="FP12" s="89">
        <f t="shared" si="26"/>
        <v>2796688.0580000002</v>
      </c>
      <c r="FQ12" s="89">
        <f t="shared" si="26"/>
        <v>0</v>
      </c>
      <c r="FR12" s="89">
        <f t="shared" si="26"/>
        <v>99084.741999999998</v>
      </c>
      <c r="FS12" s="89">
        <f t="shared" si="6"/>
        <v>679349.02908999997</v>
      </c>
      <c r="FT12" s="91">
        <f t="shared" si="7"/>
        <v>0.23460025216412003</v>
      </c>
      <c r="FU12" s="89">
        <f>FU28+FU338</f>
        <v>679349.02908999997</v>
      </c>
      <c r="FV12" s="91">
        <f t="shared" si="8"/>
        <v>0.24291197838339679</v>
      </c>
      <c r="FW12" s="89">
        <f>FW28+FW338</f>
        <v>0</v>
      </c>
      <c r="FX12" s="91">
        <v>0</v>
      </c>
      <c r="FY12" s="89">
        <f>FY28+FY338</f>
        <v>0</v>
      </c>
      <c r="FZ12" s="91">
        <f t="shared" si="9"/>
        <v>0</v>
      </c>
      <c r="GA12" s="89">
        <f t="shared" si="10"/>
        <v>455000</v>
      </c>
      <c r="GB12" s="92">
        <f t="shared" si="11"/>
        <v>0.15712558664823426</v>
      </c>
      <c r="GC12" s="93">
        <f>GC28+GC338</f>
        <v>455000</v>
      </c>
      <c r="GD12" s="92">
        <f t="shared" si="12"/>
        <v>0.16269243854296173</v>
      </c>
      <c r="GE12" s="93">
        <f>GE28+GE338</f>
        <v>0</v>
      </c>
      <c r="GF12" s="92">
        <v>0</v>
      </c>
      <c r="GG12" s="93">
        <f>GG28+GG338</f>
        <v>0</v>
      </c>
      <c r="GH12" s="92">
        <f t="shared" si="13"/>
        <v>0</v>
      </c>
      <c r="GI12" s="93">
        <f t="shared" si="14"/>
        <v>1960500</v>
      </c>
      <c r="GJ12" s="47">
        <f t="shared" si="15"/>
        <v>0.67702134642607315</v>
      </c>
      <c r="GK12" s="93">
        <f>GK28+GK338</f>
        <v>1960500</v>
      </c>
      <c r="GL12" s="47">
        <f t="shared" si="16"/>
        <v>0.70100774893071749</v>
      </c>
      <c r="GM12" s="93">
        <f>GM28+GM338</f>
        <v>0</v>
      </c>
      <c r="GN12" s="47">
        <v>0</v>
      </c>
      <c r="GO12" s="93">
        <f>GO28+GO338</f>
        <v>0</v>
      </c>
      <c r="GP12" s="47">
        <f t="shared" si="17"/>
        <v>0</v>
      </c>
      <c r="GQ12" s="89"/>
      <c r="GR12" s="89"/>
      <c r="GS12" s="89"/>
      <c r="GT12" s="89"/>
      <c r="GU12" s="89">
        <f>GV12+GW12+GX12</f>
        <v>2753152.8</v>
      </c>
      <c r="GV12" s="89">
        <f>GV28+GV338</f>
        <v>2700000</v>
      </c>
      <c r="GW12" s="89">
        <f>GW28+GW338</f>
        <v>0</v>
      </c>
      <c r="GX12" s="89">
        <f>GX28+GX338</f>
        <v>53152.800000000003</v>
      </c>
      <c r="GY12" s="89"/>
      <c r="GZ12" s="89"/>
      <c r="HA12" s="89"/>
      <c r="HB12" s="89"/>
      <c r="HC12" s="89"/>
      <c r="HD12" s="89"/>
      <c r="HE12" s="89"/>
      <c r="HF12" s="89"/>
      <c r="HG12" s="89">
        <f>HH12+HI12+HJ12</f>
        <v>-983000</v>
      </c>
      <c r="HH12" s="89">
        <f t="shared" si="27"/>
        <v>-983000</v>
      </c>
      <c r="HI12" s="89">
        <f t="shared" si="27"/>
        <v>0</v>
      </c>
      <c r="HJ12" s="89">
        <f t="shared" si="27"/>
        <v>0</v>
      </c>
      <c r="HK12" s="89">
        <f>HL12+HM12+HN12</f>
        <v>0</v>
      </c>
      <c r="HL12" s="89">
        <f>HL28+HL338</f>
        <v>0</v>
      </c>
      <c r="HM12" s="89">
        <f>HM28+HM338</f>
        <v>0</v>
      </c>
      <c r="HN12" s="89">
        <f>HN28+HN338</f>
        <v>0</v>
      </c>
      <c r="HO12" s="89">
        <f>HP12+HQ12+HR12</f>
        <v>1770152.8</v>
      </c>
      <c r="HP12" s="89">
        <f t="shared" si="28"/>
        <v>1717000</v>
      </c>
      <c r="HQ12" s="89">
        <f t="shared" si="28"/>
        <v>0</v>
      </c>
      <c r="HR12" s="89">
        <f t="shared" si="28"/>
        <v>53152.800000000003</v>
      </c>
      <c r="HS12" s="89">
        <f>HT12+HU12+HV12</f>
        <v>249503.1</v>
      </c>
      <c r="HT12" s="89">
        <f t="shared" si="29"/>
        <v>0</v>
      </c>
      <c r="HU12" s="89">
        <f t="shared" si="29"/>
        <v>0</v>
      </c>
      <c r="HV12" s="89">
        <f t="shared" si="29"/>
        <v>249503.1</v>
      </c>
      <c r="HW12" s="89">
        <f>HX12+HY12+HZ12</f>
        <v>2152470</v>
      </c>
      <c r="HX12" s="89">
        <f>HX28+HX338</f>
        <v>2401973.1</v>
      </c>
      <c r="HY12" s="89">
        <f>HY238</f>
        <v>0</v>
      </c>
      <c r="HZ12" s="89">
        <f>HZ28+HZ338</f>
        <v>-249503.1</v>
      </c>
      <c r="IA12" s="89">
        <f>IB12+IC12+ID12</f>
        <v>2401973.1</v>
      </c>
      <c r="IB12" s="89">
        <f t="shared" si="30"/>
        <v>2401973.1</v>
      </c>
      <c r="IC12" s="89">
        <f t="shared" si="30"/>
        <v>0</v>
      </c>
      <c r="ID12" s="89">
        <f t="shared" si="30"/>
        <v>0</v>
      </c>
      <c r="IE12" s="94"/>
      <c r="IF12" s="95"/>
      <c r="IG12" s="95"/>
      <c r="IH12" s="95"/>
      <c r="II12" s="69"/>
      <c r="IJ12" s="69"/>
      <c r="IK12" s="69"/>
      <c r="IL12" s="69"/>
      <c r="IM12" s="69"/>
      <c r="IN12" s="69"/>
      <c r="IO12" s="69"/>
    </row>
    <row r="13" spans="1:249" s="96" customFormat="1" ht="69" hidden="1" customHeight="1" x14ac:dyDescent="0.3">
      <c r="B13" s="736" t="s">
        <v>128</v>
      </c>
      <c r="C13" s="737"/>
      <c r="D13" s="97"/>
      <c r="E13" s="98"/>
      <c r="F13" s="98"/>
      <c r="G13" s="98"/>
      <c r="H13" s="98"/>
      <c r="I13" s="98"/>
      <c r="J13" s="98"/>
      <c r="K13" s="98"/>
      <c r="L13" s="98"/>
      <c r="M13" s="98"/>
      <c r="N13" s="98"/>
      <c r="O13" s="98"/>
      <c r="P13" s="98"/>
      <c r="Q13" s="97"/>
      <c r="R13" s="98"/>
      <c r="S13" s="98"/>
      <c r="T13" s="97"/>
      <c r="U13" s="97"/>
      <c r="V13" s="97"/>
      <c r="W13" s="97"/>
      <c r="X13" s="97"/>
      <c r="Y13" s="97"/>
      <c r="Z13" s="99"/>
      <c r="AA13" s="99"/>
      <c r="AB13" s="99"/>
      <c r="AC13" s="99"/>
      <c r="AD13" s="99"/>
      <c r="AE13" s="99"/>
      <c r="AF13" s="99"/>
      <c r="AG13" s="99"/>
      <c r="AH13" s="99"/>
      <c r="AI13" s="99"/>
      <c r="AJ13" s="99"/>
      <c r="AK13" s="99"/>
      <c r="AL13" s="99"/>
      <c r="AM13" s="99"/>
      <c r="AN13" s="99"/>
      <c r="AO13" s="100"/>
      <c r="AP13" s="99"/>
      <c r="AQ13" s="99"/>
      <c r="AR13" s="99"/>
      <c r="AS13" s="99"/>
      <c r="AT13" s="99"/>
      <c r="AU13" s="99"/>
      <c r="AV13" s="99"/>
      <c r="AW13" s="99"/>
      <c r="AX13" s="99"/>
      <c r="AY13" s="99"/>
      <c r="AZ13" s="99"/>
      <c r="BA13" s="99"/>
      <c r="BB13" s="99"/>
      <c r="BC13" s="99"/>
      <c r="BD13" s="99"/>
      <c r="BE13" s="99"/>
      <c r="BF13" s="99"/>
      <c r="BG13" s="99"/>
      <c r="BH13" s="99"/>
      <c r="BI13" s="99"/>
      <c r="BJ13" s="99"/>
      <c r="BK13" s="101"/>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3"/>
      <c r="ET13" s="102"/>
      <c r="EU13" s="102"/>
      <c r="EV13" s="102"/>
      <c r="EW13" s="102"/>
      <c r="EX13" s="102"/>
      <c r="EY13" s="102"/>
      <c r="EZ13" s="102"/>
      <c r="FA13" s="102"/>
      <c r="FB13" s="102"/>
      <c r="FC13" s="102">
        <f>FD13+FE13+FF13</f>
        <v>0</v>
      </c>
      <c r="FD13" s="102">
        <f>FD29</f>
        <v>0</v>
      </c>
      <c r="FE13" s="102">
        <v>0</v>
      </c>
      <c r="FF13" s="102">
        <v>0</v>
      </c>
      <c r="FG13" s="102"/>
      <c r="FH13" s="102"/>
      <c r="FI13" s="102"/>
      <c r="FJ13" s="102"/>
      <c r="FK13" s="102"/>
      <c r="FL13" s="102"/>
      <c r="FM13" s="102"/>
      <c r="FN13" s="102"/>
      <c r="FO13" s="102"/>
      <c r="FP13" s="102"/>
      <c r="FQ13" s="102"/>
      <c r="FR13" s="102"/>
      <c r="FS13" s="102">
        <f>FU13</f>
        <v>107581.93032</v>
      </c>
      <c r="FT13" s="104">
        <v>0</v>
      </c>
      <c r="FU13" s="102">
        <f>FU29</f>
        <v>107581.93032</v>
      </c>
      <c r="FV13" s="104">
        <v>0</v>
      </c>
      <c r="FW13" s="102">
        <v>0</v>
      </c>
      <c r="FX13" s="104">
        <v>0</v>
      </c>
      <c r="FY13" s="102">
        <v>0</v>
      </c>
      <c r="FZ13" s="104">
        <v>0</v>
      </c>
      <c r="GA13" s="102">
        <v>0</v>
      </c>
      <c r="GB13" s="105">
        <v>0</v>
      </c>
      <c r="GC13" s="106">
        <v>0</v>
      </c>
      <c r="GD13" s="105">
        <v>0</v>
      </c>
      <c r="GE13" s="106">
        <v>0</v>
      </c>
      <c r="GF13" s="105">
        <v>0</v>
      </c>
      <c r="GG13" s="106">
        <v>0</v>
      </c>
      <c r="GH13" s="105">
        <v>0</v>
      </c>
      <c r="GI13" s="106">
        <v>0</v>
      </c>
      <c r="GJ13" s="105">
        <v>0</v>
      </c>
      <c r="GK13" s="106">
        <v>0</v>
      </c>
      <c r="GL13" s="105">
        <v>0</v>
      </c>
      <c r="GM13" s="106">
        <v>0</v>
      </c>
      <c r="GN13" s="105">
        <v>0</v>
      </c>
      <c r="GO13" s="106">
        <v>0</v>
      </c>
      <c r="GP13" s="105">
        <v>0</v>
      </c>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7"/>
      <c r="IF13" s="108"/>
      <c r="IG13" s="108"/>
      <c r="IH13" s="108"/>
      <c r="II13" s="109"/>
      <c r="IJ13" s="109"/>
      <c r="IK13" s="109"/>
      <c r="IL13" s="109"/>
      <c r="IM13" s="109"/>
      <c r="IN13" s="109"/>
      <c r="IO13" s="109"/>
    </row>
    <row r="14" spans="1:249" s="39" customFormat="1" ht="46.5" customHeight="1" x14ac:dyDescent="0.3">
      <c r="B14" s="743" t="s">
        <v>129</v>
      </c>
      <c r="C14" s="744"/>
      <c r="D14" s="110"/>
      <c r="E14" s="111"/>
      <c r="F14" s="111"/>
      <c r="G14" s="111"/>
      <c r="H14" s="111"/>
      <c r="I14" s="111"/>
      <c r="J14" s="111"/>
      <c r="K14" s="111"/>
      <c r="L14" s="111"/>
      <c r="M14" s="111"/>
      <c r="N14" s="111"/>
      <c r="O14" s="111"/>
      <c r="P14" s="111"/>
      <c r="Q14" s="110"/>
      <c r="R14" s="111"/>
      <c r="S14" s="111"/>
      <c r="T14" s="110"/>
      <c r="U14" s="110"/>
      <c r="V14" s="110"/>
      <c r="W14" s="110"/>
      <c r="X14" s="110"/>
      <c r="Y14" s="110"/>
      <c r="Z14" s="112">
        <f t="shared" ref="Z14:AN14" si="33">Z391</f>
        <v>683000</v>
      </c>
      <c r="AA14" s="112">
        <f t="shared" si="33"/>
        <v>0</v>
      </c>
      <c r="AB14" s="112">
        <f t="shared" si="33"/>
        <v>683000</v>
      </c>
      <c r="AC14" s="112">
        <f t="shared" si="33"/>
        <v>0</v>
      </c>
      <c r="AD14" s="112">
        <f t="shared" si="33"/>
        <v>0</v>
      </c>
      <c r="AE14" s="112">
        <f t="shared" si="33"/>
        <v>0</v>
      </c>
      <c r="AF14" s="112" t="e">
        <f t="shared" si="33"/>
        <v>#REF!</v>
      </c>
      <c r="AG14" s="112">
        <f t="shared" si="33"/>
        <v>0</v>
      </c>
      <c r="AH14" s="112" t="e">
        <f t="shared" si="33"/>
        <v>#REF!</v>
      </c>
      <c r="AI14" s="112">
        <f t="shared" si="33"/>
        <v>0</v>
      </c>
      <c r="AJ14" s="112">
        <f t="shared" si="33"/>
        <v>0</v>
      </c>
      <c r="AK14" s="112">
        <f t="shared" si="33"/>
        <v>683000</v>
      </c>
      <c r="AL14" s="112" t="e">
        <f t="shared" si="33"/>
        <v>#REF!</v>
      </c>
      <c r="AM14" s="112" t="e">
        <f t="shared" si="33"/>
        <v>#VALUE!</v>
      </c>
      <c r="AN14" s="112" t="e">
        <f t="shared" si="33"/>
        <v>#VALUE!</v>
      </c>
      <c r="AO14" s="113">
        <v>1</v>
      </c>
      <c r="AP14" s="112">
        <f t="shared" ref="AP14:BJ14" si="34">AP391</f>
        <v>0</v>
      </c>
      <c r="AQ14" s="112">
        <f t="shared" si="34"/>
        <v>0</v>
      </c>
      <c r="AR14" s="112" t="e">
        <f t="shared" si="34"/>
        <v>#REF!</v>
      </c>
      <c r="AS14" s="112">
        <f t="shared" si="34"/>
        <v>448761.3</v>
      </c>
      <c r="AT14" s="112">
        <f t="shared" si="34"/>
        <v>0</v>
      </c>
      <c r="AU14" s="112">
        <f t="shared" si="34"/>
        <v>448761.3</v>
      </c>
      <c r="AV14" s="112">
        <f t="shared" si="34"/>
        <v>0</v>
      </c>
      <c r="AW14" s="112">
        <f t="shared" si="34"/>
        <v>0</v>
      </c>
      <c r="AX14" s="112">
        <f t="shared" si="34"/>
        <v>0</v>
      </c>
      <c r="AY14" s="112">
        <f t="shared" si="34"/>
        <v>448761.3</v>
      </c>
      <c r="AZ14" s="112">
        <f t="shared" si="34"/>
        <v>0</v>
      </c>
      <c r="BA14" s="112">
        <f t="shared" si="34"/>
        <v>448761.3</v>
      </c>
      <c r="BB14" s="112">
        <f t="shared" si="34"/>
        <v>700000</v>
      </c>
      <c r="BC14" s="112">
        <f t="shared" si="34"/>
        <v>0</v>
      </c>
      <c r="BD14" s="112">
        <f t="shared" si="34"/>
        <v>700000</v>
      </c>
      <c r="BE14" s="112">
        <f t="shared" si="34"/>
        <v>315773.90000000002</v>
      </c>
      <c r="BF14" s="112">
        <f t="shared" si="34"/>
        <v>0</v>
      </c>
      <c r="BG14" s="112">
        <f t="shared" si="34"/>
        <v>315773.90000000002</v>
      </c>
      <c r="BH14" s="112">
        <f t="shared" si="34"/>
        <v>764535.2</v>
      </c>
      <c r="BI14" s="112">
        <f t="shared" si="34"/>
        <v>0</v>
      </c>
      <c r="BJ14" s="112">
        <f t="shared" si="34"/>
        <v>764535.2</v>
      </c>
      <c r="BK14" s="114">
        <v>1</v>
      </c>
      <c r="BL14" s="112">
        <f t="shared" ref="BL14:CA14" si="35">BL391</f>
        <v>448761.3</v>
      </c>
      <c r="BM14" s="112">
        <f t="shared" si="35"/>
        <v>0</v>
      </c>
      <c r="BN14" s="112">
        <f t="shared" si="35"/>
        <v>0</v>
      </c>
      <c r="BO14" s="112">
        <f t="shared" si="35"/>
        <v>0</v>
      </c>
      <c r="BP14" s="112">
        <f t="shared" si="35"/>
        <v>0</v>
      </c>
      <c r="BQ14" s="112">
        <f t="shared" si="35"/>
        <v>0</v>
      </c>
      <c r="BR14" s="112">
        <f t="shared" si="35"/>
        <v>0</v>
      </c>
      <c r="BS14" s="112">
        <f t="shared" si="35"/>
        <v>0</v>
      </c>
      <c r="BT14" s="112">
        <f t="shared" si="35"/>
        <v>0</v>
      </c>
      <c r="BU14" s="112">
        <f t="shared" si="35"/>
        <v>0</v>
      </c>
      <c r="BV14" s="112">
        <f t="shared" si="35"/>
        <v>448761.3</v>
      </c>
      <c r="BW14" s="112">
        <f t="shared" si="35"/>
        <v>0</v>
      </c>
      <c r="BX14" s="112">
        <f t="shared" si="35"/>
        <v>448761.3</v>
      </c>
      <c r="BY14" s="112">
        <f t="shared" si="35"/>
        <v>0</v>
      </c>
      <c r="BZ14" s="112">
        <f t="shared" si="35"/>
        <v>0</v>
      </c>
      <c r="CA14" s="112">
        <f t="shared" si="35"/>
        <v>0</v>
      </c>
      <c r="CB14" s="112">
        <f>CC14+CD14</f>
        <v>764535.2</v>
      </c>
      <c r="CC14" s="112">
        <f>CC391</f>
        <v>0</v>
      </c>
      <c r="CD14" s="112">
        <f>CD30+CD336</f>
        <v>764535.2</v>
      </c>
      <c r="CE14" s="112">
        <v>1</v>
      </c>
      <c r="CF14" s="112" t="e">
        <f>CF391</f>
        <v>#REF!</v>
      </c>
      <c r="CG14" s="112"/>
      <c r="CH14" s="112" t="e">
        <f t="shared" ref="CH14:CS14" si="36">CH391</f>
        <v>#REF!</v>
      </c>
      <c r="CI14" s="112" t="e">
        <f t="shared" si="36"/>
        <v>#REF!</v>
      </c>
      <c r="CJ14" s="112" t="e">
        <f t="shared" si="36"/>
        <v>#REF!</v>
      </c>
      <c r="CK14" s="112" t="e">
        <f t="shared" si="36"/>
        <v>#REF!</v>
      </c>
      <c r="CL14" s="112" t="e">
        <f t="shared" si="36"/>
        <v>#REF!</v>
      </c>
      <c r="CM14" s="112" t="e">
        <f t="shared" si="36"/>
        <v>#REF!</v>
      </c>
      <c r="CN14" s="112">
        <f t="shared" si="36"/>
        <v>0</v>
      </c>
      <c r="CO14" s="112">
        <f t="shared" si="36"/>
        <v>0</v>
      </c>
      <c r="CP14" s="112">
        <f t="shared" si="36"/>
        <v>0</v>
      </c>
      <c r="CQ14" s="112" t="e">
        <f t="shared" si="36"/>
        <v>#REF!</v>
      </c>
      <c r="CR14" s="112" t="e">
        <f t="shared" si="36"/>
        <v>#REF!</v>
      </c>
      <c r="CS14" s="112" t="e">
        <f t="shared" si="36"/>
        <v>#REF!</v>
      </c>
      <c r="CT14" s="112">
        <f>CU14+CV14</f>
        <v>385949.74</v>
      </c>
      <c r="CU14" s="112">
        <f>CU391</f>
        <v>0</v>
      </c>
      <c r="CV14" s="112">
        <f>CV30+CV336</f>
        <v>385949.74</v>
      </c>
      <c r="CW14" s="115" t="e">
        <f>CX14+CY14</f>
        <v>#REF!</v>
      </c>
      <c r="CX14" s="115">
        <f>CX391</f>
        <v>0</v>
      </c>
      <c r="CY14" s="115" t="e">
        <f>CY30+CY336</f>
        <v>#REF!</v>
      </c>
      <c r="CZ14" s="115">
        <f>DA14+DB14</f>
        <v>772740.28</v>
      </c>
      <c r="DA14" s="115">
        <f>DA391</f>
        <v>0</v>
      </c>
      <c r="DB14" s="115">
        <f>DB30+DB336</f>
        <v>772740.28</v>
      </c>
      <c r="DC14" s="115">
        <f>DC391</f>
        <v>380350</v>
      </c>
      <c r="DD14" s="115">
        <f>DD391</f>
        <v>0</v>
      </c>
      <c r="DE14" s="115">
        <f>DE391</f>
        <v>380350</v>
      </c>
      <c r="DF14" s="115" t="e">
        <f>DG14+DH14</f>
        <v>#REF!</v>
      </c>
      <c r="DG14" s="115">
        <f>DG391</f>
        <v>0</v>
      </c>
      <c r="DH14" s="115" t="e">
        <f>DH30+DH336</f>
        <v>#REF!</v>
      </c>
      <c r="DI14" s="115" t="e">
        <f>DJ14+DK14</f>
        <v>#REF!</v>
      </c>
      <c r="DJ14" s="115">
        <f>DJ391</f>
        <v>0</v>
      </c>
      <c r="DK14" s="115" t="e">
        <f>DK30+DK336</f>
        <v>#REF!</v>
      </c>
      <c r="DL14" s="115" t="e">
        <f>DM14+DN14</f>
        <v>#REF!</v>
      </c>
      <c r="DM14" s="115">
        <f>DM391</f>
        <v>0</v>
      </c>
      <c r="DN14" s="115" t="e">
        <f>DN30+DN336</f>
        <v>#REF!</v>
      </c>
      <c r="DO14" s="115" t="e">
        <f>DP14+DQ14</f>
        <v>#REF!</v>
      </c>
      <c r="DP14" s="115">
        <f>DP391</f>
        <v>0</v>
      </c>
      <c r="DQ14" s="115" t="e">
        <f>DQ30+DQ336</f>
        <v>#REF!</v>
      </c>
      <c r="DR14" s="115" t="e">
        <f>DS14+DT14</f>
        <v>#REF!</v>
      </c>
      <c r="DS14" s="115">
        <f>DS391</f>
        <v>0</v>
      </c>
      <c r="DT14" s="115" t="e">
        <f>DT30+DT336</f>
        <v>#REF!</v>
      </c>
      <c r="DU14" s="115">
        <f t="shared" ref="DU14:EF14" si="37">DU391</f>
        <v>1153090.28</v>
      </c>
      <c r="DV14" s="115">
        <f t="shared" si="37"/>
        <v>0</v>
      </c>
      <c r="DW14" s="115">
        <f t="shared" si="37"/>
        <v>1153090.28</v>
      </c>
      <c r="DX14" s="115">
        <f t="shared" si="37"/>
        <v>484509.3</v>
      </c>
      <c r="DY14" s="115">
        <f t="shared" si="37"/>
        <v>0</v>
      </c>
      <c r="DZ14" s="115">
        <f t="shared" si="37"/>
        <v>484509.3</v>
      </c>
      <c r="EA14" s="115">
        <f t="shared" si="37"/>
        <v>443142</v>
      </c>
      <c r="EB14" s="115">
        <f t="shared" si="37"/>
        <v>0</v>
      </c>
      <c r="EC14" s="115">
        <f t="shared" si="37"/>
        <v>443142</v>
      </c>
      <c r="ED14" s="115">
        <f t="shared" si="37"/>
        <v>-226486.06200000001</v>
      </c>
      <c r="EE14" s="115">
        <f t="shared" si="37"/>
        <v>0</v>
      </c>
      <c r="EF14" s="115">
        <f t="shared" si="37"/>
        <v>-226486.06200000001</v>
      </c>
      <c r="EG14" s="115">
        <f>EH14+EI14+EJ14</f>
        <v>1182688.0908199998</v>
      </c>
      <c r="EH14" s="115">
        <v>0</v>
      </c>
      <c r="EI14" s="115">
        <v>0</v>
      </c>
      <c r="EJ14" s="115">
        <f>EJ30+EJ336</f>
        <v>1182688.0908199998</v>
      </c>
      <c r="EK14" s="115">
        <f>EL14+EM14+EN14</f>
        <v>-67398.10282</v>
      </c>
      <c r="EL14" s="115">
        <v>0</v>
      </c>
      <c r="EM14" s="115">
        <v>0</v>
      </c>
      <c r="EN14" s="115">
        <f>EN30+EN336</f>
        <v>-67398.10282</v>
      </c>
      <c r="EO14" s="115" t="e">
        <f>EO391</f>
        <v>#REF!</v>
      </c>
      <c r="EP14" s="115">
        <f>EP391</f>
        <v>0</v>
      </c>
      <c r="EQ14" s="115">
        <f>EQ391</f>
        <v>0</v>
      </c>
      <c r="ER14" s="115" t="e">
        <f>ER391</f>
        <v>#REF!</v>
      </c>
      <c r="ES14" s="115">
        <f>ET14+EU14+EV14</f>
        <v>-113739.90174999993</v>
      </c>
      <c r="ET14" s="115">
        <v>0</v>
      </c>
      <c r="EU14" s="115">
        <v>0</v>
      </c>
      <c r="EV14" s="115">
        <f>EV30+EV336</f>
        <v>-113739.90174999993</v>
      </c>
      <c r="EW14" s="115">
        <f t="shared" ref="EW14:FB14" si="38">EW391</f>
        <v>827651.3</v>
      </c>
      <c r="EX14" s="115">
        <f t="shared" si="38"/>
        <v>0</v>
      </c>
      <c r="EY14" s="115">
        <f t="shared" si="38"/>
        <v>827651.3</v>
      </c>
      <c r="EZ14" s="115">
        <f t="shared" si="38"/>
        <v>0</v>
      </c>
      <c r="FA14" s="115">
        <f t="shared" si="38"/>
        <v>0</v>
      </c>
      <c r="FB14" s="115">
        <f t="shared" si="38"/>
        <v>0</v>
      </c>
      <c r="FC14" s="115">
        <f>FF14</f>
        <v>1251005.7028199998</v>
      </c>
      <c r="FD14" s="115">
        <v>0</v>
      </c>
      <c r="FE14" s="115">
        <v>0</v>
      </c>
      <c r="FF14" s="115">
        <f>FF30+FF336</f>
        <v>1251005.7028199998</v>
      </c>
      <c r="FG14" s="115">
        <f>FH14+FI14+FJ14</f>
        <v>292969.19967000006</v>
      </c>
      <c r="FH14" s="115">
        <v>0</v>
      </c>
      <c r="FI14" s="115">
        <v>0</v>
      </c>
      <c r="FJ14" s="115">
        <f>FJ30+FJ336</f>
        <v>292969.19967000006</v>
      </c>
      <c r="FK14" s="115" t="e">
        <f>FK30+FK339+FK365</f>
        <v>#REF!</v>
      </c>
      <c r="FL14" s="115">
        <f>FL391</f>
        <v>0</v>
      </c>
      <c r="FM14" s="115">
        <f>FM391</f>
        <v>0</v>
      </c>
      <c r="FN14" s="115" t="e">
        <f>FN30+FN339+FN365</f>
        <v>#REF!</v>
      </c>
      <c r="FO14" s="115">
        <f>FR14</f>
        <v>1543974.9024900002</v>
      </c>
      <c r="FP14" s="115">
        <v>0</v>
      </c>
      <c r="FQ14" s="115">
        <v>0</v>
      </c>
      <c r="FR14" s="115">
        <f>FR30+FR336</f>
        <v>1543974.9024900002</v>
      </c>
      <c r="FS14" s="115">
        <f t="shared" si="6"/>
        <v>0</v>
      </c>
      <c r="FT14" s="116">
        <f t="shared" si="7"/>
        <v>0</v>
      </c>
      <c r="FU14" s="115">
        <v>0</v>
      </c>
      <c r="FV14" s="116">
        <v>0</v>
      </c>
      <c r="FW14" s="115">
        <v>0</v>
      </c>
      <c r="FX14" s="116">
        <v>0</v>
      </c>
      <c r="FY14" s="115">
        <f>FY30+FY336</f>
        <v>0</v>
      </c>
      <c r="FZ14" s="116">
        <f t="shared" si="9"/>
        <v>0</v>
      </c>
      <c r="GA14" s="115">
        <f t="shared" si="10"/>
        <v>0</v>
      </c>
      <c r="GB14" s="117">
        <f t="shared" si="11"/>
        <v>0</v>
      </c>
      <c r="GC14" s="118">
        <v>0</v>
      </c>
      <c r="GD14" s="117">
        <v>0</v>
      </c>
      <c r="GE14" s="118">
        <v>0</v>
      </c>
      <c r="GF14" s="117">
        <v>0</v>
      </c>
      <c r="GG14" s="118">
        <f>GG30+GG336</f>
        <v>0</v>
      </c>
      <c r="GH14" s="117">
        <f t="shared" si="13"/>
        <v>0</v>
      </c>
      <c r="GI14" s="118">
        <f t="shared" si="14"/>
        <v>0</v>
      </c>
      <c r="GJ14" s="47">
        <f t="shared" si="15"/>
        <v>0</v>
      </c>
      <c r="GK14" s="118">
        <v>0</v>
      </c>
      <c r="GL14" s="47">
        <v>0</v>
      </c>
      <c r="GM14" s="118">
        <v>0</v>
      </c>
      <c r="GN14" s="47">
        <v>0</v>
      </c>
      <c r="GO14" s="118">
        <f>GO30+GO336</f>
        <v>0</v>
      </c>
      <c r="GP14" s="47">
        <f t="shared" si="17"/>
        <v>0</v>
      </c>
      <c r="GQ14" s="115"/>
      <c r="GR14" s="115"/>
      <c r="GS14" s="115"/>
      <c r="GT14" s="115"/>
      <c r="GU14" s="115">
        <f>GV14+GW14+GX14</f>
        <v>1448502.4561800002</v>
      </c>
      <c r="GV14" s="115">
        <v>0</v>
      </c>
      <c r="GW14" s="115">
        <v>0</v>
      </c>
      <c r="GX14" s="115">
        <f>GX30+GX336</f>
        <v>1448502.4561800002</v>
      </c>
      <c r="GY14" s="115"/>
      <c r="GZ14" s="115"/>
      <c r="HA14" s="115"/>
      <c r="HB14" s="115"/>
      <c r="HC14" s="115"/>
      <c r="HD14" s="115"/>
      <c r="HE14" s="115"/>
      <c r="HF14" s="115"/>
      <c r="HG14" s="115">
        <f>HJ14</f>
        <v>0</v>
      </c>
      <c r="HH14" s="115">
        <v>0</v>
      </c>
      <c r="HI14" s="115">
        <v>0</v>
      </c>
      <c r="HJ14" s="115">
        <f>HJ30+HJ336</f>
        <v>0</v>
      </c>
      <c r="HK14" s="115">
        <f>HK30+HK339+HK365</f>
        <v>0</v>
      </c>
      <c r="HL14" s="115">
        <v>0</v>
      </c>
      <c r="HM14" s="115">
        <v>0</v>
      </c>
      <c r="HN14" s="115">
        <f>HN30+HN336</f>
        <v>0</v>
      </c>
      <c r="HO14" s="115">
        <f>HR14</f>
        <v>1448502.45618</v>
      </c>
      <c r="HP14" s="115">
        <v>0</v>
      </c>
      <c r="HQ14" s="115">
        <v>0</v>
      </c>
      <c r="HR14" s="115">
        <f>HR30+HR336</f>
        <v>1448502.45618</v>
      </c>
      <c r="HS14" s="115">
        <f>HT14+HU14+HV14</f>
        <v>1251082.69157</v>
      </c>
      <c r="HT14" s="115">
        <v>0</v>
      </c>
      <c r="HU14" s="115">
        <v>0</v>
      </c>
      <c r="HV14" s="115">
        <f>HV30+HV336</f>
        <v>1251082.69157</v>
      </c>
      <c r="HW14" s="115">
        <f>HW30+HW339+HW365</f>
        <v>0</v>
      </c>
      <c r="HX14" s="115">
        <f>HX30+HX339+HX365</f>
        <v>372392.68657000002</v>
      </c>
      <c r="HY14" s="115">
        <f>HY391</f>
        <v>0</v>
      </c>
      <c r="HZ14" s="115">
        <f>HZ30+HZ339+HZ365</f>
        <v>-372392.68657000002</v>
      </c>
      <c r="IA14" s="115">
        <f>IB14+IC14+ID14</f>
        <v>1251082.69157</v>
      </c>
      <c r="IB14" s="119">
        <f>IB30+IB336</f>
        <v>372392.68657000002</v>
      </c>
      <c r="IC14" s="115">
        <v>0</v>
      </c>
      <c r="ID14" s="119">
        <f>ID30+ID336</f>
        <v>878690.005</v>
      </c>
      <c r="IE14" s="50"/>
      <c r="IF14" s="51"/>
      <c r="IG14" s="51"/>
      <c r="IH14" s="51"/>
      <c r="II14" s="52"/>
      <c r="IJ14" s="52"/>
      <c r="IK14" s="52"/>
      <c r="IL14" s="52"/>
      <c r="IM14" s="52"/>
      <c r="IN14" s="52"/>
      <c r="IO14" s="52"/>
    </row>
    <row r="15" spans="1:249" s="120" customFormat="1" ht="45" customHeight="1" x14ac:dyDescent="0.3">
      <c r="B15" s="752" t="s">
        <v>130</v>
      </c>
      <c r="C15" s="753"/>
      <c r="D15" s="70"/>
      <c r="E15" s="71"/>
      <c r="F15" s="71"/>
      <c r="G15" s="71"/>
      <c r="H15" s="71"/>
      <c r="I15" s="71"/>
      <c r="J15" s="71"/>
      <c r="K15" s="71"/>
      <c r="L15" s="71"/>
      <c r="M15" s="71"/>
      <c r="N15" s="71"/>
      <c r="O15" s="71"/>
      <c r="P15" s="71"/>
      <c r="Q15" s="70"/>
      <c r="R15" s="71"/>
      <c r="S15" s="71"/>
      <c r="T15" s="70"/>
      <c r="U15" s="70"/>
      <c r="V15" s="70"/>
      <c r="W15" s="70"/>
      <c r="X15" s="70"/>
      <c r="Y15" s="70"/>
      <c r="Z15" s="72" t="e">
        <f t="shared" ref="Z15:AN15" si="39">Z381</f>
        <v>#REF!</v>
      </c>
      <c r="AA15" s="72" t="e">
        <f t="shared" si="39"/>
        <v>#REF!</v>
      </c>
      <c r="AB15" s="72">
        <f t="shared" si="39"/>
        <v>0</v>
      </c>
      <c r="AC15" s="72">
        <f t="shared" si="39"/>
        <v>0</v>
      </c>
      <c r="AD15" s="72">
        <f t="shared" si="39"/>
        <v>0</v>
      </c>
      <c r="AE15" s="72">
        <f t="shared" si="39"/>
        <v>0</v>
      </c>
      <c r="AF15" s="72" t="e">
        <f t="shared" si="39"/>
        <v>#REF!</v>
      </c>
      <c r="AG15" s="72" t="e">
        <f t="shared" si="39"/>
        <v>#REF!</v>
      </c>
      <c r="AH15" s="72">
        <f t="shared" si="39"/>
        <v>0</v>
      </c>
      <c r="AI15" s="72">
        <f t="shared" si="39"/>
        <v>0</v>
      </c>
      <c r="AJ15" s="72">
        <f t="shared" si="39"/>
        <v>0</v>
      </c>
      <c r="AK15" s="72" t="e">
        <f t="shared" si="39"/>
        <v>#REF!</v>
      </c>
      <c r="AL15" s="72" t="e">
        <f t="shared" si="39"/>
        <v>#REF!</v>
      </c>
      <c r="AM15" s="72" t="str">
        <f t="shared" si="39"/>
        <v xml:space="preserve">Объем бюджетных ассигнований на 2017 год соответствует объему бюджетных ассигнований, предусмотренных на 2016г. </v>
      </c>
      <c r="AN15" s="72" t="str">
        <f t="shared" si="39"/>
        <v xml:space="preserve">Объем бюджетных ассигнований на 2017 год соответствует объему бюджетных ассигнований, предусмотренных на 2016г. </v>
      </c>
      <c r="AO15" s="73">
        <v>1</v>
      </c>
      <c r="AP15" s="72">
        <f t="shared" ref="AP15:BJ15" si="40">AP381</f>
        <v>19700</v>
      </c>
      <c r="AQ15" s="72">
        <f t="shared" si="40"/>
        <v>0</v>
      </c>
      <c r="AR15" s="72">
        <f t="shared" si="40"/>
        <v>0</v>
      </c>
      <c r="AS15" s="72">
        <f t="shared" si="40"/>
        <v>20000.400000000001</v>
      </c>
      <c r="AT15" s="72">
        <f t="shared" si="40"/>
        <v>20000.400000000001</v>
      </c>
      <c r="AU15" s="72">
        <f t="shared" si="40"/>
        <v>0</v>
      </c>
      <c r="AV15" s="72">
        <f t="shared" si="40"/>
        <v>0</v>
      </c>
      <c r="AW15" s="72">
        <f t="shared" si="40"/>
        <v>0</v>
      </c>
      <c r="AX15" s="72">
        <f t="shared" si="40"/>
        <v>0</v>
      </c>
      <c r="AY15" s="72">
        <f t="shared" si="40"/>
        <v>20000.400000000001</v>
      </c>
      <c r="AZ15" s="72">
        <f t="shared" si="40"/>
        <v>20000.400000000001</v>
      </c>
      <c r="BA15" s="72">
        <f t="shared" si="40"/>
        <v>0</v>
      </c>
      <c r="BB15" s="72">
        <f t="shared" si="40"/>
        <v>0</v>
      </c>
      <c r="BC15" s="72">
        <f t="shared" si="40"/>
        <v>0</v>
      </c>
      <c r="BD15" s="72">
        <f t="shared" si="40"/>
        <v>0</v>
      </c>
      <c r="BE15" s="72">
        <f t="shared" si="40"/>
        <v>-0.40000000000145519</v>
      </c>
      <c r="BF15" s="72">
        <f t="shared" si="40"/>
        <v>-0.40000000000145519</v>
      </c>
      <c r="BG15" s="72">
        <f t="shared" si="40"/>
        <v>0</v>
      </c>
      <c r="BH15" s="72">
        <f t="shared" si="40"/>
        <v>20000</v>
      </c>
      <c r="BI15" s="72">
        <f t="shared" si="40"/>
        <v>20000</v>
      </c>
      <c r="BJ15" s="72">
        <f t="shared" si="40"/>
        <v>0</v>
      </c>
      <c r="BK15" s="74">
        <v>1</v>
      </c>
      <c r="BL15" s="72">
        <f t="shared" ref="BL15:CD15" si="41">BL381</f>
        <v>20000.400000000001</v>
      </c>
      <c r="BM15" s="72">
        <f t="shared" si="41"/>
        <v>20000</v>
      </c>
      <c r="BN15" s="72">
        <f t="shared" si="41"/>
        <v>20000</v>
      </c>
      <c r="BO15" s="72">
        <f t="shared" si="41"/>
        <v>0</v>
      </c>
      <c r="BP15" s="72">
        <f t="shared" si="41"/>
        <v>0</v>
      </c>
      <c r="BQ15" s="72">
        <f t="shared" si="41"/>
        <v>0</v>
      </c>
      <c r="BR15" s="72">
        <f t="shared" si="41"/>
        <v>0</v>
      </c>
      <c r="BS15" s="72">
        <f t="shared" si="41"/>
        <v>0</v>
      </c>
      <c r="BT15" s="72">
        <f t="shared" si="41"/>
        <v>0</v>
      </c>
      <c r="BU15" s="72">
        <f t="shared" si="41"/>
        <v>0</v>
      </c>
      <c r="BV15" s="72">
        <f t="shared" si="41"/>
        <v>20000.400000000001</v>
      </c>
      <c r="BW15" s="72">
        <f t="shared" si="41"/>
        <v>20000.400000000001</v>
      </c>
      <c r="BX15" s="72">
        <f t="shared" si="41"/>
        <v>0</v>
      </c>
      <c r="BY15" s="72">
        <f t="shared" si="41"/>
        <v>0</v>
      </c>
      <c r="BZ15" s="72">
        <f t="shared" si="41"/>
        <v>0</v>
      </c>
      <c r="CA15" s="72">
        <f t="shared" si="41"/>
        <v>0</v>
      </c>
      <c r="CB15" s="72">
        <f t="shared" si="41"/>
        <v>20000</v>
      </c>
      <c r="CC15" s="72">
        <f t="shared" si="41"/>
        <v>20000</v>
      </c>
      <c r="CD15" s="72">
        <f t="shared" si="41"/>
        <v>0</v>
      </c>
      <c r="CE15" s="72">
        <v>1</v>
      </c>
      <c r="CF15" s="72">
        <f>CF381</f>
        <v>20000.400000000001</v>
      </c>
      <c r="CG15" s="72"/>
      <c r="CH15" s="72">
        <f t="shared" ref="CH15:CV15" si="42">CH381</f>
        <v>0</v>
      </c>
      <c r="CI15" s="72">
        <f t="shared" si="42"/>
        <v>0</v>
      </c>
      <c r="CJ15" s="72">
        <f t="shared" si="42"/>
        <v>0</v>
      </c>
      <c r="CK15" s="72">
        <f t="shared" si="42"/>
        <v>20000</v>
      </c>
      <c r="CL15" s="72">
        <f t="shared" si="42"/>
        <v>20000</v>
      </c>
      <c r="CM15" s="72">
        <f t="shared" si="42"/>
        <v>0</v>
      </c>
      <c r="CN15" s="72">
        <f t="shared" si="42"/>
        <v>0</v>
      </c>
      <c r="CO15" s="72">
        <f t="shared" si="42"/>
        <v>0</v>
      </c>
      <c r="CP15" s="72">
        <f t="shared" si="42"/>
        <v>0</v>
      </c>
      <c r="CQ15" s="72">
        <f t="shared" si="42"/>
        <v>20000</v>
      </c>
      <c r="CR15" s="72">
        <f t="shared" si="42"/>
        <v>20000</v>
      </c>
      <c r="CS15" s="72">
        <f t="shared" si="42"/>
        <v>0</v>
      </c>
      <c r="CT15" s="72">
        <f t="shared" si="42"/>
        <v>0</v>
      </c>
      <c r="CU15" s="72">
        <f t="shared" si="42"/>
        <v>0</v>
      </c>
      <c r="CV15" s="72">
        <f t="shared" si="42"/>
        <v>0</v>
      </c>
      <c r="CW15" s="75">
        <f>CX15+CY15</f>
        <v>20000</v>
      </c>
      <c r="CX15" s="75">
        <f>CX381</f>
        <v>20000</v>
      </c>
      <c r="CY15" s="75">
        <v>0</v>
      </c>
      <c r="CZ15" s="75">
        <f>DA15+DB15</f>
        <v>20000</v>
      </c>
      <c r="DA15" s="75">
        <f>DA381</f>
        <v>20000</v>
      </c>
      <c r="DB15" s="75"/>
      <c r="DC15" s="75">
        <f>DC381</f>
        <v>0</v>
      </c>
      <c r="DD15" s="75">
        <f>DD381</f>
        <v>0</v>
      </c>
      <c r="DE15" s="75">
        <f>DE381</f>
        <v>0</v>
      </c>
      <c r="DF15" s="75">
        <f>DG15+DH15</f>
        <v>0</v>
      </c>
      <c r="DG15" s="75">
        <f>DJ15-CX15</f>
        <v>0</v>
      </c>
      <c r="DH15" s="75">
        <v>0</v>
      </c>
      <c r="DI15" s="75">
        <f>DJ15+DK15</f>
        <v>20000</v>
      </c>
      <c r="DJ15" s="75">
        <f>DJ381</f>
        <v>20000</v>
      </c>
      <c r="DK15" s="75">
        <v>0</v>
      </c>
      <c r="DL15" s="75">
        <f>DM15+DN15</f>
        <v>0</v>
      </c>
      <c r="DM15" s="75">
        <f>DM381</f>
        <v>0</v>
      </c>
      <c r="DN15" s="75"/>
      <c r="DO15" s="75">
        <f>DP15+DQ15</f>
        <v>0</v>
      </c>
      <c r="DP15" s="75">
        <f>DP381</f>
        <v>0</v>
      </c>
      <c r="DQ15" s="75"/>
      <c r="DR15" s="75">
        <f>DS15+DT15</f>
        <v>20000</v>
      </c>
      <c r="DS15" s="75">
        <f>DS381</f>
        <v>20000</v>
      </c>
      <c r="DT15" s="75"/>
      <c r="DU15" s="75">
        <f t="shared" ref="DU15:FR15" si="43">DU381</f>
        <v>20000</v>
      </c>
      <c r="DV15" s="75">
        <f t="shared" si="43"/>
        <v>20000</v>
      </c>
      <c r="DW15" s="75">
        <f t="shared" si="43"/>
        <v>0</v>
      </c>
      <c r="DX15" s="75">
        <f t="shared" si="43"/>
        <v>20000</v>
      </c>
      <c r="DY15" s="75">
        <f t="shared" si="43"/>
        <v>20000</v>
      </c>
      <c r="DZ15" s="75">
        <f t="shared" si="43"/>
        <v>0</v>
      </c>
      <c r="EA15" s="75">
        <f t="shared" si="43"/>
        <v>0</v>
      </c>
      <c r="EB15" s="75">
        <f t="shared" si="43"/>
        <v>0</v>
      </c>
      <c r="EC15" s="75">
        <f t="shared" si="43"/>
        <v>0</v>
      </c>
      <c r="ED15" s="75">
        <f t="shared" si="43"/>
        <v>0</v>
      </c>
      <c r="EE15" s="75">
        <f t="shared" si="43"/>
        <v>0</v>
      </c>
      <c r="EF15" s="75">
        <f t="shared" si="43"/>
        <v>0</v>
      </c>
      <c r="EG15" s="75">
        <f t="shared" si="43"/>
        <v>20000</v>
      </c>
      <c r="EH15" s="75">
        <f t="shared" si="43"/>
        <v>20000</v>
      </c>
      <c r="EI15" s="75">
        <f t="shared" si="43"/>
        <v>0</v>
      </c>
      <c r="EJ15" s="75">
        <f t="shared" si="43"/>
        <v>0</v>
      </c>
      <c r="EK15" s="75">
        <f t="shared" si="43"/>
        <v>-20000</v>
      </c>
      <c r="EL15" s="75">
        <f t="shared" si="43"/>
        <v>-20000</v>
      </c>
      <c r="EM15" s="75">
        <f t="shared" si="43"/>
        <v>0</v>
      </c>
      <c r="EN15" s="75">
        <f t="shared" si="43"/>
        <v>0</v>
      </c>
      <c r="EO15" s="75">
        <f t="shared" si="43"/>
        <v>0</v>
      </c>
      <c r="EP15" s="75">
        <f t="shared" si="43"/>
        <v>0</v>
      </c>
      <c r="EQ15" s="75">
        <f t="shared" si="43"/>
        <v>0</v>
      </c>
      <c r="ER15" s="75">
        <f t="shared" si="43"/>
        <v>0</v>
      </c>
      <c r="ES15" s="75">
        <f t="shared" si="43"/>
        <v>0</v>
      </c>
      <c r="ET15" s="75">
        <f t="shared" si="43"/>
        <v>0</v>
      </c>
      <c r="EU15" s="75">
        <f t="shared" si="43"/>
        <v>0</v>
      </c>
      <c r="EV15" s="75">
        <f t="shared" si="43"/>
        <v>0</v>
      </c>
      <c r="EW15" s="75">
        <f t="shared" si="43"/>
        <v>20000</v>
      </c>
      <c r="EX15" s="75">
        <f t="shared" si="43"/>
        <v>20000</v>
      </c>
      <c r="EY15" s="75">
        <f t="shared" si="43"/>
        <v>0</v>
      </c>
      <c r="EZ15" s="75">
        <f t="shared" si="43"/>
        <v>0</v>
      </c>
      <c r="FA15" s="75">
        <f t="shared" si="43"/>
        <v>0</v>
      </c>
      <c r="FB15" s="75">
        <f t="shared" si="43"/>
        <v>0</v>
      </c>
      <c r="FC15" s="75">
        <f t="shared" si="43"/>
        <v>20000</v>
      </c>
      <c r="FD15" s="75">
        <f t="shared" si="43"/>
        <v>20000</v>
      </c>
      <c r="FE15" s="75">
        <f t="shared" si="43"/>
        <v>0</v>
      </c>
      <c r="FF15" s="75">
        <f t="shared" si="43"/>
        <v>0</v>
      </c>
      <c r="FG15" s="75">
        <f t="shared" si="43"/>
        <v>0</v>
      </c>
      <c r="FH15" s="75">
        <f t="shared" si="43"/>
        <v>0</v>
      </c>
      <c r="FI15" s="75">
        <f t="shared" si="43"/>
        <v>0</v>
      </c>
      <c r="FJ15" s="75">
        <f t="shared" si="43"/>
        <v>0</v>
      </c>
      <c r="FK15" s="75">
        <f t="shared" si="43"/>
        <v>0</v>
      </c>
      <c r="FL15" s="75">
        <f t="shared" si="43"/>
        <v>0</v>
      </c>
      <c r="FM15" s="75">
        <f t="shared" si="43"/>
        <v>0</v>
      </c>
      <c r="FN15" s="75">
        <f t="shared" si="43"/>
        <v>0</v>
      </c>
      <c r="FO15" s="75">
        <f t="shared" si="43"/>
        <v>20000</v>
      </c>
      <c r="FP15" s="75">
        <f t="shared" si="43"/>
        <v>20000</v>
      </c>
      <c r="FQ15" s="75">
        <f t="shared" si="43"/>
        <v>0</v>
      </c>
      <c r="FR15" s="75">
        <f t="shared" si="43"/>
        <v>0</v>
      </c>
      <c r="FS15" s="75">
        <f t="shared" si="6"/>
        <v>1113.1300000000001</v>
      </c>
      <c r="FT15" s="76">
        <f t="shared" si="7"/>
        <v>5.5656500000000005E-2</v>
      </c>
      <c r="FU15" s="75">
        <f>FU381</f>
        <v>1113.1300000000001</v>
      </c>
      <c r="FV15" s="76">
        <f t="shared" si="8"/>
        <v>5.5656500000000005E-2</v>
      </c>
      <c r="FW15" s="75">
        <f>FW381</f>
        <v>0</v>
      </c>
      <c r="FX15" s="76">
        <v>0</v>
      </c>
      <c r="FY15" s="75">
        <f>FY381</f>
        <v>0</v>
      </c>
      <c r="FZ15" s="76">
        <v>0</v>
      </c>
      <c r="GA15" s="75">
        <f t="shared" si="10"/>
        <v>1113.1300000000001</v>
      </c>
      <c r="GB15" s="77">
        <f t="shared" si="11"/>
        <v>5.5656500000000005E-2</v>
      </c>
      <c r="GC15" s="78">
        <f>GC381</f>
        <v>1113.1300000000001</v>
      </c>
      <c r="GD15" s="77">
        <f t="shared" si="12"/>
        <v>5.5656500000000005E-2</v>
      </c>
      <c r="GE15" s="78">
        <f>GE381</f>
        <v>0</v>
      </c>
      <c r="GF15" s="77">
        <v>0</v>
      </c>
      <c r="GG15" s="78">
        <f>GG381</f>
        <v>0</v>
      </c>
      <c r="GH15" s="77">
        <v>0</v>
      </c>
      <c r="GI15" s="78">
        <f t="shared" si="14"/>
        <v>1113.1300000000001</v>
      </c>
      <c r="GJ15" s="77">
        <f t="shared" si="15"/>
        <v>5.5656500000000005E-2</v>
      </c>
      <c r="GK15" s="78">
        <f>GK381</f>
        <v>1113.1300000000001</v>
      </c>
      <c r="GL15" s="77">
        <f t="shared" si="16"/>
        <v>5.5656500000000005E-2</v>
      </c>
      <c r="GM15" s="78">
        <f>GM381</f>
        <v>0</v>
      </c>
      <c r="GN15" s="77">
        <v>0</v>
      </c>
      <c r="GO15" s="78">
        <f>GO381</f>
        <v>0</v>
      </c>
      <c r="GP15" s="77">
        <v>0</v>
      </c>
      <c r="GQ15" s="75"/>
      <c r="GR15" s="75"/>
      <c r="GS15" s="75"/>
      <c r="GT15" s="75"/>
      <c r="GU15" s="75">
        <f>GU381</f>
        <v>20000</v>
      </c>
      <c r="GV15" s="75">
        <f>GV381</f>
        <v>20000</v>
      </c>
      <c r="GW15" s="75">
        <f>GW381</f>
        <v>0</v>
      </c>
      <c r="GX15" s="75">
        <f>GX381</f>
        <v>0</v>
      </c>
      <c r="GY15" s="75"/>
      <c r="GZ15" s="75"/>
      <c r="HA15" s="75"/>
      <c r="HB15" s="75"/>
      <c r="HC15" s="75"/>
      <c r="HD15" s="75"/>
      <c r="HE15" s="75"/>
      <c r="HF15" s="75"/>
      <c r="HG15" s="75">
        <f t="shared" ref="HG15:ID15" si="44">HG381</f>
        <v>0</v>
      </c>
      <c r="HH15" s="75">
        <f t="shared" si="44"/>
        <v>0</v>
      </c>
      <c r="HI15" s="75">
        <f t="shared" si="44"/>
        <v>0</v>
      </c>
      <c r="HJ15" s="75">
        <f t="shared" si="44"/>
        <v>0</v>
      </c>
      <c r="HK15" s="75">
        <f t="shared" si="44"/>
        <v>0</v>
      </c>
      <c r="HL15" s="75">
        <f t="shared" si="44"/>
        <v>0</v>
      </c>
      <c r="HM15" s="75">
        <f t="shared" si="44"/>
        <v>0</v>
      </c>
      <c r="HN15" s="75">
        <f t="shared" si="44"/>
        <v>0</v>
      </c>
      <c r="HO15" s="75">
        <f t="shared" si="44"/>
        <v>20000</v>
      </c>
      <c r="HP15" s="75">
        <f t="shared" si="44"/>
        <v>20000</v>
      </c>
      <c r="HQ15" s="75">
        <f t="shared" si="44"/>
        <v>0</v>
      </c>
      <c r="HR15" s="75">
        <f t="shared" si="44"/>
        <v>0</v>
      </c>
      <c r="HS15" s="75">
        <f t="shared" si="44"/>
        <v>20000</v>
      </c>
      <c r="HT15" s="75">
        <f t="shared" si="44"/>
        <v>20000</v>
      </c>
      <c r="HU15" s="75">
        <f t="shared" si="44"/>
        <v>0</v>
      </c>
      <c r="HV15" s="75">
        <f t="shared" si="44"/>
        <v>0</v>
      </c>
      <c r="HW15" s="75">
        <f t="shared" si="44"/>
        <v>0</v>
      </c>
      <c r="HX15" s="75">
        <f t="shared" si="44"/>
        <v>0</v>
      </c>
      <c r="HY15" s="75">
        <f t="shared" si="44"/>
        <v>0</v>
      </c>
      <c r="HZ15" s="75">
        <f t="shared" si="44"/>
        <v>0</v>
      </c>
      <c r="IA15" s="75">
        <f t="shared" si="44"/>
        <v>20000</v>
      </c>
      <c r="IB15" s="75">
        <f t="shared" si="44"/>
        <v>20000</v>
      </c>
      <c r="IC15" s="75">
        <f t="shared" si="44"/>
        <v>0</v>
      </c>
      <c r="ID15" s="75">
        <f t="shared" si="44"/>
        <v>0</v>
      </c>
      <c r="IE15" s="121"/>
      <c r="IF15" s="122"/>
      <c r="IG15" s="122"/>
      <c r="IH15" s="122"/>
      <c r="II15" s="123"/>
      <c r="IJ15" s="123"/>
      <c r="IK15" s="123"/>
      <c r="IL15" s="123"/>
      <c r="IM15" s="123"/>
      <c r="IN15" s="123"/>
      <c r="IO15" s="123"/>
    </row>
    <row r="16" spans="1:249" s="120" customFormat="1" ht="44.25" customHeight="1" x14ac:dyDescent="0.3">
      <c r="B16" s="754" t="s">
        <v>131</v>
      </c>
      <c r="C16" s="755"/>
      <c r="D16" s="70"/>
      <c r="E16" s="71"/>
      <c r="F16" s="71"/>
      <c r="G16" s="71"/>
      <c r="H16" s="71"/>
      <c r="I16" s="71"/>
      <c r="J16" s="71"/>
      <c r="K16" s="71"/>
      <c r="L16" s="71"/>
      <c r="M16" s="71"/>
      <c r="N16" s="71"/>
      <c r="O16" s="71"/>
      <c r="P16" s="71"/>
      <c r="Q16" s="70"/>
      <c r="R16" s="71"/>
      <c r="S16" s="71"/>
      <c r="T16" s="70"/>
      <c r="U16" s="70"/>
      <c r="V16" s="70"/>
      <c r="W16" s="70"/>
      <c r="X16" s="70"/>
      <c r="Y16" s="70"/>
      <c r="Z16" s="72"/>
      <c r="AA16" s="72"/>
      <c r="AB16" s="72"/>
      <c r="AC16" s="72"/>
      <c r="AD16" s="72"/>
      <c r="AE16" s="72"/>
      <c r="AF16" s="72"/>
      <c r="AG16" s="72"/>
      <c r="AH16" s="72"/>
      <c r="AI16" s="72"/>
      <c r="AJ16" s="72"/>
      <c r="AK16" s="72"/>
      <c r="AL16" s="72"/>
      <c r="AM16" s="72"/>
      <c r="AN16" s="72"/>
      <c r="AO16" s="73"/>
      <c r="AP16" s="72"/>
      <c r="AQ16" s="72"/>
      <c r="AR16" s="72"/>
      <c r="AS16" s="72"/>
      <c r="AT16" s="72"/>
      <c r="AU16" s="72"/>
      <c r="AV16" s="72"/>
      <c r="AW16" s="72"/>
      <c r="AX16" s="72"/>
      <c r="AY16" s="72"/>
      <c r="AZ16" s="72"/>
      <c r="BA16" s="72"/>
      <c r="BB16" s="72"/>
      <c r="BC16" s="72"/>
      <c r="BD16" s="72"/>
      <c r="BE16" s="72"/>
      <c r="BF16" s="72"/>
      <c r="BG16" s="72"/>
      <c r="BH16" s="72"/>
      <c r="BI16" s="72"/>
      <c r="BJ16" s="72"/>
      <c r="BK16" s="74"/>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5">
        <f>CX16+CY16</f>
        <v>248442.4</v>
      </c>
      <c r="CX16" s="75">
        <f>CX385</f>
        <v>248442.4</v>
      </c>
      <c r="CY16" s="75">
        <v>0</v>
      </c>
      <c r="CZ16" s="75"/>
      <c r="DA16" s="75"/>
      <c r="DB16" s="75"/>
      <c r="DC16" s="75"/>
      <c r="DD16" s="75"/>
      <c r="DE16" s="75"/>
      <c r="DF16" s="75">
        <f>DG16+DH16</f>
        <v>-248442.4</v>
      </c>
      <c r="DG16" s="75">
        <f>DJ16-CX16</f>
        <v>-248442.4</v>
      </c>
      <c r="DH16" s="75">
        <v>0</v>
      </c>
      <c r="DI16" s="75">
        <f>DJ16+DK16</f>
        <v>0</v>
      </c>
      <c r="DJ16" s="75">
        <f>DJ385</f>
        <v>0</v>
      </c>
      <c r="DK16" s="75">
        <v>0</v>
      </c>
      <c r="DL16" s="75"/>
      <c r="DM16" s="75"/>
      <c r="DN16" s="75"/>
      <c r="DO16" s="75"/>
      <c r="DP16" s="75"/>
      <c r="DQ16" s="75"/>
      <c r="DR16" s="75"/>
      <c r="DS16" s="75"/>
      <c r="DT16" s="75"/>
      <c r="DU16" s="75">
        <v>0</v>
      </c>
      <c r="DV16" s="75"/>
      <c r="DW16" s="75"/>
      <c r="DX16" s="75"/>
      <c r="DY16" s="75"/>
      <c r="DZ16" s="75"/>
      <c r="EA16" s="75"/>
      <c r="EB16" s="75"/>
      <c r="EC16" s="75"/>
      <c r="ED16" s="75">
        <v>0</v>
      </c>
      <c r="EE16" s="75"/>
      <c r="EF16" s="75"/>
      <c r="EG16" s="75">
        <f>EH16+EI16+EJ16</f>
        <v>0</v>
      </c>
      <c r="EH16" s="75">
        <f>EH385</f>
        <v>0</v>
      </c>
      <c r="EI16" s="75"/>
      <c r="EJ16" s="75"/>
      <c r="EK16" s="75">
        <f>EL16+EM16+EN16</f>
        <v>0</v>
      </c>
      <c r="EL16" s="75">
        <f>EL385</f>
        <v>0</v>
      </c>
      <c r="EM16" s="75"/>
      <c r="EN16" s="75"/>
      <c r="EO16" s="75">
        <f>EP16+EQ16+ER16</f>
        <v>0</v>
      </c>
      <c r="EP16" s="75">
        <f>EP385</f>
        <v>0</v>
      </c>
      <c r="EQ16" s="75"/>
      <c r="ER16" s="75"/>
      <c r="ES16" s="124">
        <f>ET16+EU16+EV16</f>
        <v>0</v>
      </c>
      <c r="ET16" s="75">
        <f>ET385</f>
        <v>0</v>
      </c>
      <c r="EU16" s="75"/>
      <c r="EV16" s="75"/>
      <c r="EW16" s="75">
        <v>0</v>
      </c>
      <c r="EX16" s="75"/>
      <c r="EY16" s="75"/>
      <c r="EZ16" s="75">
        <v>0</v>
      </c>
      <c r="FA16" s="75"/>
      <c r="FB16" s="75"/>
      <c r="FC16" s="75">
        <f>FD16+FE16+FF16</f>
        <v>6500</v>
      </c>
      <c r="FD16" s="75">
        <f>FD379</f>
        <v>0</v>
      </c>
      <c r="FE16" s="75">
        <f>FE379</f>
        <v>0</v>
      </c>
      <c r="FF16" s="75">
        <f>FF379</f>
        <v>6500</v>
      </c>
      <c r="FG16" s="75">
        <f>FH16+FI16+FJ16</f>
        <v>0</v>
      </c>
      <c r="FH16" s="75">
        <f>FH385</f>
        <v>0</v>
      </c>
      <c r="FI16" s="75"/>
      <c r="FJ16" s="75"/>
      <c r="FK16" s="75">
        <f>FL16+FM16+FN16</f>
        <v>0</v>
      </c>
      <c r="FL16" s="75">
        <f>FL385</f>
        <v>0</v>
      </c>
      <c r="FM16" s="75"/>
      <c r="FN16" s="75"/>
      <c r="FO16" s="75">
        <f>FP16+FQ16+FR16</f>
        <v>6500</v>
      </c>
      <c r="FP16" s="75">
        <f>FP379</f>
        <v>0</v>
      </c>
      <c r="FQ16" s="75">
        <f>FQ379</f>
        <v>0</v>
      </c>
      <c r="FR16" s="75">
        <f>FR379</f>
        <v>6500</v>
      </c>
      <c r="FS16" s="75">
        <f t="shared" si="6"/>
        <v>0</v>
      </c>
      <c r="FT16" s="76">
        <f t="shared" si="7"/>
        <v>0</v>
      </c>
      <c r="FU16" s="75">
        <f>FU379</f>
        <v>0</v>
      </c>
      <c r="FV16" s="76">
        <v>0</v>
      </c>
      <c r="FW16" s="75">
        <f>FW379</f>
        <v>0</v>
      </c>
      <c r="FX16" s="76">
        <v>0</v>
      </c>
      <c r="FY16" s="75">
        <f>FY379</f>
        <v>0</v>
      </c>
      <c r="FZ16" s="76">
        <f t="shared" si="9"/>
        <v>0</v>
      </c>
      <c r="GA16" s="75">
        <f t="shared" si="10"/>
        <v>6500</v>
      </c>
      <c r="GB16" s="77">
        <f t="shared" si="11"/>
        <v>1</v>
      </c>
      <c r="GC16" s="78">
        <f>GC379</f>
        <v>0</v>
      </c>
      <c r="GD16" s="77">
        <v>0</v>
      </c>
      <c r="GE16" s="78">
        <f>GE379</f>
        <v>0</v>
      </c>
      <c r="GF16" s="77">
        <v>0</v>
      </c>
      <c r="GG16" s="78">
        <f>GG379</f>
        <v>6500</v>
      </c>
      <c r="GH16" s="77">
        <f t="shared" si="13"/>
        <v>1</v>
      </c>
      <c r="GI16" s="78">
        <f t="shared" si="14"/>
        <v>6500</v>
      </c>
      <c r="GJ16" s="77">
        <f t="shared" si="15"/>
        <v>1</v>
      </c>
      <c r="GK16" s="78">
        <f>GK379</f>
        <v>0</v>
      </c>
      <c r="GL16" s="77">
        <v>0</v>
      </c>
      <c r="GM16" s="78">
        <f>GM379</f>
        <v>0</v>
      </c>
      <c r="GN16" s="77">
        <v>0</v>
      </c>
      <c r="GO16" s="78">
        <f>GO379</f>
        <v>6500</v>
      </c>
      <c r="GP16" s="77">
        <f t="shared" si="17"/>
        <v>1</v>
      </c>
      <c r="GQ16" s="75"/>
      <c r="GR16" s="75"/>
      <c r="GS16" s="75"/>
      <c r="GT16" s="75"/>
      <c r="GU16" s="75">
        <f>GV16+GW16+GX16</f>
        <v>0</v>
      </c>
      <c r="GV16" s="75">
        <f>GV385</f>
        <v>0</v>
      </c>
      <c r="GW16" s="75"/>
      <c r="GX16" s="75"/>
      <c r="GY16" s="75"/>
      <c r="GZ16" s="75"/>
      <c r="HA16" s="75"/>
      <c r="HB16" s="75"/>
      <c r="HC16" s="75"/>
      <c r="HD16" s="75"/>
      <c r="HE16" s="75"/>
      <c r="HF16" s="75"/>
      <c r="HG16" s="75">
        <f>HH16+HI16+HJ16</f>
        <v>0</v>
      </c>
      <c r="HH16" s="75">
        <f>HH385</f>
        <v>0</v>
      </c>
      <c r="HI16" s="75"/>
      <c r="HJ16" s="75"/>
      <c r="HK16" s="75">
        <f>HL16+HM16+HN16</f>
        <v>0</v>
      </c>
      <c r="HL16" s="75">
        <f>HL385</f>
        <v>0</v>
      </c>
      <c r="HM16" s="75"/>
      <c r="HN16" s="75"/>
      <c r="HO16" s="75">
        <f>HP16+HQ16+HR16</f>
        <v>0</v>
      </c>
      <c r="HP16" s="75">
        <f>HP385</f>
        <v>0</v>
      </c>
      <c r="HQ16" s="75"/>
      <c r="HR16" s="75"/>
      <c r="HS16" s="75">
        <f>HT16+HU16+HV16</f>
        <v>0</v>
      </c>
      <c r="HT16" s="75">
        <f>HT385</f>
        <v>0</v>
      </c>
      <c r="HU16" s="75"/>
      <c r="HV16" s="75"/>
      <c r="HW16" s="75">
        <f>HX16+HY16+HZ16</f>
        <v>0</v>
      </c>
      <c r="HX16" s="75">
        <f>HX385</f>
        <v>0</v>
      </c>
      <c r="HY16" s="75"/>
      <c r="HZ16" s="75"/>
      <c r="IA16" s="75">
        <f>IB16+IC16+ID16</f>
        <v>0</v>
      </c>
      <c r="IB16" s="75">
        <f>IB385</f>
        <v>0</v>
      </c>
      <c r="IC16" s="75"/>
      <c r="ID16" s="75"/>
      <c r="IE16" s="121"/>
      <c r="IF16" s="122"/>
      <c r="IG16" s="122"/>
      <c r="IH16" s="122"/>
      <c r="II16" s="123"/>
      <c r="IJ16" s="123"/>
      <c r="IK16" s="123"/>
      <c r="IL16" s="123"/>
      <c r="IM16" s="123"/>
      <c r="IN16" s="123"/>
      <c r="IO16" s="123"/>
    </row>
    <row r="17" spans="2:249" s="39" customFormat="1" ht="46.5" hidden="1" customHeight="1" x14ac:dyDescent="0.3">
      <c r="B17" s="743" t="s">
        <v>132</v>
      </c>
      <c r="C17" s="744"/>
      <c r="D17" s="110"/>
      <c r="E17" s="111"/>
      <c r="F17" s="111"/>
      <c r="G17" s="111"/>
      <c r="H17" s="111"/>
      <c r="I17" s="111"/>
      <c r="J17" s="111"/>
      <c r="K17" s="111"/>
      <c r="L17" s="111"/>
      <c r="M17" s="111"/>
      <c r="N17" s="111"/>
      <c r="O17" s="111"/>
      <c r="P17" s="111"/>
      <c r="Q17" s="110"/>
      <c r="R17" s="111"/>
      <c r="S17" s="111"/>
      <c r="T17" s="110"/>
      <c r="U17" s="110"/>
      <c r="V17" s="110"/>
      <c r="W17" s="110"/>
      <c r="X17" s="110"/>
      <c r="Y17" s="110"/>
      <c r="Z17" s="112"/>
      <c r="AA17" s="112"/>
      <c r="AB17" s="112"/>
      <c r="AC17" s="112"/>
      <c r="AD17" s="112"/>
      <c r="AE17" s="112"/>
      <c r="AF17" s="112"/>
      <c r="AG17" s="112"/>
      <c r="AH17" s="112"/>
      <c r="AI17" s="112"/>
      <c r="AJ17" s="112"/>
      <c r="AK17" s="112"/>
      <c r="AL17" s="112"/>
      <c r="AM17" s="112"/>
      <c r="AN17" s="112"/>
      <c r="AO17" s="113"/>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4"/>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5" t="e">
        <f>CW310+CW321+#REF!</f>
        <v>#REF!</v>
      </c>
      <c r="CX17" s="115" t="e">
        <f>CX310+CX321+#REF!</f>
        <v>#REF!</v>
      </c>
      <c r="CY17" s="115" t="e">
        <f>CY310+CY321+#REF!</f>
        <v>#REF!</v>
      </c>
      <c r="CZ17" s="115" t="e">
        <f>CZ310+CZ321+#REF!</f>
        <v>#REF!</v>
      </c>
      <c r="DA17" s="115" t="e">
        <f>DA310+DA321+#REF!</f>
        <v>#REF!</v>
      </c>
      <c r="DB17" s="115" t="e">
        <f>DB310+DB321+#REF!</f>
        <v>#REF!</v>
      </c>
      <c r="DC17" s="115" t="e">
        <f>DC310+DC321+#REF!</f>
        <v>#REF!</v>
      </c>
      <c r="DD17" s="115" t="e">
        <f>DD310+DD321+#REF!</f>
        <v>#REF!</v>
      </c>
      <c r="DE17" s="115" t="e">
        <f>DE310+DE321+#REF!</f>
        <v>#REF!</v>
      </c>
      <c r="DF17" s="115" t="e">
        <f>DF310+DF321+#REF!</f>
        <v>#REF!</v>
      </c>
      <c r="DG17" s="115" t="e">
        <f>DG310+DG321+#REF!</f>
        <v>#REF!</v>
      </c>
      <c r="DH17" s="115" t="e">
        <f>DH310+DH321+#REF!</f>
        <v>#REF!</v>
      </c>
      <c r="DI17" s="115" t="e">
        <f>DI310+DI321+#REF!</f>
        <v>#REF!</v>
      </c>
      <c r="DJ17" s="115" t="e">
        <f>DJ310+DJ321+#REF!</f>
        <v>#REF!</v>
      </c>
      <c r="DK17" s="115" t="e">
        <f>DK310+DK321+#REF!</f>
        <v>#REF!</v>
      </c>
      <c r="DL17" s="115" t="e">
        <f>DL310+DL321+#REF!</f>
        <v>#REF!</v>
      </c>
      <c r="DM17" s="115" t="e">
        <f>DM310+DM321+#REF!</f>
        <v>#REF!</v>
      </c>
      <c r="DN17" s="115" t="e">
        <f>DN310+DN321+#REF!</f>
        <v>#REF!</v>
      </c>
      <c r="DO17" s="115" t="e">
        <f>DO310+DO321+#REF!</f>
        <v>#REF!</v>
      </c>
      <c r="DP17" s="115" t="e">
        <f>DP310+DP321+#REF!</f>
        <v>#REF!</v>
      </c>
      <c r="DQ17" s="115" t="e">
        <f>DQ310+DQ321+#REF!</f>
        <v>#REF!</v>
      </c>
      <c r="DR17" s="115" t="e">
        <f>DR310+DR321+#REF!</f>
        <v>#REF!</v>
      </c>
      <c r="DS17" s="115" t="e">
        <f>DS310+DS321+#REF!</f>
        <v>#REF!</v>
      </c>
      <c r="DT17" s="115" t="e">
        <f>DT310+DT321+#REF!</f>
        <v>#REF!</v>
      </c>
      <c r="DU17" s="115" t="e">
        <f>DU310+DU321+#REF!</f>
        <v>#REF!</v>
      </c>
      <c r="DV17" s="115" t="e">
        <f>DV310+DV321+#REF!</f>
        <v>#REF!</v>
      </c>
      <c r="DW17" s="115" t="e">
        <f>DW310+DW321+#REF!</f>
        <v>#REF!</v>
      </c>
      <c r="DX17" s="115" t="e">
        <f>DX310+DX321+#REF!</f>
        <v>#REF!</v>
      </c>
      <c r="DY17" s="115" t="e">
        <f>DY310+DY321+#REF!</f>
        <v>#REF!</v>
      </c>
      <c r="DZ17" s="115" t="e">
        <f>DZ310+DZ321+#REF!</f>
        <v>#REF!</v>
      </c>
      <c r="EA17" s="115" t="e">
        <f>EA310+EA321+#REF!</f>
        <v>#REF!</v>
      </c>
      <c r="EB17" s="115" t="e">
        <f>EB310+EB321+#REF!</f>
        <v>#REF!</v>
      </c>
      <c r="EC17" s="115" t="e">
        <f>EC310+EC321+#REF!</f>
        <v>#REF!</v>
      </c>
      <c r="ED17" s="115" t="e">
        <f>ED310+ED321+#REF!</f>
        <v>#REF!</v>
      </c>
      <c r="EE17" s="115" t="e">
        <f>EE310+EE321+#REF!</f>
        <v>#REF!</v>
      </c>
      <c r="EF17" s="115" t="e">
        <f>EF310+EF321+#REF!</f>
        <v>#REF!</v>
      </c>
      <c r="EG17" s="115" t="e">
        <f>EH17+EI17+EJ17</f>
        <v>#REF!</v>
      </c>
      <c r="EH17" s="115" t="e">
        <f>EH310+EH321+#REF!</f>
        <v>#REF!</v>
      </c>
      <c r="EI17" s="115">
        <f>EI254+EI274+EI321+EI323</f>
        <v>639535.67071999994</v>
      </c>
      <c r="EJ17" s="115" t="e">
        <f>EJ310+EJ321+#REF!</f>
        <v>#REF!</v>
      </c>
      <c r="EK17" s="115" t="e">
        <f>EL17+EM17+EN17</f>
        <v>#REF!</v>
      </c>
      <c r="EL17" s="115" t="e">
        <f>EL310+EL321+#REF!</f>
        <v>#REF!</v>
      </c>
      <c r="EM17" s="115">
        <f>EM254+EM274+EM321+EM323</f>
        <v>-638992.05551999994</v>
      </c>
      <c r="EN17" s="115" t="e">
        <f>EN310+EN321+#REF!</f>
        <v>#REF!</v>
      </c>
      <c r="EO17" s="115" t="e">
        <f>EP17+EQ17+ER17</f>
        <v>#REF!</v>
      </c>
      <c r="EP17" s="115" t="e">
        <f>EP310+EP321+#REF!</f>
        <v>#REF!</v>
      </c>
      <c r="EQ17" s="115">
        <f>EQ254+EQ274+EQ321+EQ323</f>
        <v>34587.546999999999</v>
      </c>
      <c r="ER17" s="115" t="e">
        <f>ER310+ER321+#REF!</f>
        <v>#REF!</v>
      </c>
      <c r="ES17" s="119" t="e">
        <f>EG17+EK17</f>
        <v>#REF!</v>
      </c>
      <c r="ET17" s="115" t="e">
        <f>ET310+ET321+#REF!</f>
        <v>#REF!</v>
      </c>
      <c r="EU17" s="115">
        <f>EU254+EU274+EU321+EU323</f>
        <v>543.61520000000019</v>
      </c>
      <c r="EV17" s="115" t="e">
        <f>EV310+EV321+#REF!</f>
        <v>#REF!</v>
      </c>
      <c r="EW17" s="115" t="e">
        <f>EW310+EW321+#REF!</f>
        <v>#REF!</v>
      </c>
      <c r="EX17" s="115" t="e">
        <f>EX310+EX321+#REF!</f>
        <v>#REF!</v>
      </c>
      <c r="EY17" s="115" t="e">
        <f>EY310+EY321+#REF!</f>
        <v>#REF!</v>
      </c>
      <c r="EZ17" s="115" t="e">
        <f>EZ310+EZ321+#REF!</f>
        <v>#REF!</v>
      </c>
      <c r="FA17" s="115" t="e">
        <f>FA310+FA321+#REF!</f>
        <v>#REF!</v>
      </c>
      <c r="FB17" s="115" t="e">
        <f>FB310+FB321+#REF!</f>
        <v>#REF!</v>
      </c>
      <c r="FC17" s="115" t="e">
        <f>FD17+FE17+FF17</f>
        <v>#REF!</v>
      </c>
      <c r="FD17" s="115" t="e">
        <f>FD310+FD321+#REF!</f>
        <v>#REF!</v>
      </c>
      <c r="FE17" s="115">
        <f>FE254+FE274+FE321+FE323</f>
        <v>639535.67071999994</v>
      </c>
      <c r="FF17" s="115" t="e">
        <f>FF310+FF321+#REF!</f>
        <v>#REF!</v>
      </c>
      <c r="FG17" s="115" t="e">
        <f>FH17+FI17+FJ17</f>
        <v>#REF!</v>
      </c>
      <c r="FH17" s="115" t="e">
        <f>FH310+FH321+#REF!</f>
        <v>#REF!</v>
      </c>
      <c r="FI17" s="115">
        <f>FI254+FI274+FI321+FI323</f>
        <v>543.61520000000019</v>
      </c>
      <c r="FJ17" s="115" t="e">
        <f>FJ310+FJ321+#REF!</f>
        <v>#REF!</v>
      </c>
      <c r="FK17" s="115" t="e">
        <f>FL17+FM17+FN17</f>
        <v>#REF!</v>
      </c>
      <c r="FL17" s="115" t="e">
        <f>FL310+FL321+#REF!</f>
        <v>#REF!</v>
      </c>
      <c r="FM17" s="115">
        <f>FM254+FM274+FM321+FM323</f>
        <v>0</v>
      </c>
      <c r="FN17" s="115" t="e">
        <f>FN310+FN321+#REF!</f>
        <v>#REF!</v>
      </c>
      <c r="FO17" s="115" t="e">
        <f>FG17+FC17</f>
        <v>#REF!</v>
      </c>
      <c r="FP17" s="115" t="e">
        <f>FP310+FP321+#REF!</f>
        <v>#REF!</v>
      </c>
      <c r="FQ17" s="115">
        <f>FQ254+FQ274+FQ321+FQ323</f>
        <v>640079.28591999994</v>
      </c>
      <c r="FR17" s="115" t="e">
        <f>FR310+FR321+#REF!</f>
        <v>#REF!</v>
      </c>
      <c r="FS17" s="115" t="e">
        <f t="shared" si="6"/>
        <v>#REF!</v>
      </c>
      <c r="FT17" s="116" t="e">
        <f t="shared" si="7"/>
        <v>#REF!</v>
      </c>
      <c r="FU17" s="115" t="e">
        <f>FU310+FU321+#REF!</f>
        <v>#REF!</v>
      </c>
      <c r="FV17" s="116" t="e">
        <f t="shared" si="8"/>
        <v>#REF!</v>
      </c>
      <c r="FW17" s="115">
        <f>FW254+FW274+FW321+FW323</f>
        <v>0</v>
      </c>
      <c r="FX17" s="116">
        <f>FW17/FE17</f>
        <v>0</v>
      </c>
      <c r="FY17" s="115" t="e">
        <f>FY310+FY321+#REF!</f>
        <v>#REF!</v>
      </c>
      <c r="FZ17" s="116" t="e">
        <f t="shared" si="9"/>
        <v>#REF!</v>
      </c>
      <c r="GA17" s="115" t="e">
        <f t="shared" si="10"/>
        <v>#REF!</v>
      </c>
      <c r="GB17" s="117" t="e">
        <f t="shared" si="11"/>
        <v>#REF!</v>
      </c>
      <c r="GC17" s="118" t="e">
        <f>GC310+GC321+#REF!</f>
        <v>#REF!</v>
      </c>
      <c r="GD17" s="117" t="e">
        <f t="shared" si="12"/>
        <v>#REF!</v>
      </c>
      <c r="GE17" s="118">
        <f>GE254+GE274+GE321+GE323</f>
        <v>110191.57397</v>
      </c>
      <c r="GF17" s="117">
        <f>GE17/FE17</f>
        <v>0.17229933999763372</v>
      </c>
      <c r="GG17" s="118" t="e">
        <f>GG310+GG321+#REF!</f>
        <v>#REF!</v>
      </c>
      <c r="GH17" s="117" t="e">
        <f t="shared" si="13"/>
        <v>#REF!</v>
      </c>
      <c r="GI17" s="118" t="e">
        <f t="shared" si="14"/>
        <v>#REF!</v>
      </c>
      <c r="GJ17" s="47" t="e">
        <f t="shared" si="15"/>
        <v>#REF!</v>
      </c>
      <c r="GK17" s="118" t="e">
        <f>GK310+GK321+#REF!</f>
        <v>#REF!</v>
      </c>
      <c r="GL17" s="47" t="e">
        <f t="shared" si="16"/>
        <v>#REF!</v>
      </c>
      <c r="GM17" s="118">
        <f>GM254+GM274+GM321+GM323</f>
        <v>0</v>
      </c>
      <c r="GN17" s="47">
        <f>GM17/FE17</f>
        <v>0</v>
      </c>
      <c r="GO17" s="118" t="e">
        <f>GO310+GO321+#REF!</f>
        <v>#REF!</v>
      </c>
      <c r="GP17" s="47" t="e">
        <f t="shared" si="17"/>
        <v>#REF!</v>
      </c>
      <c r="GQ17" s="115"/>
      <c r="GR17" s="115"/>
      <c r="GS17" s="115"/>
      <c r="GT17" s="115"/>
      <c r="GU17" s="115" t="e">
        <f>GV17+GW17+GX17</f>
        <v>#REF!</v>
      </c>
      <c r="GV17" s="115" t="e">
        <f>GV310+GV321+#REF!</f>
        <v>#REF!</v>
      </c>
      <c r="GW17" s="115">
        <f>GW254+GW274+GW321+GW323</f>
        <v>680085.67045999994</v>
      </c>
      <c r="GX17" s="115" t="e">
        <f>GX310+GX321+#REF!</f>
        <v>#REF!</v>
      </c>
      <c r="GY17" s="115"/>
      <c r="GZ17" s="115"/>
      <c r="HA17" s="115"/>
      <c r="HB17" s="115"/>
      <c r="HC17" s="115"/>
      <c r="HD17" s="115"/>
      <c r="HE17" s="115"/>
      <c r="HF17" s="115"/>
      <c r="HG17" s="115" t="e">
        <f>HH17+HI17+HJ17</f>
        <v>#REF!</v>
      </c>
      <c r="HH17" s="115" t="e">
        <f>HH310+HH321+#REF!</f>
        <v>#REF!</v>
      </c>
      <c r="HI17" s="115">
        <f>HI254+HI274+HI321+HI323</f>
        <v>0</v>
      </c>
      <c r="HJ17" s="115" t="e">
        <f>HJ310+HJ321+#REF!</f>
        <v>#REF!</v>
      </c>
      <c r="HK17" s="115" t="e">
        <f>HL17+HM17+HN17</f>
        <v>#REF!</v>
      </c>
      <c r="HL17" s="115" t="e">
        <f>HL310+HL321+#REF!</f>
        <v>#REF!</v>
      </c>
      <c r="HM17" s="115">
        <f>HM254+HM274+HM321+HM323</f>
        <v>0</v>
      </c>
      <c r="HN17" s="115" t="e">
        <f>HN310+HN321+#REF!</f>
        <v>#REF!</v>
      </c>
      <c r="HO17" s="115" t="e">
        <f>GU17+HG17</f>
        <v>#REF!</v>
      </c>
      <c r="HP17" s="115" t="e">
        <f>HP310+HP321+#REF!</f>
        <v>#REF!</v>
      </c>
      <c r="HQ17" s="115">
        <f>HQ254+HQ274+HQ321+HQ323</f>
        <v>680085.67045999994</v>
      </c>
      <c r="HR17" s="115" t="e">
        <f>HR310+HR321+#REF!</f>
        <v>#REF!</v>
      </c>
      <c r="HS17" s="115" t="e">
        <f>HT17+HU17+HV17</f>
        <v>#REF!</v>
      </c>
      <c r="HT17" s="115" t="e">
        <f>HT310+HT321+#REF!</f>
        <v>#REF!</v>
      </c>
      <c r="HU17" s="115">
        <f>HU254+HU274+HU321+HU323</f>
        <v>876341.19415</v>
      </c>
      <c r="HV17" s="115" t="e">
        <f>HV310+HV321+#REF!</f>
        <v>#REF!</v>
      </c>
      <c r="HW17" s="115" t="e">
        <f>HX17+HY17+HZ17</f>
        <v>#REF!</v>
      </c>
      <c r="HX17" s="115" t="e">
        <f>HX310+HX321+#REF!</f>
        <v>#REF!</v>
      </c>
      <c r="HY17" s="115">
        <f>HY254+HY274+HY321+HY323</f>
        <v>0</v>
      </c>
      <c r="HZ17" s="115" t="e">
        <f>HZ310+HZ321+#REF!</f>
        <v>#REF!</v>
      </c>
      <c r="IA17" s="115" t="e">
        <f>IB17+IC17+ID17</f>
        <v>#REF!</v>
      </c>
      <c r="IB17" s="115" t="e">
        <f>IB310+IB321+#REF!</f>
        <v>#REF!</v>
      </c>
      <c r="IC17" s="115">
        <f>IC254+IC274+IC321+IC323</f>
        <v>876341.19415</v>
      </c>
      <c r="ID17" s="115" t="e">
        <f>ID310+ID321+#REF!</f>
        <v>#REF!</v>
      </c>
      <c r="IE17" s="50"/>
      <c r="IF17" s="51"/>
      <c r="IG17" s="51"/>
      <c r="IH17" s="51"/>
      <c r="II17" s="52"/>
      <c r="IJ17" s="52"/>
      <c r="IK17" s="52"/>
      <c r="IL17" s="52"/>
      <c r="IM17" s="52"/>
      <c r="IN17" s="52"/>
      <c r="IO17" s="52"/>
    </row>
    <row r="18" spans="2:249" s="128" customFormat="1" ht="86.25" customHeight="1" x14ac:dyDescent="0.3">
      <c r="B18" s="743" t="s">
        <v>133</v>
      </c>
      <c r="C18" s="744"/>
      <c r="D18" s="110"/>
      <c r="E18" s="111"/>
      <c r="F18" s="111"/>
      <c r="G18" s="111"/>
      <c r="H18" s="111"/>
      <c r="I18" s="111"/>
      <c r="J18" s="111"/>
      <c r="K18" s="111"/>
      <c r="L18" s="111"/>
      <c r="M18" s="111"/>
      <c r="N18" s="111"/>
      <c r="O18" s="111"/>
      <c r="P18" s="111"/>
      <c r="Q18" s="110"/>
      <c r="R18" s="111"/>
      <c r="S18" s="111"/>
      <c r="T18" s="110"/>
      <c r="U18" s="110"/>
      <c r="V18" s="110"/>
      <c r="W18" s="110"/>
      <c r="X18" s="110"/>
      <c r="Y18" s="110"/>
      <c r="Z18" s="112"/>
      <c r="AA18" s="112"/>
      <c r="AB18" s="112"/>
      <c r="AC18" s="112"/>
      <c r="AD18" s="112"/>
      <c r="AE18" s="112"/>
      <c r="AF18" s="112"/>
      <c r="AG18" s="112"/>
      <c r="AH18" s="112"/>
      <c r="AI18" s="112"/>
      <c r="AJ18" s="112"/>
      <c r="AK18" s="112"/>
      <c r="AL18" s="112"/>
      <c r="AM18" s="112"/>
      <c r="AN18" s="112"/>
      <c r="AO18" s="113"/>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4"/>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5">
        <f>CX18</f>
        <v>296317.40000000002</v>
      </c>
      <c r="CX18" s="115">
        <f>CX185+CX237+CX323</f>
        <v>296317.40000000002</v>
      </c>
      <c r="CY18" s="115"/>
      <c r="CZ18" s="115"/>
      <c r="DA18" s="115"/>
      <c r="DB18" s="115"/>
      <c r="DC18" s="115"/>
      <c r="DD18" s="115"/>
      <c r="DE18" s="115"/>
      <c r="DF18" s="115" t="e">
        <f>DG18</f>
        <v>#REF!</v>
      </c>
      <c r="DG18" s="115" t="e">
        <f>DG185+DG237+DG323</f>
        <v>#REF!</v>
      </c>
      <c r="DH18" s="115"/>
      <c r="DI18" s="115" t="e">
        <f>DJ18</f>
        <v>#REF!</v>
      </c>
      <c r="DJ18" s="115" t="e">
        <f>DJ185+DJ237+DJ323</f>
        <v>#REF!</v>
      </c>
      <c r="DK18" s="115"/>
      <c r="DL18" s="115"/>
      <c r="DM18" s="115"/>
      <c r="DN18" s="115"/>
      <c r="DO18" s="115"/>
      <c r="DP18" s="115"/>
      <c r="DQ18" s="115"/>
      <c r="DR18" s="115"/>
      <c r="DS18" s="115"/>
      <c r="DT18" s="115"/>
      <c r="DU18" s="115">
        <f>DV18</f>
        <v>0</v>
      </c>
      <c r="DV18" s="115">
        <f>DV185+DV237+DV323</f>
        <v>0</v>
      </c>
      <c r="DW18" s="115"/>
      <c r="DX18" s="115"/>
      <c r="DY18" s="115"/>
      <c r="DZ18" s="115"/>
      <c r="EA18" s="115"/>
      <c r="EB18" s="115"/>
      <c r="EC18" s="115"/>
      <c r="ED18" s="115" t="e">
        <f>EE18</f>
        <v>#REF!</v>
      </c>
      <c r="EE18" s="115" t="e">
        <f>EE185+EE237+EE323</f>
        <v>#REF!</v>
      </c>
      <c r="EF18" s="115"/>
      <c r="EG18" s="115" t="e">
        <f>EH18+EI18+EJ18</f>
        <v>#REF!</v>
      </c>
      <c r="EH18" s="115" t="e">
        <f>EH185+EH237+EH323</f>
        <v>#REF!</v>
      </c>
      <c r="EI18" s="115">
        <f>EI185+EI237+EI323</f>
        <v>0</v>
      </c>
      <c r="EJ18" s="115">
        <f>EJ185+EJ237+EJ323</f>
        <v>0</v>
      </c>
      <c r="EK18" s="115" t="e">
        <f>EL18+EM18+EN18</f>
        <v>#REF!</v>
      </c>
      <c r="EL18" s="119" t="e">
        <f>EL185+EL237+EL323</f>
        <v>#REF!</v>
      </c>
      <c r="EM18" s="115" t="e">
        <f>EM185+EM237+EM323</f>
        <v>#REF!</v>
      </c>
      <c r="EN18" s="115" t="e">
        <f>EN185+EN237+EN323</f>
        <v>#REF!</v>
      </c>
      <c r="EO18" s="115" t="e">
        <f>EP18+EQ18+ER18</f>
        <v>#REF!</v>
      </c>
      <c r="EP18" s="115" t="e">
        <f>EP185+EP237+EP323</f>
        <v>#REF!</v>
      </c>
      <c r="EQ18" s="115" t="e">
        <f>EQ185+EQ237+EQ323</f>
        <v>#REF!</v>
      </c>
      <c r="ER18" s="115" t="e">
        <f>ER185+ER237+ER323</f>
        <v>#REF!</v>
      </c>
      <c r="ES18" s="115" t="e">
        <f>ET18+EU18+EV18</f>
        <v>#REF!</v>
      </c>
      <c r="ET18" s="115" t="e">
        <f>ET185+ET237+ET323</f>
        <v>#REF!</v>
      </c>
      <c r="EU18" s="115">
        <f>EU185+EU237+EU323</f>
        <v>0</v>
      </c>
      <c r="EV18" s="115">
        <f>EV185+EV237+EV323</f>
        <v>0</v>
      </c>
      <c r="EW18" s="115">
        <f>EX18</f>
        <v>0</v>
      </c>
      <c r="EX18" s="115">
        <f>EX185+EX237+EX323</f>
        <v>0</v>
      </c>
      <c r="EY18" s="115"/>
      <c r="EZ18" s="115" t="e">
        <f>FA18</f>
        <v>#REF!</v>
      </c>
      <c r="FA18" s="115" t="e">
        <f>FA185+FA237+FA323</f>
        <v>#REF!</v>
      </c>
      <c r="FB18" s="115"/>
      <c r="FC18" s="115">
        <f>FD18+FE18+FF18</f>
        <v>2161523.8669500002</v>
      </c>
      <c r="FD18" s="115">
        <f>FD19+FD20</f>
        <v>2108211.9249500004</v>
      </c>
      <c r="FE18" s="115">
        <f>FE185+FE237+FE323</f>
        <v>0</v>
      </c>
      <c r="FF18" s="115">
        <f>FF19+FF20</f>
        <v>53311.942000000003</v>
      </c>
      <c r="FG18" s="115">
        <f>FH18+FI18+FJ18</f>
        <v>415010.84415999998</v>
      </c>
      <c r="FH18" s="115">
        <f>FH19+FH20</f>
        <v>361698.90216</v>
      </c>
      <c r="FI18" s="115">
        <f>FI19+FI20</f>
        <v>0</v>
      </c>
      <c r="FJ18" s="115">
        <f>FJ19+FJ20</f>
        <v>53311.942000000003</v>
      </c>
      <c r="FK18" s="115" t="e">
        <f>FL18+FM18+FN18</f>
        <v>#REF!</v>
      </c>
      <c r="FL18" s="115" t="e">
        <f>FL185+FL237+FL323</f>
        <v>#REF!</v>
      </c>
      <c r="FM18" s="115" t="e">
        <f>FM185+FM237+FM323</f>
        <v>#REF!</v>
      </c>
      <c r="FN18" s="115" t="e">
        <f>FN185+FN237+FN323</f>
        <v>#REF!</v>
      </c>
      <c r="FO18" s="115">
        <f>FP18+FQ18+FR18</f>
        <v>2523222.7691099998</v>
      </c>
      <c r="FP18" s="115">
        <f>FP19+FP20</f>
        <v>2469910.82711</v>
      </c>
      <c r="FQ18" s="115">
        <f>FQ19+FQ20</f>
        <v>0</v>
      </c>
      <c r="FR18" s="115">
        <f>FR19+FR20</f>
        <v>53311.942000000003</v>
      </c>
      <c r="FS18" s="115">
        <f t="shared" si="6"/>
        <v>654118.17114999995</v>
      </c>
      <c r="FT18" s="116">
        <f t="shared" si="7"/>
        <v>0.30261899077385057</v>
      </c>
      <c r="FU18" s="115">
        <f>FU19+FU20</f>
        <v>654118.17114999995</v>
      </c>
      <c r="FV18" s="116">
        <f t="shared" si="8"/>
        <v>0.3102715450039556</v>
      </c>
      <c r="FW18" s="115">
        <f>FW185+FW237+FW323</f>
        <v>0</v>
      </c>
      <c r="FX18" s="116">
        <v>0</v>
      </c>
      <c r="FY18" s="115">
        <f>FY185+FY237+FY323</f>
        <v>0</v>
      </c>
      <c r="FZ18" s="116">
        <f t="shared" si="9"/>
        <v>0</v>
      </c>
      <c r="GA18" s="115">
        <f t="shared" si="10"/>
        <v>653190.01376999996</v>
      </c>
      <c r="GB18" s="117">
        <f t="shared" si="11"/>
        <v>0.30218959122189948</v>
      </c>
      <c r="GC18" s="118">
        <f>GC19+GC20</f>
        <v>653190.01376999996</v>
      </c>
      <c r="GD18" s="117">
        <f t="shared" si="12"/>
        <v>0.30983128690228401</v>
      </c>
      <c r="GE18" s="118">
        <f>GE185+GE237+GE323</f>
        <v>0</v>
      </c>
      <c r="GF18" s="117">
        <v>0</v>
      </c>
      <c r="GG18" s="118">
        <f>GG185+GG237+GG323</f>
        <v>0</v>
      </c>
      <c r="GH18" s="117">
        <f t="shared" si="13"/>
        <v>0</v>
      </c>
      <c r="GI18" s="118">
        <f t="shared" si="14"/>
        <v>950848.71817999997</v>
      </c>
      <c r="GJ18" s="117">
        <f t="shared" si="15"/>
        <v>0.4398973949437287</v>
      </c>
      <c r="GK18" s="118">
        <f>GK19+GK20</f>
        <v>950848.71817999997</v>
      </c>
      <c r="GL18" s="117">
        <f t="shared" si="16"/>
        <v>0.45102141152272957</v>
      </c>
      <c r="GM18" s="118">
        <f>GM185+GM237+GM323</f>
        <v>0</v>
      </c>
      <c r="GN18" s="117">
        <v>0</v>
      </c>
      <c r="GO18" s="118">
        <f>GO185+GO237+GO323</f>
        <v>0</v>
      </c>
      <c r="GP18" s="117">
        <f t="shared" si="17"/>
        <v>0</v>
      </c>
      <c r="GQ18" s="115"/>
      <c r="GR18" s="115"/>
      <c r="GS18" s="115"/>
      <c r="GT18" s="115"/>
      <c r="GU18" s="115">
        <f>GV18+GW18+GX18</f>
        <v>2008054.89588</v>
      </c>
      <c r="GV18" s="115">
        <f>GV19+GV20</f>
        <v>2008054.89588</v>
      </c>
      <c r="GW18" s="115">
        <f>GW185+GW237+GW323</f>
        <v>0</v>
      </c>
      <c r="GX18" s="115">
        <f>GX185+GX237+GX323</f>
        <v>0</v>
      </c>
      <c r="GY18" s="115"/>
      <c r="GZ18" s="115"/>
      <c r="HA18" s="115"/>
      <c r="HB18" s="115"/>
      <c r="HC18" s="115"/>
      <c r="HD18" s="115"/>
      <c r="HE18" s="115"/>
      <c r="HF18" s="115"/>
      <c r="HG18" s="115">
        <f>HH18+HI18+HJ18</f>
        <v>141697.15833999999</v>
      </c>
      <c r="HH18" s="115">
        <f>HH19+HH20</f>
        <v>141697.15833999999</v>
      </c>
      <c r="HI18" s="115">
        <f>HI185+HI237+HI323</f>
        <v>0</v>
      </c>
      <c r="HJ18" s="115">
        <f>HJ185+HJ237+HJ323</f>
        <v>0</v>
      </c>
      <c r="HK18" s="115" t="e">
        <f>HL18+HM18+HN18</f>
        <v>#REF!</v>
      </c>
      <c r="HL18" s="115" t="e">
        <f>HL185+HL237+HL323</f>
        <v>#REF!</v>
      </c>
      <c r="HM18" s="115">
        <f>HM185+HM237+HM323</f>
        <v>0</v>
      </c>
      <c r="HN18" s="115">
        <f>HN185+HN237+HN323</f>
        <v>0</v>
      </c>
      <c r="HO18" s="115">
        <f>HP18+HQ18+HR18</f>
        <v>2149752.0542199998</v>
      </c>
      <c r="HP18" s="115">
        <f>HP19+HP20</f>
        <v>2149752.0542199998</v>
      </c>
      <c r="HQ18" s="115">
        <f>HQ185+HQ237+HQ323</f>
        <v>0</v>
      </c>
      <c r="HR18" s="115">
        <f>HR185+HR237+HR323</f>
        <v>0</v>
      </c>
      <c r="HS18" s="115">
        <f>HT18+HU18+HV18</f>
        <v>1741862</v>
      </c>
      <c r="HT18" s="115">
        <f>HT19+HT20</f>
        <v>1741862</v>
      </c>
      <c r="HU18" s="115">
        <f>HU185+HU237+HU323</f>
        <v>0</v>
      </c>
      <c r="HV18" s="115">
        <f>HV185+HV237+HV323</f>
        <v>0</v>
      </c>
      <c r="HW18" s="115">
        <f>HX18+HY18+HZ18</f>
        <v>132291.77691000002</v>
      </c>
      <c r="HX18" s="115">
        <f>HX19+HX20</f>
        <v>132291.77691000002</v>
      </c>
      <c r="HY18" s="115">
        <f>HY185+HY237+HY323</f>
        <v>0</v>
      </c>
      <c r="HZ18" s="115">
        <f>HZ185+HZ237+HZ323</f>
        <v>0</v>
      </c>
      <c r="IA18" s="115">
        <f>IB18+IC18+ID18</f>
        <v>1874153.77691</v>
      </c>
      <c r="IB18" s="115">
        <f>IB19+IB20</f>
        <v>1874153.77691</v>
      </c>
      <c r="IC18" s="115">
        <f>IC185+IC237+IC323</f>
        <v>0</v>
      </c>
      <c r="ID18" s="115">
        <f>ID185+ID237+ID323</f>
        <v>0</v>
      </c>
      <c r="IE18" s="125"/>
      <c r="IF18" s="126"/>
      <c r="IG18" s="126"/>
      <c r="IH18" s="126"/>
      <c r="II18" s="127"/>
      <c r="IJ18" s="127"/>
      <c r="IK18" s="127"/>
      <c r="IL18" s="127"/>
      <c r="IM18" s="127"/>
      <c r="IN18" s="127"/>
      <c r="IO18" s="127"/>
    </row>
    <row r="19" spans="2:249" s="137" customFormat="1" ht="35.25" customHeight="1" x14ac:dyDescent="0.3">
      <c r="B19" s="750" t="s">
        <v>126</v>
      </c>
      <c r="C19" s="751"/>
      <c r="D19" s="129"/>
      <c r="E19" s="130"/>
      <c r="F19" s="130"/>
      <c r="G19" s="130"/>
      <c r="H19" s="130"/>
      <c r="I19" s="130"/>
      <c r="J19" s="130"/>
      <c r="K19" s="130"/>
      <c r="L19" s="130"/>
      <c r="M19" s="130"/>
      <c r="N19" s="130"/>
      <c r="O19" s="130"/>
      <c r="P19" s="130"/>
      <c r="Q19" s="129"/>
      <c r="R19" s="130"/>
      <c r="S19" s="130"/>
      <c r="T19" s="129"/>
      <c r="U19" s="129"/>
      <c r="V19" s="129"/>
      <c r="W19" s="129"/>
      <c r="X19" s="129"/>
      <c r="Y19" s="129"/>
      <c r="Z19" s="131"/>
      <c r="AA19" s="131"/>
      <c r="AB19" s="131"/>
      <c r="AC19" s="131"/>
      <c r="AD19" s="131"/>
      <c r="AE19" s="131"/>
      <c r="AF19" s="131"/>
      <c r="AG19" s="131"/>
      <c r="AH19" s="131"/>
      <c r="AI19" s="131"/>
      <c r="AJ19" s="131"/>
      <c r="AK19" s="131"/>
      <c r="AL19" s="131"/>
      <c r="AM19" s="131"/>
      <c r="AN19" s="131"/>
      <c r="AO19" s="132"/>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3"/>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f>FD19</f>
        <v>1661523.8669500002</v>
      </c>
      <c r="FD19" s="45">
        <f>FD185+FD239+FD323</f>
        <v>1661523.8669500002</v>
      </c>
      <c r="FE19" s="45">
        <f>FE185+FE227+FE239+FE323</f>
        <v>0</v>
      </c>
      <c r="FF19" s="45">
        <f>FF185+FF239+FF323</f>
        <v>0</v>
      </c>
      <c r="FG19" s="45">
        <f>FH19</f>
        <v>361698.90216</v>
      </c>
      <c r="FH19" s="45">
        <f>FH185+FH227+FH239+FH323</f>
        <v>361698.90216</v>
      </c>
      <c r="FI19" s="45">
        <v>0</v>
      </c>
      <c r="FJ19" s="45">
        <v>0</v>
      </c>
      <c r="FK19" s="45"/>
      <c r="FL19" s="45"/>
      <c r="FM19" s="45"/>
      <c r="FN19" s="45"/>
      <c r="FO19" s="45">
        <f>FP19</f>
        <v>2023222.76911</v>
      </c>
      <c r="FP19" s="45">
        <f>FP185+FP227+FP239+FP323</f>
        <v>2023222.76911</v>
      </c>
      <c r="FQ19" s="45"/>
      <c r="FR19" s="45"/>
      <c r="FS19" s="45">
        <f t="shared" si="6"/>
        <v>654118.17114999995</v>
      </c>
      <c r="FT19" s="46">
        <f t="shared" si="7"/>
        <v>0.39368569068510656</v>
      </c>
      <c r="FU19" s="45">
        <f>FU185+FU239+FU323</f>
        <v>654118.17114999995</v>
      </c>
      <c r="FV19" s="46">
        <f t="shared" si="8"/>
        <v>0.39368569068510656</v>
      </c>
      <c r="FW19" s="45"/>
      <c r="FX19" s="46">
        <v>0</v>
      </c>
      <c r="FY19" s="45">
        <f>FY185+FY239+FY323</f>
        <v>0</v>
      </c>
      <c r="FZ19" s="46">
        <v>0</v>
      </c>
      <c r="GA19" s="45">
        <f t="shared" si="10"/>
        <v>653190.01376999996</v>
      </c>
      <c r="GB19" s="47">
        <f t="shared" si="11"/>
        <v>0.39312707254036466</v>
      </c>
      <c r="GC19" s="48">
        <f>GC185+GC239+GC323</f>
        <v>653190.01376999996</v>
      </c>
      <c r="GD19" s="47">
        <f t="shared" si="12"/>
        <v>0.39312707254036466</v>
      </c>
      <c r="GE19" s="48"/>
      <c r="GF19" s="47">
        <v>0</v>
      </c>
      <c r="GG19" s="48"/>
      <c r="GH19" s="47">
        <v>0</v>
      </c>
      <c r="GI19" s="48">
        <f t="shared" si="14"/>
        <v>950848.71817999997</v>
      </c>
      <c r="GJ19" s="47">
        <f t="shared" si="15"/>
        <v>0.57227508860612331</v>
      </c>
      <c r="GK19" s="48">
        <f>GK185+GK227+GK239+GK323</f>
        <v>950848.71817999997</v>
      </c>
      <c r="GL19" s="47">
        <f t="shared" si="16"/>
        <v>0.57227508860612331</v>
      </c>
      <c r="GM19" s="48"/>
      <c r="GN19" s="47">
        <v>0</v>
      </c>
      <c r="GO19" s="48"/>
      <c r="GP19" s="47">
        <v>0</v>
      </c>
      <c r="GQ19" s="45"/>
      <c r="GR19" s="45"/>
      <c r="GS19" s="45"/>
      <c r="GT19" s="45"/>
      <c r="GU19" s="45">
        <f>GV19</f>
        <v>2008054.89588</v>
      </c>
      <c r="GV19" s="45">
        <f>GV185+GV227+GV239+GV323</f>
        <v>2008054.89588</v>
      </c>
      <c r="GW19" s="45"/>
      <c r="GX19" s="45"/>
      <c r="GY19" s="45"/>
      <c r="GZ19" s="45"/>
      <c r="HA19" s="45"/>
      <c r="HB19" s="45"/>
      <c r="HC19" s="45"/>
      <c r="HD19" s="45"/>
      <c r="HE19" s="45"/>
      <c r="HF19" s="45"/>
      <c r="HG19" s="45">
        <f>HH19</f>
        <v>141697.15833999999</v>
      </c>
      <c r="HH19" s="45">
        <f>HH185+HH227+HH239+HH323</f>
        <v>141697.15833999999</v>
      </c>
      <c r="HI19" s="45"/>
      <c r="HJ19" s="45"/>
      <c r="HK19" s="45"/>
      <c r="HL19" s="45"/>
      <c r="HM19" s="45"/>
      <c r="HN19" s="45"/>
      <c r="HO19" s="45">
        <f>HP19</f>
        <v>2149752.0542199998</v>
      </c>
      <c r="HP19" s="45">
        <f>HP185+HP227+HP239+HP323</f>
        <v>2149752.0542199998</v>
      </c>
      <c r="HQ19" s="45"/>
      <c r="HR19" s="45"/>
      <c r="HS19" s="45">
        <f>HT19</f>
        <v>1741862</v>
      </c>
      <c r="HT19" s="45">
        <f>HT185+HT227+HT239+HT323</f>
        <v>1741862</v>
      </c>
      <c r="HU19" s="45"/>
      <c r="HV19" s="45"/>
      <c r="HW19" s="45">
        <f>HX19</f>
        <v>132291.77691000002</v>
      </c>
      <c r="HX19" s="45">
        <f>HX185+HX227+HX239+HX323</f>
        <v>132291.77691000002</v>
      </c>
      <c r="HY19" s="45"/>
      <c r="HZ19" s="45"/>
      <c r="IA19" s="45">
        <f>IB19</f>
        <v>1874153.77691</v>
      </c>
      <c r="IB19" s="45">
        <f>IB185+IB227+IB239+IB323</f>
        <v>1874153.77691</v>
      </c>
      <c r="IC19" s="45"/>
      <c r="ID19" s="45"/>
      <c r="IE19" s="134"/>
      <c r="IF19" s="135"/>
      <c r="IG19" s="135"/>
      <c r="IH19" s="135"/>
      <c r="II19" s="136"/>
      <c r="IJ19" s="136"/>
      <c r="IK19" s="136"/>
      <c r="IL19" s="136"/>
      <c r="IM19" s="136"/>
      <c r="IN19" s="136"/>
      <c r="IO19" s="136"/>
    </row>
    <row r="20" spans="2:249" s="96" customFormat="1" ht="35.25" customHeight="1" x14ac:dyDescent="0.3">
      <c r="B20" s="756" t="s">
        <v>134</v>
      </c>
      <c r="C20" s="757"/>
      <c r="D20" s="97"/>
      <c r="E20" s="98"/>
      <c r="F20" s="98"/>
      <c r="G20" s="98"/>
      <c r="H20" s="98"/>
      <c r="I20" s="98"/>
      <c r="J20" s="98"/>
      <c r="K20" s="98"/>
      <c r="L20" s="98"/>
      <c r="M20" s="98"/>
      <c r="N20" s="98"/>
      <c r="O20" s="98"/>
      <c r="P20" s="98"/>
      <c r="Q20" s="97"/>
      <c r="R20" s="98"/>
      <c r="S20" s="98"/>
      <c r="T20" s="97"/>
      <c r="U20" s="97"/>
      <c r="V20" s="97"/>
      <c r="W20" s="97"/>
      <c r="X20" s="97"/>
      <c r="Y20" s="97"/>
      <c r="Z20" s="99"/>
      <c r="AA20" s="99"/>
      <c r="AB20" s="99"/>
      <c r="AC20" s="99"/>
      <c r="AD20" s="99"/>
      <c r="AE20" s="99"/>
      <c r="AF20" s="99"/>
      <c r="AG20" s="99"/>
      <c r="AH20" s="99"/>
      <c r="AI20" s="99"/>
      <c r="AJ20" s="99"/>
      <c r="AK20" s="99"/>
      <c r="AL20" s="99"/>
      <c r="AM20" s="99"/>
      <c r="AN20" s="99"/>
      <c r="AO20" s="100"/>
      <c r="AP20" s="99"/>
      <c r="AQ20" s="99"/>
      <c r="AR20" s="99"/>
      <c r="AS20" s="99"/>
      <c r="AT20" s="99"/>
      <c r="AU20" s="99"/>
      <c r="AV20" s="99"/>
      <c r="AW20" s="99"/>
      <c r="AX20" s="99"/>
      <c r="AY20" s="99"/>
      <c r="AZ20" s="99"/>
      <c r="BA20" s="99"/>
      <c r="BB20" s="99"/>
      <c r="BC20" s="99"/>
      <c r="BD20" s="99"/>
      <c r="BE20" s="99"/>
      <c r="BF20" s="99"/>
      <c r="BG20" s="99"/>
      <c r="BH20" s="99"/>
      <c r="BI20" s="99"/>
      <c r="BJ20" s="99"/>
      <c r="BK20" s="101"/>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3"/>
      <c r="ET20" s="102"/>
      <c r="EU20" s="102"/>
      <c r="EV20" s="102"/>
      <c r="EW20" s="102"/>
      <c r="EX20" s="102"/>
      <c r="EY20" s="102"/>
      <c r="EZ20" s="102"/>
      <c r="FA20" s="102"/>
      <c r="FB20" s="102"/>
      <c r="FC20" s="89">
        <f>FD20+FE20+FF20</f>
        <v>500000</v>
      </c>
      <c r="FD20" s="89">
        <f>FD238+FD244</f>
        <v>446688.05800000002</v>
      </c>
      <c r="FE20" s="89">
        <f>FE238+FE244</f>
        <v>0</v>
      </c>
      <c r="FF20" s="89">
        <f>FF238+FF244</f>
        <v>53311.942000000003</v>
      </c>
      <c r="FG20" s="89">
        <f>FH20+FI20+FJ20</f>
        <v>53311.942000000003</v>
      </c>
      <c r="FH20" s="89">
        <f>FH238+FH244</f>
        <v>0</v>
      </c>
      <c r="FI20" s="89">
        <f>FI238+FI244</f>
        <v>0</v>
      </c>
      <c r="FJ20" s="89">
        <f>FJ238+FJ244</f>
        <v>53311.942000000003</v>
      </c>
      <c r="FK20" s="89"/>
      <c r="FL20" s="89"/>
      <c r="FM20" s="89"/>
      <c r="FN20" s="89"/>
      <c r="FO20" s="89">
        <f>FP20+FQ20+FR20</f>
        <v>500000</v>
      </c>
      <c r="FP20" s="89">
        <f>FP238+FP244</f>
        <v>446688.05800000002</v>
      </c>
      <c r="FQ20" s="89">
        <f>FQ238+FQ244</f>
        <v>0</v>
      </c>
      <c r="FR20" s="89">
        <f>FR238+FR244</f>
        <v>53311.942000000003</v>
      </c>
      <c r="FS20" s="89">
        <f t="shared" si="6"/>
        <v>0</v>
      </c>
      <c r="FT20" s="91">
        <f t="shared" si="7"/>
        <v>0</v>
      </c>
      <c r="FU20" s="89">
        <f>FU238+FU244</f>
        <v>0</v>
      </c>
      <c r="FV20" s="91">
        <f t="shared" si="8"/>
        <v>0</v>
      </c>
      <c r="FW20" s="89"/>
      <c r="FX20" s="91">
        <v>0</v>
      </c>
      <c r="FY20" s="89">
        <f>FY238+FY244</f>
        <v>0</v>
      </c>
      <c r="FZ20" s="91">
        <f t="shared" si="9"/>
        <v>0</v>
      </c>
      <c r="GA20" s="89">
        <f t="shared" si="10"/>
        <v>0</v>
      </c>
      <c r="GB20" s="92">
        <f t="shared" si="11"/>
        <v>0</v>
      </c>
      <c r="GC20" s="106">
        <f>GC238+GC244</f>
        <v>0</v>
      </c>
      <c r="GD20" s="105">
        <f t="shared" si="12"/>
        <v>0</v>
      </c>
      <c r="GE20" s="106">
        <f>GE238+GE244</f>
        <v>0</v>
      </c>
      <c r="GF20" s="105">
        <v>0</v>
      </c>
      <c r="GG20" s="106">
        <f>GG238+GG244</f>
        <v>0</v>
      </c>
      <c r="GH20" s="105">
        <f t="shared" si="13"/>
        <v>0</v>
      </c>
      <c r="GI20" s="106">
        <f t="shared" si="14"/>
        <v>0</v>
      </c>
      <c r="GJ20" s="105">
        <f t="shared" si="15"/>
        <v>0</v>
      </c>
      <c r="GK20" s="106">
        <f>GK238+GK244</f>
        <v>0</v>
      </c>
      <c r="GL20" s="105">
        <f t="shared" si="16"/>
        <v>0</v>
      </c>
      <c r="GM20" s="106"/>
      <c r="GN20" s="105">
        <v>0</v>
      </c>
      <c r="GO20" s="106"/>
      <c r="GP20" s="105">
        <f t="shared" si="17"/>
        <v>0</v>
      </c>
      <c r="GQ20" s="102"/>
      <c r="GR20" s="102"/>
      <c r="GS20" s="102"/>
      <c r="GT20" s="102"/>
      <c r="GU20" s="102">
        <f>GV20</f>
        <v>0</v>
      </c>
      <c r="GV20" s="102">
        <f>GV238+GV244</f>
        <v>0</v>
      </c>
      <c r="GW20" s="102"/>
      <c r="GX20" s="102"/>
      <c r="GY20" s="102"/>
      <c r="GZ20" s="102"/>
      <c r="HA20" s="102"/>
      <c r="HB20" s="102"/>
      <c r="HC20" s="102"/>
      <c r="HD20" s="102"/>
      <c r="HE20" s="102"/>
      <c r="HF20" s="102"/>
      <c r="HG20" s="102">
        <f>HH20</f>
        <v>0</v>
      </c>
      <c r="HH20" s="102">
        <f>HH238+HH244</f>
        <v>0</v>
      </c>
      <c r="HI20" s="102"/>
      <c r="HJ20" s="102"/>
      <c r="HK20" s="102"/>
      <c r="HL20" s="102"/>
      <c r="HM20" s="102"/>
      <c r="HN20" s="102"/>
      <c r="HO20" s="102">
        <f>HP20</f>
        <v>0</v>
      </c>
      <c r="HP20" s="102">
        <f>HP238+HP244</f>
        <v>0</v>
      </c>
      <c r="HQ20" s="102"/>
      <c r="HR20" s="102"/>
      <c r="HS20" s="102">
        <f>HT20</f>
        <v>0</v>
      </c>
      <c r="HT20" s="102">
        <f>HT238+HT244</f>
        <v>0</v>
      </c>
      <c r="HU20" s="102"/>
      <c r="HV20" s="102"/>
      <c r="HW20" s="102">
        <f>HX20</f>
        <v>0</v>
      </c>
      <c r="HX20" s="102">
        <f>HX238+HX244</f>
        <v>0</v>
      </c>
      <c r="HY20" s="102"/>
      <c r="HZ20" s="102"/>
      <c r="IA20" s="102">
        <f>IB20</f>
        <v>0</v>
      </c>
      <c r="IB20" s="102">
        <f>IB238+IB244</f>
        <v>0</v>
      </c>
      <c r="IC20" s="102"/>
      <c r="ID20" s="102"/>
      <c r="IE20" s="107"/>
      <c r="IF20" s="108"/>
      <c r="IG20" s="108"/>
      <c r="IH20" s="108"/>
      <c r="II20" s="109"/>
      <c r="IJ20" s="109"/>
      <c r="IK20" s="109"/>
      <c r="IL20" s="109"/>
      <c r="IM20" s="109"/>
      <c r="IN20" s="109"/>
      <c r="IO20" s="109"/>
    </row>
    <row r="21" spans="2:249" s="149" customFormat="1" ht="35.25" customHeight="1" x14ac:dyDescent="0.3">
      <c r="B21" s="748" t="s">
        <v>135</v>
      </c>
      <c r="C21" s="749"/>
      <c r="D21" s="138"/>
      <c r="E21" s="139"/>
      <c r="F21" s="139"/>
      <c r="G21" s="139"/>
      <c r="H21" s="139"/>
      <c r="I21" s="139"/>
      <c r="J21" s="139"/>
      <c r="K21" s="139"/>
      <c r="L21" s="139"/>
      <c r="M21" s="139"/>
      <c r="N21" s="139"/>
      <c r="O21" s="139"/>
      <c r="P21" s="139"/>
      <c r="Q21" s="138"/>
      <c r="R21" s="139"/>
      <c r="S21" s="139"/>
      <c r="T21" s="138"/>
      <c r="U21" s="138"/>
      <c r="V21" s="138"/>
      <c r="W21" s="138"/>
      <c r="X21" s="138"/>
      <c r="Y21" s="138"/>
      <c r="Z21" s="140"/>
      <c r="AA21" s="140"/>
      <c r="AB21" s="140"/>
      <c r="AC21" s="140"/>
      <c r="AD21" s="140"/>
      <c r="AE21" s="140"/>
      <c r="AF21" s="140"/>
      <c r="AG21" s="140"/>
      <c r="AH21" s="140"/>
      <c r="AI21" s="140"/>
      <c r="AJ21" s="140"/>
      <c r="AK21" s="140"/>
      <c r="AL21" s="140"/>
      <c r="AM21" s="140"/>
      <c r="AN21" s="140"/>
      <c r="AO21" s="141"/>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2"/>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3"/>
      <c r="ET21" s="140"/>
      <c r="EU21" s="140"/>
      <c r="EV21" s="140"/>
      <c r="EW21" s="140"/>
      <c r="EX21" s="140"/>
      <c r="EY21" s="140"/>
      <c r="EZ21" s="140"/>
      <c r="FA21" s="140"/>
      <c r="FB21" s="140"/>
      <c r="FC21" s="140">
        <f>FD21+FE21+FF21</f>
        <v>446688.05800000002</v>
      </c>
      <c r="FD21" s="140">
        <f>FD238</f>
        <v>446688.05800000002</v>
      </c>
      <c r="FE21" s="140"/>
      <c r="FF21" s="140">
        <v>0</v>
      </c>
      <c r="FG21" s="140">
        <f>FH21</f>
        <v>0</v>
      </c>
      <c r="FH21" s="140">
        <f>FH238</f>
        <v>0</v>
      </c>
      <c r="FI21" s="140">
        <f>FI238</f>
        <v>0</v>
      </c>
      <c r="FJ21" s="140">
        <f>FJ238</f>
        <v>0</v>
      </c>
      <c r="FK21" s="140"/>
      <c r="FL21" s="140"/>
      <c r="FM21" s="140"/>
      <c r="FN21" s="140"/>
      <c r="FO21" s="140">
        <f>FP21+FQ21+FR21</f>
        <v>446688.05800000002</v>
      </c>
      <c r="FP21" s="140">
        <f>FP238</f>
        <v>446688.05800000002</v>
      </c>
      <c r="FQ21" s="140"/>
      <c r="FR21" s="140"/>
      <c r="FS21" s="140">
        <f t="shared" si="6"/>
        <v>0</v>
      </c>
      <c r="FT21" s="144">
        <f t="shared" si="7"/>
        <v>0</v>
      </c>
      <c r="FU21" s="140">
        <v>0</v>
      </c>
      <c r="FV21" s="144">
        <f t="shared" si="8"/>
        <v>0</v>
      </c>
      <c r="FW21" s="140"/>
      <c r="FX21" s="144">
        <v>0</v>
      </c>
      <c r="FY21" s="140">
        <v>0</v>
      </c>
      <c r="FZ21" s="144">
        <v>0</v>
      </c>
      <c r="GA21" s="140">
        <f t="shared" si="10"/>
        <v>0</v>
      </c>
      <c r="GB21" s="145">
        <f t="shared" si="11"/>
        <v>0</v>
      </c>
      <c r="GC21" s="146">
        <v>0</v>
      </c>
      <c r="GD21" s="145">
        <f>GC21/FD21</f>
        <v>0</v>
      </c>
      <c r="GE21" s="146"/>
      <c r="GF21" s="145">
        <v>0</v>
      </c>
      <c r="GG21" s="146">
        <v>0</v>
      </c>
      <c r="GH21" s="145">
        <v>0</v>
      </c>
      <c r="GI21" s="146">
        <f t="shared" si="14"/>
        <v>0</v>
      </c>
      <c r="GJ21" s="47">
        <f t="shared" si="15"/>
        <v>0</v>
      </c>
      <c r="GK21" s="146">
        <v>0</v>
      </c>
      <c r="GL21" s="47">
        <f t="shared" si="16"/>
        <v>0</v>
      </c>
      <c r="GM21" s="146"/>
      <c r="GN21" s="47">
        <v>0</v>
      </c>
      <c r="GO21" s="146"/>
      <c r="GP21" s="47">
        <v>0</v>
      </c>
      <c r="GQ21" s="140"/>
      <c r="GR21" s="140"/>
      <c r="GS21" s="140"/>
      <c r="GT21" s="140"/>
      <c r="GU21" s="140">
        <f>GV21</f>
        <v>0</v>
      </c>
      <c r="GV21" s="140">
        <f>GV238</f>
        <v>0</v>
      </c>
      <c r="GW21" s="140"/>
      <c r="GX21" s="140"/>
      <c r="GY21" s="140"/>
      <c r="GZ21" s="140"/>
      <c r="HA21" s="140"/>
      <c r="HB21" s="140"/>
      <c r="HC21" s="140"/>
      <c r="HD21" s="140"/>
      <c r="HE21" s="140"/>
      <c r="HF21" s="140"/>
      <c r="HG21" s="140">
        <f>HH21</f>
        <v>0</v>
      </c>
      <c r="HH21" s="140">
        <f>HH238</f>
        <v>0</v>
      </c>
      <c r="HI21" s="140"/>
      <c r="HJ21" s="140"/>
      <c r="HK21" s="140"/>
      <c r="HL21" s="140"/>
      <c r="HM21" s="140"/>
      <c r="HN21" s="140"/>
      <c r="HO21" s="140">
        <f>HP21</f>
        <v>0</v>
      </c>
      <c r="HP21" s="140">
        <f>HP238</f>
        <v>0</v>
      </c>
      <c r="HQ21" s="140"/>
      <c r="HR21" s="140"/>
      <c r="HS21" s="140">
        <f>HT21</f>
        <v>0</v>
      </c>
      <c r="HT21" s="140">
        <f>HT238</f>
        <v>0</v>
      </c>
      <c r="HU21" s="140"/>
      <c r="HV21" s="140"/>
      <c r="HW21" s="140">
        <f>HX21</f>
        <v>0</v>
      </c>
      <c r="HX21" s="140">
        <f>HX238</f>
        <v>0</v>
      </c>
      <c r="HY21" s="140"/>
      <c r="HZ21" s="140"/>
      <c r="IA21" s="140">
        <f>IB21</f>
        <v>0</v>
      </c>
      <c r="IB21" s="140">
        <f>IB238</f>
        <v>0</v>
      </c>
      <c r="IC21" s="140"/>
      <c r="ID21" s="140"/>
      <c r="IE21" s="147"/>
      <c r="IF21" s="148"/>
      <c r="IG21" s="148"/>
      <c r="IH21" s="148"/>
    </row>
    <row r="22" spans="2:249" s="149" customFormat="1" ht="35.25" customHeight="1" x14ac:dyDescent="0.3">
      <c r="B22" s="748" t="s">
        <v>136</v>
      </c>
      <c r="C22" s="749"/>
      <c r="D22" s="138"/>
      <c r="E22" s="139"/>
      <c r="F22" s="139"/>
      <c r="G22" s="139"/>
      <c r="H22" s="139"/>
      <c r="I22" s="139"/>
      <c r="J22" s="139"/>
      <c r="K22" s="139"/>
      <c r="L22" s="139"/>
      <c r="M22" s="139"/>
      <c r="N22" s="139"/>
      <c r="O22" s="139"/>
      <c r="P22" s="139"/>
      <c r="Q22" s="138"/>
      <c r="R22" s="139"/>
      <c r="S22" s="139"/>
      <c r="T22" s="138"/>
      <c r="U22" s="138"/>
      <c r="V22" s="138"/>
      <c r="W22" s="138"/>
      <c r="X22" s="138"/>
      <c r="Y22" s="138"/>
      <c r="Z22" s="140"/>
      <c r="AA22" s="140"/>
      <c r="AB22" s="140"/>
      <c r="AC22" s="140"/>
      <c r="AD22" s="140"/>
      <c r="AE22" s="140"/>
      <c r="AF22" s="140"/>
      <c r="AG22" s="140"/>
      <c r="AH22" s="140"/>
      <c r="AI22" s="140"/>
      <c r="AJ22" s="140"/>
      <c r="AK22" s="140"/>
      <c r="AL22" s="140"/>
      <c r="AM22" s="140"/>
      <c r="AN22" s="140"/>
      <c r="AO22" s="141"/>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2"/>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3"/>
      <c r="ET22" s="140"/>
      <c r="EU22" s="140"/>
      <c r="EV22" s="140"/>
      <c r="EW22" s="140"/>
      <c r="EX22" s="140"/>
      <c r="EY22" s="140"/>
      <c r="EZ22" s="140"/>
      <c r="FA22" s="140"/>
      <c r="FB22" s="140"/>
      <c r="FC22" s="140">
        <f>FD22+FE22+FF22</f>
        <v>53311.942000000003</v>
      </c>
      <c r="FD22" s="140">
        <f>0</f>
        <v>0</v>
      </c>
      <c r="FE22" s="140"/>
      <c r="FF22" s="140">
        <f>FF244</f>
        <v>53311.942000000003</v>
      </c>
      <c r="FG22" s="140">
        <f>FH22+FI22+FJ22</f>
        <v>53311.942000000003</v>
      </c>
      <c r="FH22" s="140">
        <f>FH239</f>
        <v>0</v>
      </c>
      <c r="FI22" s="140">
        <f>FI239</f>
        <v>0</v>
      </c>
      <c r="FJ22" s="140">
        <f>FJ244</f>
        <v>53311.942000000003</v>
      </c>
      <c r="FK22" s="140"/>
      <c r="FL22" s="140"/>
      <c r="FM22" s="140"/>
      <c r="FN22" s="140"/>
      <c r="FO22" s="140">
        <f>FP22+FQ22+FR22</f>
        <v>53311.942000000003</v>
      </c>
      <c r="FP22" s="140">
        <f>FP243</f>
        <v>0</v>
      </c>
      <c r="FQ22" s="140"/>
      <c r="FR22" s="140">
        <f>FR244</f>
        <v>53311.942000000003</v>
      </c>
      <c r="FS22" s="140">
        <f t="shared" si="6"/>
        <v>0</v>
      </c>
      <c r="FT22" s="144">
        <f t="shared" si="7"/>
        <v>0</v>
      </c>
      <c r="FU22" s="140">
        <v>0</v>
      </c>
      <c r="FV22" s="144">
        <v>0</v>
      </c>
      <c r="FW22" s="140"/>
      <c r="FX22" s="144">
        <v>0</v>
      </c>
      <c r="FY22" s="140">
        <f>FY244</f>
        <v>0</v>
      </c>
      <c r="FZ22" s="144">
        <f t="shared" si="9"/>
        <v>0</v>
      </c>
      <c r="GA22" s="140">
        <f t="shared" si="10"/>
        <v>0</v>
      </c>
      <c r="GB22" s="145">
        <f t="shared" si="11"/>
        <v>0</v>
      </c>
      <c r="GC22" s="146">
        <v>0</v>
      </c>
      <c r="GD22" s="145">
        <v>0</v>
      </c>
      <c r="GE22" s="146"/>
      <c r="GF22" s="145">
        <v>0</v>
      </c>
      <c r="GG22" s="146">
        <f>GG244</f>
        <v>0</v>
      </c>
      <c r="GH22" s="145">
        <f t="shared" si="13"/>
        <v>0</v>
      </c>
      <c r="GI22" s="146">
        <f t="shared" si="14"/>
        <v>0</v>
      </c>
      <c r="GJ22" s="47">
        <f t="shared" si="15"/>
        <v>0</v>
      </c>
      <c r="GK22" s="146">
        <v>0</v>
      </c>
      <c r="GL22" s="47">
        <v>0</v>
      </c>
      <c r="GM22" s="146"/>
      <c r="GN22" s="47">
        <v>0</v>
      </c>
      <c r="GO22" s="146"/>
      <c r="GP22" s="47">
        <v>0</v>
      </c>
      <c r="GQ22" s="140"/>
      <c r="GR22" s="140"/>
      <c r="GS22" s="140"/>
      <c r="GT22" s="140"/>
      <c r="GU22" s="140">
        <f>GV22</f>
        <v>0</v>
      </c>
      <c r="GV22" s="140">
        <f>GV243</f>
        <v>0</v>
      </c>
      <c r="GW22" s="140"/>
      <c r="GX22" s="140"/>
      <c r="GY22" s="140"/>
      <c r="GZ22" s="140"/>
      <c r="HA22" s="140"/>
      <c r="HB22" s="140"/>
      <c r="HC22" s="140"/>
      <c r="HD22" s="140"/>
      <c r="HE22" s="140"/>
      <c r="HF22" s="140"/>
      <c r="HG22" s="140">
        <f>HH22</f>
        <v>0</v>
      </c>
      <c r="HH22" s="140">
        <f>HH243</f>
        <v>0</v>
      </c>
      <c r="HI22" s="140"/>
      <c r="HJ22" s="140"/>
      <c r="HK22" s="140"/>
      <c r="HL22" s="140"/>
      <c r="HM22" s="140"/>
      <c r="HN22" s="140"/>
      <c r="HO22" s="140">
        <f>HP22</f>
        <v>0</v>
      </c>
      <c r="HP22" s="140">
        <f>HP243</f>
        <v>0</v>
      </c>
      <c r="HQ22" s="140"/>
      <c r="HR22" s="140"/>
      <c r="HS22" s="140">
        <f>HT22</f>
        <v>0</v>
      </c>
      <c r="HT22" s="140">
        <f>HT243</f>
        <v>0</v>
      </c>
      <c r="HU22" s="140"/>
      <c r="HV22" s="140"/>
      <c r="HW22" s="140">
        <f>HX22</f>
        <v>0</v>
      </c>
      <c r="HX22" s="140">
        <f>HX243</f>
        <v>0</v>
      </c>
      <c r="HY22" s="140"/>
      <c r="HZ22" s="140"/>
      <c r="IA22" s="140">
        <f>IB22</f>
        <v>0</v>
      </c>
      <c r="IB22" s="140">
        <f>IB243</f>
        <v>0</v>
      </c>
      <c r="IC22" s="140"/>
      <c r="ID22" s="140"/>
      <c r="IE22" s="147"/>
      <c r="IF22" s="148"/>
      <c r="IG22" s="148"/>
      <c r="IH22" s="148"/>
    </row>
    <row r="23" spans="2:249" s="137" customFormat="1" ht="84" customHeight="1" x14ac:dyDescent="0.3">
      <c r="B23" s="750" t="s">
        <v>137</v>
      </c>
      <c r="C23" s="751"/>
      <c r="D23" s="150"/>
      <c r="E23" s="151"/>
      <c r="F23" s="151"/>
      <c r="G23" s="151"/>
      <c r="H23" s="151"/>
      <c r="I23" s="151"/>
      <c r="J23" s="151"/>
      <c r="K23" s="151"/>
      <c r="L23" s="151"/>
      <c r="M23" s="151"/>
      <c r="N23" s="151"/>
      <c r="O23" s="151"/>
      <c r="P23" s="151"/>
      <c r="Q23" s="150"/>
      <c r="R23" s="151"/>
      <c r="S23" s="151"/>
      <c r="T23" s="150"/>
      <c r="U23" s="150"/>
      <c r="V23" s="150"/>
      <c r="W23" s="150"/>
      <c r="X23" s="150"/>
      <c r="Y23" s="150"/>
      <c r="Z23" s="152"/>
      <c r="AA23" s="152"/>
      <c r="AB23" s="152"/>
      <c r="AC23" s="152"/>
      <c r="AD23" s="152"/>
      <c r="AE23" s="152"/>
      <c r="AF23" s="152"/>
      <c r="AG23" s="152"/>
      <c r="AH23" s="152"/>
      <c r="AI23" s="152"/>
      <c r="AJ23" s="152"/>
      <c r="AK23" s="152"/>
      <c r="AL23" s="152"/>
      <c r="AM23" s="152"/>
      <c r="AN23" s="152"/>
      <c r="AO23" s="153"/>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4"/>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45">
        <f t="shared" ref="CW23:EF24" si="45">CW261+CW321</f>
        <v>0</v>
      </c>
      <c r="CX23" s="45">
        <f t="shared" si="45"/>
        <v>0</v>
      </c>
      <c r="CY23" s="45">
        <f t="shared" si="45"/>
        <v>0</v>
      </c>
      <c r="CZ23" s="45">
        <f t="shared" si="45"/>
        <v>0</v>
      </c>
      <c r="DA23" s="45">
        <f t="shared" si="45"/>
        <v>0</v>
      </c>
      <c r="DB23" s="45">
        <f t="shared" si="45"/>
        <v>0</v>
      </c>
      <c r="DC23" s="45">
        <f t="shared" si="45"/>
        <v>0</v>
      </c>
      <c r="DD23" s="45">
        <f t="shared" si="45"/>
        <v>0</v>
      </c>
      <c r="DE23" s="45">
        <f t="shared" si="45"/>
        <v>0</v>
      </c>
      <c r="DF23" s="45">
        <f t="shared" si="45"/>
        <v>52299.215400000001</v>
      </c>
      <c r="DG23" s="45">
        <f t="shared" si="45"/>
        <v>52299.215400000001</v>
      </c>
      <c r="DH23" s="45">
        <f t="shared" si="45"/>
        <v>0</v>
      </c>
      <c r="DI23" s="45">
        <f t="shared" si="45"/>
        <v>52299.215400000001</v>
      </c>
      <c r="DJ23" s="45">
        <f t="shared" si="45"/>
        <v>52299.215400000001</v>
      </c>
      <c r="DK23" s="45">
        <f t="shared" si="45"/>
        <v>0</v>
      </c>
      <c r="DL23" s="45">
        <f t="shared" si="45"/>
        <v>0</v>
      </c>
      <c r="DM23" s="45">
        <f t="shared" si="45"/>
        <v>0</v>
      </c>
      <c r="DN23" s="45">
        <f t="shared" si="45"/>
        <v>0</v>
      </c>
      <c r="DO23" s="45">
        <f t="shared" si="45"/>
        <v>0</v>
      </c>
      <c r="DP23" s="45">
        <f t="shared" si="45"/>
        <v>0</v>
      </c>
      <c r="DQ23" s="45">
        <f t="shared" si="45"/>
        <v>0</v>
      </c>
      <c r="DR23" s="45">
        <f t="shared" si="45"/>
        <v>0</v>
      </c>
      <c r="DS23" s="45">
        <f t="shared" si="45"/>
        <v>0</v>
      </c>
      <c r="DT23" s="45">
        <f t="shared" si="45"/>
        <v>0</v>
      </c>
      <c r="DU23" s="45">
        <f t="shared" si="45"/>
        <v>0</v>
      </c>
      <c r="DV23" s="45">
        <f t="shared" si="45"/>
        <v>0</v>
      </c>
      <c r="DW23" s="45">
        <f t="shared" si="45"/>
        <v>0</v>
      </c>
      <c r="DX23" s="45">
        <f t="shared" si="45"/>
        <v>0</v>
      </c>
      <c r="DY23" s="45">
        <f t="shared" si="45"/>
        <v>0</v>
      </c>
      <c r="DZ23" s="45">
        <f t="shared" si="45"/>
        <v>0</v>
      </c>
      <c r="EA23" s="45">
        <f t="shared" si="45"/>
        <v>0</v>
      </c>
      <c r="EB23" s="45">
        <f t="shared" si="45"/>
        <v>0</v>
      </c>
      <c r="EC23" s="45">
        <f t="shared" si="45"/>
        <v>0</v>
      </c>
      <c r="ED23" s="45">
        <f t="shared" si="45"/>
        <v>0</v>
      </c>
      <c r="EE23" s="45">
        <f t="shared" si="45"/>
        <v>0</v>
      </c>
      <c r="EF23" s="45">
        <f t="shared" si="45"/>
        <v>0</v>
      </c>
      <c r="EG23" s="45">
        <f>EH23+EI23+EJ23</f>
        <v>63432.124199999998</v>
      </c>
      <c r="EH23" s="45">
        <f>EH262+EH321</f>
        <v>0</v>
      </c>
      <c r="EI23" s="45">
        <f>EI262+EI321</f>
        <v>63432.124199999998</v>
      </c>
      <c r="EJ23" s="45">
        <f>EJ262+EJ321</f>
        <v>0</v>
      </c>
      <c r="EK23" s="45">
        <f>EL23+EM23+EN23</f>
        <v>-63432.124199999998</v>
      </c>
      <c r="EL23" s="45">
        <f>EL262+EL321</f>
        <v>0</v>
      </c>
      <c r="EM23" s="45">
        <f>EM262+EM321</f>
        <v>-63432.124199999998</v>
      </c>
      <c r="EN23" s="45">
        <f>EN262+EN321</f>
        <v>0</v>
      </c>
      <c r="EO23" s="45">
        <f>EP23+EQ23+ER23</f>
        <v>0</v>
      </c>
      <c r="EP23" s="45">
        <f>EP262+EP321</f>
        <v>0</v>
      </c>
      <c r="EQ23" s="45">
        <f>EQ262+EQ321</f>
        <v>0</v>
      </c>
      <c r="ER23" s="45">
        <f>ER262+ER321</f>
        <v>0</v>
      </c>
      <c r="ES23" s="45">
        <f>ET23+EU23+EV23</f>
        <v>0</v>
      </c>
      <c r="ET23" s="45">
        <f>ET262+ET321</f>
        <v>0</v>
      </c>
      <c r="EU23" s="45">
        <f>EU262+EU321</f>
        <v>0</v>
      </c>
      <c r="EV23" s="45">
        <f>EV262+EV321</f>
        <v>0</v>
      </c>
      <c r="EW23" s="45">
        <f t="shared" ref="EW23:FB23" si="46">EW261+EW321</f>
        <v>0</v>
      </c>
      <c r="EX23" s="45">
        <f t="shared" si="46"/>
        <v>0</v>
      </c>
      <c r="EY23" s="45">
        <f t="shared" si="46"/>
        <v>0</v>
      </c>
      <c r="EZ23" s="45" t="e">
        <f t="shared" si="46"/>
        <v>#REF!</v>
      </c>
      <c r="FA23" s="45" t="e">
        <f t="shared" si="46"/>
        <v>#REF!</v>
      </c>
      <c r="FB23" s="45">
        <f t="shared" si="46"/>
        <v>0</v>
      </c>
      <c r="FC23" s="45">
        <f>FD23+FE23+FF23</f>
        <v>63432.124199999998</v>
      </c>
      <c r="FD23" s="45">
        <f>FD262+FD321</f>
        <v>0</v>
      </c>
      <c r="FE23" s="45">
        <f>FE262+FE321</f>
        <v>63432.124199999998</v>
      </c>
      <c r="FF23" s="45">
        <f>FF262+FF321</f>
        <v>0</v>
      </c>
      <c r="FG23" s="45">
        <f>FH23+FI23+FJ23</f>
        <v>0</v>
      </c>
      <c r="FH23" s="45">
        <f>FH262+FH321</f>
        <v>0</v>
      </c>
      <c r="FI23" s="45">
        <f>FI262+FI321</f>
        <v>0</v>
      </c>
      <c r="FJ23" s="45">
        <f>FJ262+FJ321</f>
        <v>0</v>
      </c>
      <c r="FK23" s="45">
        <f>FL23+FM23+FN23</f>
        <v>0</v>
      </c>
      <c r="FL23" s="45">
        <f>FL262+FL321</f>
        <v>0</v>
      </c>
      <c r="FM23" s="45">
        <f>FM262+FM321</f>
        <v>0</v>
      </c>
      <c r="FN23" s="45">
        <f>FN262+FN321</f>
        <v>0</v>
      </c>
      <c r="FO23" s="45">
        <f>FP23+FQ23+FR23</f>
        <v>63432.124199999998</v>
      </c>
      <c r="FP23" s="45">
        <f>FP262+FP321</f>
        <v>0</v>
      </c>
      <c r="FQ23" s="45">
        <f>FQ262+FQ321</f>
        <v>63432.124199999998</v>
      </c>
      <c r="FR23" s="45">
        <f>FR262+FR321</f>
        <v>0</v>
      </c>
      <c r="FS23" s="45">
        <f t="shared" si="6"/>
        <v>0</v>
      </c>
      <c r="FT23" s="46">
        <f t="shared" si="7"/>
        <v>0</v>
      </c>
      <c r="FU23" s="45">
        <f>FU262+FU321</f>
        <v>0</v>
      </c>
      <c r="FV23" s="46">
        <v>0</v>
      </c>
      <c r="FW23" s="45">
        <f>FW262+FW321</f>
        <v>0</v>
      </c>
      <c r="FX23" s="46">
        <f>FW23/FE23</f>
        <v>0</v>
      </c>
      <c r="FY23" s="45">
        <f>FY262+FY321</f>
        <v>0</v>
      </c>
      <c r="FZ23" s="46">
        <v>0</v>
      </c>
      <c r="GA23" s="45">
        <f t="shared" si="10"/>
        <v>0</v>
      </c>
      <c r="GB23" s="47">
        <f t="shared" si="11"/>
        <v>0</v>
      </c>
      <c r="GC23" s="48">
        <f>GC262+GC321</f>
        <v>0</v>
      </c>
      <c r="GD23" s="47">
        <v>0</v>
      </c>
      <c r="GE23" s="48">
        <f>GE262+GE321</f>
        <v>0</v>
      </c>
      <c r="GF23" s="47">
        <f>GE23/FE23</f>
        <v>0</v>
      </c>
      <c r="GG23" s="48">
        <f>GG262+GG321</f>
        <v>0</v>
      </c>
      <c r="GH23" s="47">
        <v>0</v>
      </c>
      <c r="GI23" s="48">
        <f t="shared" si="14"/>
        <v>0</v>
      </c>
      <c r="GJ23" s="47">
        <f t="shared" si="15"/>
        <v>0</v>
      </c>
      <c r="GK23" s="48">
        <f>GK262+GK321</f>
        <v>0</v>
      </c>
      <c r="GL23" s="47">
        <v>0</v>
      </c>
      <c r="GM23" s="48">
        <f>GM262+GM321</f>
        <v>0</v>
      </c>
      <c r="GN23" s="47">
        <f>GM23/FE23</f>
        <v>0</v>
      </c>
      <c r="GO23" s="48">
        <f>GO262+GO321</f>
        <v>0</v>
      </c>
      <c r="GP23" s="47">
        <v>0</v>
      </c>
      <c r="GQ23" s="45"/>
      <c r="GR23" s="45"/>
      <c r="GS23" s="45"/>
      <c r="GT23" s="45"/>
      <c r="GU23" s="45">
        <f>GV23+GW23+GX23</f>
        <v>63432.124199999998</v>
      </c>
      <c r="GV23" s="45">
        <f>GV262+GV321</f>
        <v>0</v>
      </c>
      <c r="GW23" s="45">
        <f>GW262+GW321</f>
        <v>63432.124199999998</v>
      </c>
      <c r="GX23" s="45">
        <f>GX262+GX321</f>
        <v>0</v>
      </c>
      <c r="GY23" s="45"/>
      <c r="GZ23" s="45"/>
      <c r="HA23" s="45"/>
      <c r="HB23" s="45"/>
      <c r="HC23" s="45"/>
      <c r="HD23" s="45"/>
      <c r="HE23" s="45"/>
      <c r="HF23" s="45"/>
      <c r="HG23" s="45">
        <f>HH23+HI23+HJ23</f>
        <v>0</v>
      </c>
      <c r="HH23" s="45">
        <f>HH262+HH321</f>
        <v>0</v>
      </c>
      <c r="HI23" s="45">
        <f>HI262+HI321</f>
        <v>0</v>
      </c>
      <c r="HJ23" s="45">
        <f>HJ262+HJ321</f>
        <v>0</v>
      </c>
      <c r="HK23" s="45">
        <f>HL23+HM23+HN23</f>
        <v>0</v>
      </c>
      <c r="HL23" s="45">
        <f>HL262+HL321</f>
        <v>0</v>
      </c>
      <c r="HM23" s="45">
        <f>HM262+HM321</f>
        <v>0</v>
      </c>
      <c r="HN23" s="45">
        <f>HN262+HN321</f>
        <v>0</v>
      </c>
      <c r="HO23" s="45">
        <f>HP23+HQ23+HR23</f>
        <v>63432.124199999998</v>
      </c>
      <c r="HP23" s="45">
        <f>HP262+HP321</f>
        <v>0</v>
      </c>
      <c r="HQ23" s="45">
        <f>HQ262+HQ321</f>
        <v>63432.124199999998</v>
      </c>
      <c r="HR23" s="45">
        <f>HR262+HR321</f>
        <v>0</v>
      </c>
      <c r="HS23" s="45">
        <f>HT23+HU23+HV23</f>
        <v>63432.124199999998</v>
      </c>
      <c r="HT23" s="45">
        <f>HT262+HT321</f>
        <v>0</v>
      </c>
      <c r="HU23" s="45">
        <f>HU262+HU321</f>
        <v>63432.124199999998</v>
      </c>
      <c r="HV23" s="45">
        <f>HV262+HV321</f>
        <v>0</v>
      </c>
      <c r="HW23" s="45">
        <f>HX23+HY23+HZ23</f>
        <v>0</v>
      </c>
      <c r="HX23" s="45">
        <f>HX262+HX321</f>
        <v>0</v>
      </c>
      <c r="HY23" s="45">
        <f>HY262+HY321</f>
        <v>0</v>
      </c>
      <c r="HZ23" s="45">
        <f>HZ262+HZ321</f>
        <v>0</v>
      </c>
      <c r="IA23" s="45">
        <f>IB23+IC23+ID23</f>
        <v>63432.124199999998</v>
      </c>
      <c r="IB23" s="45">
        <f>IB262+IB321</f>
        <v>0</v>
      </c>
      <c r="IC23" s="45">
        <f>IC262+IC321</f>
        <v>63432.124199999998</v>
      </c>
      <c r="ID23" s="45">
        <f>ID262+ID321</f>
        <v>0</v>
      </c>
      <c r="IE23" s="134"/>
      <c r="IF23" s="135"/>
      <c r="IG23" s="135"/>
      <c r="IH23" s="135"/>
      <c r="II23" s="136"/>
      <c r="IJ23" s="136"/>
      <c r="IK23" s="136"/>
      <c r="IL23" s="136"/>
      <c r="IM23" s="136"/>
      <c r="IN23" s="136"/>
      <c r="IO23" s="136"/>
    </row>
    <row r="24" spans="2:249" s="137" customFormat="1" ht="84" customHeight="1" x14ac:dyDescent="0.3">
      <c r="B24" s="750" t="s">
        <v>138</v>
      </c>
      <c r="C24" s="751"/>
      <c r="D24" s="150"/>
      <c r="E24" s="151"/>
      <c r="F24" s="151"/>
      <c r="G24" s="151"/>
      <c r="H24" s="151"/>
      <c r="I24" s="151"/>
      <c r="J24" s="151"/>
      <c r="K24" s="151"/>
      <c r="L24" s="151"/>
      <c r="M24" s="151"/>
      <c r="N24" s="151"/>
      <c r="O24" s="151"/>
      <c r="P24" s="151"/>
      <c r="Q24" s="150"/>
      <c r="R24" s="151"/>
      <c r="S24" s="151"/>
      <c r="T24" s="150"/>
      <c r="U24" s="150"/>
      <c r="V24" s="150"/>
      <c r="W24" s="150"/>
      <c r="X24" s="150"/>
      <c r="Y24" s="150"/>
      <c r="Z24" s="152"/>
      <c r="AA24" s="152"/>
      <c r="AB24" s="152"/>
      <c r="AC24" s="152"/>
      <c r="AD24" s="152"/>
      <c r="AE24" s="152"/>
      <c r="AF24" s="152"/>
      <c r="AG24" s="152"/>
      <c r="AH24" s="152"/>
      <c r="AI24" s="152"/>
      <c r="AJ24" s="152"/>
      <c r="AK24" s="152"/>
      <c r="AL24" s="152"/>
      <c r="AM24" s="152"/>
      <c r="AN24" s="152"/>
      <c r="AO24" s="153"/>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4"/>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45">
        <f t="shared" si="45"/>
        <v>0</v>
      </c>
      <c r="CX24" s="45">
        <f t="shared" si="45"/>
        <v>0</v>
      </c>
      <c r="CY24" s="45">
        <f t="shared" si="45"/>
        <v>0</v>
      </c>
      <c r="CZ24" s="45">
        <f t="shared" si="45"/>
        <v>0</v>
      </c>
      <c r="DA24" s="45">
        <f t="shared" si="45"/>
        <v>0</v>
      </c>
      <c r="DB24" s="45">
        <f t="shared" si="45"/>
        <v>0</v>
      </c>
      <c r="DC24" s="45">
        <f t="shared" si="45"/>
        <v>0</v>
      </c>
      <c r="DD24" s="45">
        <f t="shared" si="45"/>
        <v>0</v>
      </c>
      <c r="DE24" s="45">
        <f t="shared" si="45"/>
        <v>0</v>
      </c>
      <c r="DF24" s="45">
        <f t="shared" si="45"/>
        <v>52299.215400000001</v>
      </c>
      <c r="DG24" s="45">
        <f t="shared" si="45"/>
        <v>52299.215400000001</v>
      </c>
      <c r="DH24" s="45">
        <f t="shared" si="45"/>
        <v>0</v>
      </c>
      <c r="DI24" s="45">
        <f t="shared" si="45"/>
        <v>52299.215400000001</v>
      </c>
      <c r="DJ24" s="45">
        <f t="shared" si="45"/>
        <v>52299.215400000001</v>
      </c>
      <c r="DK24" s="45">
        <f t="shared" si="45"/>
        <v>0</v>
      </c>
      <c r="DL24" s="45">
        <f t="shared" si="45"/>
        <v>0</v>
      </c>
      <c r="DM24" s="45">
        <f t="shared" si="45"/>
        <v>0</v>
      </c>
      <c r="DN24" s="45">
        <f t="shared" si="45"/>
        <v>0</v>
      </c>
      <c r="DO24" s="45">
        <f t="shared" si="45"/>
        <v>0</v>
      </c>
      <c r="DP24" s="45">
        <f t="shared" si="45"/>
        <v>0</v>
      </c>
      <c r="DQ24" s="45">
        <f t="shared" si="45"/>
        <v>0</v>
      </c>
      <c r="DR24" s="45">
        <f t="shared" si="45"/>
        <v>0</v>
      </c>
      <c r="DS24" s="45">
        <f t="shared" si="45"/>
        <v>0</v>
      </c>
      <c r="DT24" s="45">
        <f t="shared" si="45"/>
        <v>0</v>
      </c>
      <c r="DU24" s="45">
        <f t="shared" si="45"/>
        <v>0</v>
      </c>
      <c r="DV24" s="45">
        <f t="shared" si="45"/>
        <v>0</v>
      </c>
      <c r="DW24" s="45">
        <f t="shared" si="45"/>
        <v>0</v>
      </c>
      <c r="DX24" s="45">
        <f t="shared" si="45"/>
        <v>0</v>
      </c>
      <c r="DY24" s="45">
        <f t="shared" si="45"/>
        <v>0</v>
      </c>
      <c r="DZ24" s="45">
        <f t="shared" si="45"/>
        <v>0</v>
      </c>
      <c r="EA24" s="45">
        <f t="shared" si="45"/>
        <v>0</v>
      </c>
      <c r="EB24" s="45">
        <f t="shared" si="45"/>
        <v>0</v>
      </c>
      <c r="EC24" s="45">
        <f t="shared" si="45"/>
        <v>0</v>
      </c>
      <c r="ED24" s="45">
        <f t="shared" si="45"/>
        <v>0</v>
      </c>
      <c r="EE24" s="45">
        <f t="shared" si="45"/>
        <v>0</v>
      </c>
      <c r="EF24" s="45">
        <f t="shared" si="45"/>
        <v>0</v>
      </c>
      <c r="EG24" s="45">
        <f>EG327</f>
        <v>129025.8441</v>
      </c>
      <c r="EH24" s="45">
        <f t="shared" ref="EH24:HU24" si="47">EH327</f>
        <v>129025.8441</v>
      </c>
      <c r="EI24" s="45">
        <f t="shared" si="47"/>
        <v>0</v>
      </c>
      <c r="EJ24" s="45">
        <f t="shared" si="47"/>
        <v>0</v>
      </c>
      <c r="EK24" s="45">
        <f t="shared" si="47"/>
        <v>-129025.8441</v>
      </c>
      <c r="EL24" s="45">
        <f t="shared" si="47"/>
        <v>-129025.8441</v>
      </c>
      <c r="EM24" s="45">
        <f t="shared" si="47"/>
        <v>0</v>
      </c>
      <c r="EN24" s="45">
        <f t="shared" si="47"/>
        <v>0</v>
      </c>
      <c r="EO24" s="45">
        <f t="shared" si="47"/>
        <v>129025.8441</v>
      </c>
      <c r="EP24" s="45">
        <f t="shared" si="47"/>
        <v>129025.8441</v>
      </c>
      <c r="EQ24" s="45">
        <f t="shared" si="47"/>
        <v>0</v>
      </c>
      <c r="ER24" s="45">
        <f t="shared" si="47"/>
        <v>0</v>
      </c>
      <c r="ES24" s="45">
        <f t="shared" si="47"/>
        <v>0</v>
      </c>
      <c r="ET24" s="45">
        <f t="shared" si="47"/>
        <v>0</v>
      </c>
      <c r="EU24" s="45">
        <f t="shared" si="47"/>
        <v>0</v>
      </c>
      <c r="EV24" s="45">
        <f t="shared" si="47"/>
        <v>0</v>
      </c>
      <c r="EW24" s="45">
        <f t="shared" si="47"/>
        <v>0</v>
      </c>
      <c r="EX24" s="45">
        <f t="shared" si="47"/>
        <v>0</v>
      </c>
      <c r="EY24" s="45">
        <f t="shared" si="47"/>
        <v>0</v>
      </c>
      <c r="EZ24" s="45">
        <f t="shared" si="47"/>
        <v>129025.8441</v>
      </c>
      <c r="FA24" s="45">
        <f t="shared" si="47"/>
        <v>129025.8441</v>
      </c>
      <c r="FB24" s="45">
        <f t="shared" si="47"/>
        <v>0</v>
      </c>
      <c r="FC24" s="45">
        <f t="shared" si="47"/>
        <v>129025.8441</v>
      </c>
      <c r="FD24" s="45">
        <f>FD327</f>
        <v>129025.8441</v>
      </c>
      <c r="FE24" s="45">
        <f>FE327</f>
        <v>0</v>
      </c>
      <c r="FF24" s="45">
        <f>FF327</f>
        <v>0</v>
      </c>
      <c r="FG24" s="45">
        <f t="shared" si="47"/>
        <v>19287.561510000014</v>
      </c>
      <c r="FH24" s="45">
        <f t="shared" si="47"/>
        <v>19287.561510000014</v>
      </c>
      <c r="FI24" s="45">
        <f t="shared" si="47"/>
        <v>0</v>
      </c>
      <c r="FJ24" s="45">
        <f t="shared" si="47"/>
        <v>0</v>
      </c>
      <c r="FK24" s="45">
        <f t="shared" si="47"/>
        <v>0</v>
      </c>
      <c r="FL24" s="45">
        <f t="shared" si="47"/>
        <v>0</v>
      </c>
      <c r="FM24" s="45">
        <f t="shared" si="47"/>
        <v>0</v>
      </c>
      <c r="FN24" s="45">
        <f t="shared" si="47"/>
        <v>0</v>
      </c>
      <c r="FO24" s="45">
        <f t="shared" si="47"/>
        <v>148313.40561000002</v>
      </c>
      <c r="FP24" s="45">
        <f t="shared" si="47"/>
        <v>148313.40561000002</v>
      </c>
      <c r="FQ24" s="45">
        <f t="shared" si="47"/>
        <v>0</v>
      </c>
      <c r="FR24" s="45">
        <f t="shared" si="47"/>
        <v>0</v>
      </c>
      <c r="FS24" s="45">
        <f t="shared" si="6"/>
        <v>2119.8980000000001</v>
      </c>
      <c r="FT24" s="46">
        <f t="shared" si="7"/>
        <v>1.6430026207439476E-2</v>
      </c>
      <c r="FU24" s="45">
        <f>FU327</f>
        <v>2119.8980000000001</v>
      </c>
      <c r="FV24" s="46">
        <f t="shared" si="8"/>
        <v>1.6430026207439476E-2</v>
      </c>
      <c r="FW24" s="45">
        <f>FW327</f>
        <v>0</v>
      </c>
      <c r="FX24" s="46">
        <v>0</v>
      </c>
      <c r="FY24" s="45">
        <f>FY327</f>
        <v>0</v>
      </c>
      <c r="FZ24" s="46">
        <v>0</v>
      </c>
      <c r="GA24" s="45">
        <f t="shared" si="10"/>
        <v>2119.8980000000001</v>
      </c>
      <c r="GB24" s="47">
        <f t="shared" si="11"/>
        <v>1.6430026207439476E-2</v>
      </c>
      <c r="GC24" s="48">
        <f>GC327</f>
        <v>2119.8980000000001</v>
      </c>
      <c r="GD24" s="47">
        <f t="shared" si="12"/>
        <v>1.6430026207439476E-2</v>
      </c>
      <c r="GE24" s="48">
        <f>GE327</f>
        <v>0</v>
      </c>
      <c r="GF24" s="47">
        <v>0</v>
      </c>
      <c r="GG24" s="48">
        <f>GG327</f>
        <v>0</v>
      </c>
      <c r="GH24" s="47">
        <v>0</v>
      </c>
      <c r="GI24" s="48">
        <f t="shared" si="14"/>
        <v>27975.543829999999</v>
      </c>
      <c r="GJ24" s="47">
        <f t="shared" si="15"/>
        <v>0.21682124248160603</v>
      </c>
      <c r="GK24" s="48">
        <f>GK327</f>
        <v>27975.543829999999</v>
      </c>
      <c r="GL24" s="47">
        <f t="shared" si="16"/>
        <v>0.21682124248160603</v>
      </c>
      <c r="GM24" s="48">
        <f>GM327</f>
        <v>0</v>
      </c>
      <c r="GN24" s="47">
        <v>0</v>
      </c>
      <c r="GO24" s="48">
        <f>GO327</f>
        <v>0</v>
      </c>
      <c r="GP24" s="47">
        <v>0</v>
      </c>
      <c r="GQ24" s="45"/>
      <c r="GR24" s="45"/>
      <c r="GS24" s="45"/>
      <c r="GT24" s="45"/>
      <c r="GU24" s="45">
        <f t="shared" si="47"/>
        <v>130000</v>
      </c>
      <c r="GV24" s="45">
        <f t="shared" si="47"/>
        <v>130000</v>
      </c>
      <c r="GW24" s="45">
        <f t="shared" si="47"/>
        <v>0</v>
      </c>
      <c r="GX24" s="45">
        <f t="shared" si="47"/>
        <v>0</v>
      </c>
      <c r="GY24" s="45">
        <f t="shared" si="47"/>
        <v>0</v>
      </c>
      <c r="GZ24" s="45">
        <f t="shared" si="47"/>
        <v>0</v>
      </c>
      <c r="HA24" s="45">
        <f t="shared" si="47"/>
        <v>0</v>
      </c>
      <c r="HB24" s="45">
        <f t="shared" si="47"/>
        <v>0</v>
      </c>
      <c r="HC24" s="45">
        <f t="shared" si="47"/>
        <v>0</v>
      </c>
      <c r="HD24" s="45">
        <f t="shared" si="47"/>
        <v>0</v>
      </c>
      <c r="HE24" s="45">
        <f t="shared" si="47"/>
        <v>0</v>
      </c>
      <c r="HF24" s="45">
        <f t="shared" si="47"/>
        <v>0</v>
      </c>
      <c r="HG24" s="45">
        <f t="shared" si="47"/>
        <v>0</v>
      </c>
      <c r="HH24" s="45">
        <f t="shared" si="47"/>
        <v>0</v>
      </c>
      <c r="HI24" s="45">
        <f t="shared" si="47"/>
        <v>0</v>
      </c>
      <c r="HJ24" s="45">
        <f t="shared" si="47"/>
        <v>0</v>
      </c>
      <c r="HK24" s="45">
        <f t="shared" si="47"/>
        <v>0</v>
      </c>
      <c r="HL24" s="45">
        <f t="shared" si="47"/>
        <v>0</v>
      </c>
      <c r="HM24" s="45">
        <f t="shared" si="47"/>
        <v>0</v>
      </c>
      <c r="HN24" s="45">
        <f t="shared" si="47"/>
        <v>0</v>
      </c>
      <c r="HO24" s="45">
        <f t="shared" si="47"/>
        <v>130000</v>
      </c>
      <c r="HP24" s="45">
        <f t="shared" si="47"/>
        <v>130000</v>
      </c>
      <c r="HQ24" s="45">
        <f t="shared" si="47"/>
        <v>0</v>
      </c>
      <c r="HR24" s="45">
        <f t="shared" si="47"/>
        <v>0</v>
      </c>
      <c r="HS24" s="45">
        <f t="shared" si="47"/>
        <v>295032.8</v>
      </c>
      <c r="HT24" s="45">
        <f t="shared" si="47"/>
        <v>295032.8</v>
      </c>
      <c r="HU24" s="45">
        <f t="shared" si="47"/>
        <v>0</v>
      </c>
      <c r="HV24" s="45">
        <f t="shared" ref="HV24:ID24" si="48">HV327</f>
        <v>0</v>
      </c>
      <c r="HW24" s="45">
        <f t="shared" si="48"/>
        <v>0</v>
      </c>
      <c r="HX24" s="45">
        <f t="shared" si="48"/>
        <v>0</v>
      </c>
      <c r="HY24" s="45">
        <f t="shared" si="48"/>
        <v>0</v>
      </c>
      <c r="HZ24" s="45">
        <f t="shared" si="48"/>
        <v>0</v>
      </c>
      <c r="IA24" s="45">
        <f t="shared" si="48"/>
        <v>295032.8</v>
      </c>
      <c r="IB24" s="45">
        <f t="shared" si="48"/>
        <v>295032.8</v>
      </c>
      <c r="IC24" s="45">
        <f t="shared" si="48"/>
        <v>0</v>
      </c>
      <c r="ID24" s="45">
        <f t="shared" si="48"/>
        <v>0</v>
      </c>
      <c r="IE24" s="134"/>
      <c r="IF24" s="135"/>
      <c r="IG24" s="135"/>
      <c r="IH24" s="135"/>
      <c r="II24" s="136"/>
      <c r="IJ24" s="136"/>
      <c r="IK24" s="136"/>
      <c r="IL24" s="136"/>
      <c r="IM24" s="136"/>
      <c r="IN24" s="136"/>
      <c r="IO24" s="136"/>
    </row>
    <row r="25" spans="2:249" s="157" customFormat="1" ht="32.25" customHeight="1" x14ac:dyDescent="0.3">
      <c r="B25" s="720" t="s">
        <v>139</v>
      </c>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721"/>
      <c r="BK25" s="721"/>
      <c r="BL25" s="721"/>
      <c r="BM25" s="721"/>
      <c r="BN25" s="721"/>
      <c r="BO25" s="721"/>
      <c r="BP25" s="721"/>
      <c r="BQ25" s="721"/>
      <c r="BR25" s="721"/>
      <c r="BS25" s="721"/>
      <c r="BT25" s="721"/>
      <c r="BU25" s="721"/>
      <c r="BV25" s="721"/>
      <c r="BW25" s="721"/>
      <c r="BX25" s="721"/>
      <c r="BY25" s="721"/>
      <c r="BZ25" s="721"/>
      <c r="CA25" s="721"/>
      <c r="CB25" s="721"/>
      <c r="CC25" s="721"/>
      <c r="CD25" s="721"/>
      <c r="CE25" s="721"/>
      <c r="CF25" s="721"/>
      <c r="CG25" s="721"/>
      <c r="CH25" s="721"/>
      <c r="CI25" s="721"/>
      <c r="CJ25" s="721"/>
      <c r="CK25" s="721"/>
      <c r="CL25" s="721"/>
      <c r="CM25" s="721"/>
      <c r="CN25" s="721"/>
      <c r="CO25" s="721"/>
      <c r="CP25" s="721"/>
      <c r="CQ25" s="721"/>
      <c r="CR25" s="721"/>
      <c r="CS25" s="721"/>
      <c r="CT25" s="721"/>
      <c r="CU25" s="721"/>
      <c r="CV25" s="721"/>
      <c r="CW25" s="721"/>
      <c r="CX25" s="721"/>
      <c r="CY25" s="721"/>
      <c r="CZ25" s="721"/>
      <c r="DA25" s="721"/>
      <c r="DB25" s="721"/>
      <c r="DC25" s="721"/>
      <c r="DD25" s="721"/>
      <c r="DE25" s="721"/>
      <c r="DF25" s="721"/>
      <c r="DG25" s="721"/>
      <c r="DH25" s="721"/>
      <c r="DI25" s="721"/>
      <c r="DJ25" s="721"/>
      <c r="DK25" s="721"/>
      <c r="DL25" s="721"/>
      <c r="DM25" s="721"/>
      <c r="DN25" s="721"/>
      <c r="DO25" s="721"/>
      <c r="DP25" s="721"/>
      <c r="DQ25" s="721"/>
      <c r="DR25" s="721"/>
      <c r="DS25" s="721"/>
      <c r="DT25" s="721"/>
      <c r="DU25" s="721"/>
      <c r="DV25" s="721"/>
      <c r="DW25" s="721"/>
      <c r="DX25" s="721"/>
      <c r="DY25" s="721"/>
      <c r="DZ25" s="721"/>
      <c r="EA25" s="721"/>
      <c r="EB25" s="721"/>
      <c r="EC25" s="721"/>
      <c r="ED25" s="721"/>
      <c r="EE25" s="721"/>
      <c r="EF25" s="721"/>
      <c r="EG25" s="721"/>
      <c r="EH25" s="721"/>
      <c r="EI25" s="721"/>
      <c r="EJ25" s="721"/>
      <c r="EK25" s="721"/>
      <c r="EL25" s="721"/>
      <c r="EM25" s="721"/>
      <c r="EN25" s="721"/>
      <c r="EO25" s="721"/>
      <c r="EP25" s="721"/>
      <c r="EQ25" s="721"/>
      <c r="ER25" s="721"/>
      <c r="ES25" s="721"/>
      <c r="ET25" s="721"/>
      <c r="EU25" s="721"/>
      <c r="EV25" s="721"/>
      <c r="EW25" s="721"/>
      <c r="EX25" s="721"/>
      <c r="EY25" s="721"/>
      <c r="EZ25" s="721"/>
      <c r="FA25" s="721"/>
      <c r="FB25" s="721"/>
      <c r="FC25" s="721"/>
      <c r="FD25" s="721"/>
      <c r="FE25" s="721"/>
      <c r="FF25" s="721"/>
      <c r="FG25" s="721"/>
      <c r="FH25" s="721"/>
      <c r="FI25" s="721"/>
      <c r="FJ25" s="721"/>
      <c r="FK25" s="721"/>
      <c r="FL25" s="721"/>
      <c r="FM25" s="721"/>
      <c r="FN25" s="721"/>
      <c r="FO25" s="721"/>
      <c r="FP25" s="721"/>
      <c r="FQ25" s="721"/>
      <c r="FR25" s="721"/>
      <c r="FS25" s="721"/>
      <c r="FT25" s="721"/>
      <c r="FU25" s="721"/>
      <c r="FV25" s="721"/>
      <c r="FW25" s="721"/>
      <c r="FX25" s="721"/>
      <c r="FY25" s="721"/>
      <c r="FZ25" s="721"/>
      <c r="GA25" s="721"/>
      <c r="GB25" s="721"/>
      <c r="GC25" s="721"/>
      <c r="GD25" s="721"/>
      <c r="GE25" s="721"/>
      <c r="GF25" s="721"/>
      <c r="GG25" s="721"/>
      <c r="GH25" s="721"/>
      <c r="GI25" s="721"/>
      <c r="GJ25" s="721"/>
      <c r="GK25" s="721"/>
      <c r="GL25" s="721"/>
      <c r="GM25" s="721"/>
      <c r="GN25" s="721"/>
      <c r="GO25" s="721"/>
      <c r="GP25" s="721"/>
      <c r="GQ25" s="721"/>
      <c r="GR25" s="721"/>
      <c r="GS25" s="721"/>
      <c r="GT25" s="721"/>
      <c r="GU25" s="721"/>
      <c r="GV25" s="721"/>
      <c r="GW25" s="721"/>
      <c r="GX25" s="721"/>
      <c r="GY25" s="721"/>
      <c r="GZ25" s="721"/>
      <c r="HA25" s="721"/>
      <c r="HB25" s="721"/>
      <c r="HC25" s="721"/>
      <c r="HD25" s="721"/>
      <c r="HE25" s="721"/>
      <c r="HF25" s="721"/>
      <c r="HG25" s="721"/>
      <c r="HH25" s="721"/>
      <c r="HI25" s="721"/>
      <c r="HJ25" s="721"/>
      <c r="HK25" s="721"/>
      <c r="HL25" s="721"/>
      <c r="HM25" s="721"/>
      <c r="HN25" s="721"/>
      <c r="HO25" s="721"/>
      <c r="HP25" s="721"/>
      <c r="HQ25" s="721"/>
      <c r="HR25" s="721"/>
      <c r="HS25" s="722"/>
      <c r="HT25" s="722"/>
      <c r="HU25" s="722"/>
      <c r="HV25" s="722"/>
      <c r="HW25" s="722"/>
      <c r="HX25" s="722"/>
      <c r="HY25" s="722"/>
      <c r="HZ25" s="722"/>
      <c r="IA25" s="722"/>
      <c r="IB25" s="722"/>
      <c r="IC25" s="722"/>
      <c r="ID25" s="722"/>
      <c r="IE25" s="723"/>
      <c r="IF25" s="155"/>
      <c r="IG25" s="155"/>
      <c r="IH25" s="155"/>
      <c r="II25" s="156"/>
      <c r="IJ25" s="156"/>
      <c r="IK25" s="156"/>
      <c r="IL25" s="156"/>
      <c r="IM25" s="156"/>
      <c r="IN25" s="156"/>
      <c r="IO25" s="156"/>
    </row>
    <row r="26" spans="2:249" s="160" customFormat="1" ht="43.5" customHeight="1" x14ac:dyDescent="0.3">
      <c r="B26" s="750" t="s">
        <v>140</v>
      </c>
      <c r="C26" s="751"/>
      <c r="D26" s="40"/>
      <c r="E26" s="41"/>
      <c r="F26" s="41"/>
      <c r="G26" s="41"/>
      <c r="H26" s="41"/>
      <c r="I26" s="41"/>
      <c r="J26" s="41"/>
      <c r="K26" s="41"/>
      <c r="L26" s="41"/>
      <c r="M26" s="41"/>
      <c r="N26" s="41"/>
      <c r="O26" s="41"/>
      <c r="P26" s="41"/>
      <c r="Q26" s="40"/>
      <c r="R26" s="41"/>
      <c r="S26" s="41"/>
      <c r="T26" s="40"/>
      <c r="U26" s="40"/>
      <c r="V26" s="40"/>
      <c r="W26" s="40"/>
      <c r="X26" s="40"/>
      <c r="Y26" s="40"/>
      <c r="Z26" s="42" t="e">
        <f t="shared" ref="Z26:AN26" si="49">Z330</f>
        <v>#REF!</v>
      </c>
      <c r="AA26" s="42" t="e">
        <f t="shared" si="49"/>
        <v>#REF!</v>
      </c>
      <c r="AB26" s="42" t="e">
        <f t="shared" si="49"/>
        <v>#REF!</v>
      </c>
      <c r="AC26" s="42" t="e">
        <f t="shared" si="49"/>
        <v>#REF!</v>
      </c>
      <c r="AD26" s="42" t="e">
        <f t="shared" si="49"/>
        <v>#REF!</v>
      </c>
      <c r="AE26" s="42" t="e">
        <f t="shared" si="49"/>
        <v>#REF!</v>
      </c>
      <c r="AF26" s="42" t="e">
        <f t="shared" si="49"/>
        <v>#REF!</v>
      </c>
      <c r="AG26" s="42" t="e">
        <f t="shared" si="49"/>
        <v>#REF!</v>
      </c>
      <c r="AH26" s="42" t="e">
        <f t="shared" si="49"/>
        <v>#REF!</v>
      </c>
      <c r="AI26" s="42" t="e">
        <f t="shared" si="49"/>
        <v>#REF!</v>
      </c>
      <c r="AJ26" s="42" t="e">
        <f t="shared" si="49"/>
        <v>#REF!</v>
      </c>
      <c r="AK26" s="42" t="e">
        <f t="shared" si="49"/>
        <v>#REF!</v>
      </c>
      <c r="AL26" s="42" t="e">
        <f t="shared" si="49"/>
        <v>#REF!</v>
      </c>
      <c r="AM26" s="42" t="e">
        <f t="shared" si="49"/>
        <v>#REF!</v>
      </c>
      <c r="AN26" s="42" t="e">
        <f t="shared" si="49"/>
        <v>#REF!</v>
      </c>
      <c r="AO26" s="43">
        <v>1</v>
      </c>
      <c r="AP26" s="42" t="e">
        <f t="shared" ref="AP26:BJ26" si="50">AP330</f>
        <v>#REF!</v>
      </c>
      <c r="AQ26" s="42" t="e">
        <f t="shared" si="50"/>
        <v>#REF!</v>
      </c>
      <c r="AR26" s="42" t="e">
        <f t="shared" si="50"/>
        <v>#REF!</v>
      </c>
      <c r="AS26" s="42" t="e">
        <f t="shared" si="50"/>
        <v>#REF!</v>
      </c>
      <c r="AT26" s="42" t="e">
        <f t="shared" si="50"/>
        <v>#REF!</v>
      </c>
      <c r="AU26" s="42" t="e">
        <f t="shared" si="50"/>
        <v>#REF!</v>
      </c>
      <c r="AV26" s="42" t="e">
        <f t="shared" si="50"/>
        <v>#REF!</v>
      </c>
      <c r="AW26" s="42" t="e">
        <f t="shared" si="50"/>
        <v>#REF!</v>
      </c>
      <c r="AX26" s="42" t="e">
        <f t="shared" si="50"/>
        <v>#REF!</v>
      </c>
      <c r="AY26" s="42" t="e">
        <f t="shared" si="50"/>
        <v>#REF!</v>
      </c>
      <c r="AZ26" s="42" t="e">
        <f t="shared" si="50"/>
        <v>#REF!</v>
      </c>
      <c r="BA26" s="42" t="e">
        <f t="shared" si="50"/>
        <v>#REF!</v>
      </c>
      <c r="BB26" s="42" t="e">
        <f t="shared" si="50"/>
        <v>#REF!</v>
      </c>
      <c r="BC26" s="42" t="e">
        <f t="shared" si="50"/>
        <v>#REF!</v>
      </c>
      <c r="BD26" s="42" t="e">
        <f t="shared" si="50"/>
        <v>#REF!</v>
      </c>
      <c r="BE26" s="42" t="e">
        <f t="shared" si="50"/>
        <v>#REF!</v>
      </c>
      <c r="BF26" s="42" t="e">
        <f t="shared" si="50"/>
        <v>#REF!</v>
      </c>
      <c r="BG26" s="42" t="e">
        <f t="shared" si="50"/>
        <v>#REF!</v>
      </c>
      <c r="BH26" s="42" t="e">
        <f t="shared" si="50"/>
        <v>#REF!</v>
      </c>
      <c r="BI26" s="42" t="e">
        <f t="shared" si="50"/>
        <v>#REF!</v>
      </c>
      <c r="BJ26" s="42" t="e">
        <f t="shared" si="50"/>
        <v>#REF!</v>
      </c>
      <c r="BK26" s="44">
        <v>1</v>
      </c>
      <c r="BL26" s="42" t="e">
        <f t="shared" ref="BL26:CD26" si="51">BL330</f>
        <v>#REF!</v>
      </c>
      <c r="BM26" s="42" t="e">
        <f t="shared" si="51"/>
        <v>#REF!</v>
      </c>
      <c r="BN26" s="42" t="e">
        <f t="shared" si="51"/>
        <v>#REF!</v>
      </c>
      <c r="BO26" s="42" t="e">
        <f t="shared" si="51"/>
        <v>#REF!</v>
      </c>
      <c r="BP26" s="42" t="e">
        <f t="shared" si="51"/>
        <v>#REF!</v>
      </c>
      <c r="BQ26" s="42" t="e">
        <f t="shared" si="51"/>
        <v>#REF!</v>
      </c>
      <c r="BR26" s="42" t="e">
        <f t="shared" si="51"/>
        <v>#REF!</v>
      </c>
      <c r="BS26" s="42" t="e">
        <f t="shared" si="51"/>
        <v>#REF!</v>
      </c>
      <c r="BT26" s="42" t="e">
        <f t="shared" si="51"/>
        <v>#REF!</v>
      </c>
      <c r="BU26" s="42" t="e">
        <f t="shared" si="51"/>
        <v>#REF!</v>
      </c>
      <c r="BV26" s="42" t="e">
        <f t="shared" si="51"/>
        <v>#REF!</v>
      </c>
      <c r="BW26" s="42" t="e">
        <f t="shared" si="51"/>
        <v>#REF!</v>
      </c>
      <c r="BX26" s="42" t="e">
        <f t="shared" si="51"/>
        <v>#REF!</v>
      </c>
      <c r="BY26" s="42" t="e">
        <f t="shared" si="51"/>
        <v>#REF!</v>
      </c>
      <c r="BZ26" s="42" t="e">
        <f t="shared" si="51"/>
        <v>#REF!</v>
      </c>
      <c r="CA26" s="42" t="e">
        <f t="shared" si="51"/>
        <v>#REF!</v>
      </c>
      <c r="CB26" s="42" t="e">
        <f t="shared" si="51"/>
        <v>#REF!</v>
      </c>
      <c r="CC26" s="42" t="e">
        <f t="shared" si="51"/>
        <v>#REF!</v>
      </c>
      <c r="CD26" s="42" t="e">
        <f t="shared" si="51"/>
        <v>#REF!</v>
      </c>
      <c r="CE26" s="42">
        <v>1</v>
      </c>
      <c r="CF26" s="42" t="e">
        <f>CF330</f>
        <v>#REF!</v>
      </c>
      <c r="CG26" s="42"/>
      <c r="CH26" s="42" t="e">
        <f t="shared" ref="CH26:ES28" si="52">CH330</f>
        <v>#REF!</v>
      </c>
      <c r="CI26" s="42" t="e">
        <f t="shared" si="52"/>
        <v>#REF!</v>
      </c>
      <c r="CJ26" s="42" t="e">
        <f t="shared" si="52"/>
        <v>#REF!</v>
      </c>
      <c r="CK26" s="42" t="e">
        <f t="shared" si="52"/>
        <v>#REF!</v>
      </c>
      <c r="CL26" s="42" t="e">
        <f t="shared" si="52"/>
        <v>#REF!</v>
      </c>
      <c r="CM26" s="42" t="e">
        <f t="shared" si="52"/>
        <v>#REF!</v>
      </c>
      <c r="CN26" s="42">
        <f t="shared" si="52"/>
        <v>0</v>
      </c>
      <c r="CO26" s="42">
        <f t="shared" si="52"/>
        <v>0</v>
      </c>
      <c r="CP26" s="42">
        <f t="shared" si="52"/>
        <v>0</v>
      </c>
      <c r="CQ26" s="42" t="e">
        <f t="shared" si="52"/>
        <v>#REF!</v>
      </c>
      <c r="CR26" s="42" t="e">
        <f t="shared" si="52"/>
        <v>#REF!</v>
      </c>
      <c r="CS26" s="42" t="e">
        <f t="shared" si="52"/>
        <v>#REF!</v>
      </c>
      <c r="CT26" s="42" t="e">
        <f t="shared" si="52"/>
        <v>#REF!</v>
      </c>
      <c r="CU26" s="42" t="e">
        <f t="shared" si="52"/>
        <v>#REF!</v>
      </c>
      <c r="CV26" s="42" t="e">
        <f t="shared" si="52"/>
        <v>#REF!</v>
      </c>
      <c r="CW26" s="45" t="e">
        <f t="shared" si="52"/>
        <v>#REF!</v>
      </c>
      <c r="CX26" s="45" t="e">
        <f t="shared" si="52"/>
        <v>#REF!</v>
      </c>
      <c r="CY26" s="45" t="e">
        <f t="shared" si="52"/>
        <v>#REF!</v>
      </c>
      <c r="CZ26" s="45" t="e">
        <f t="shared" si="52"/>
        <v>#REF!</v>
      </c>
      <c r="DA26" s="45" t="e">
        <f t="shared" si="52"/>
        <v>#REF!</v>
      </c>
      <c r="DB26" s="45" t="e">
        <f t="shared" si="52"/>
        <v>#REF!</v>
      </c>
      <c r="DC26" s="45">
        <f t="shared" si="52"/>
        <v>728505.35064000008</v>
      </c>
      <c r="DD26" s="45">
        <f t="shared" si="52"/>
        <v>348155.35063999996</v>
      </c>
      <c r="DE26" s="45">
        <f t="shared" si="52"/>
        <v>380350</v>
      </c>
      <c r="DF26" s="45" t="e">
        <f t="shared" si="52"/>
        <v>#REF!</v>
      </c>
      <c r="DG26" s="45" t="e">
        <f t="shared" si="52"/>
        <v>#REF!</v>
      </c>
      <c r="DH26" s="45" t="e">
        <f t="shared" si="52"/>
        <v>#REF!</v>
      </c>
      <c r="DI26" s="45" t="e">
        <f t="shared" si="52"/>
        <v>#REF!</v>
      </c>
      <c r="DJ26" s="45" t="e">
        <f t="shared" si="52"/>
        <v>#REF!</v>
      </c>
      <c r="DK26" s="45" t="e">
        <f t="shared" si="52"/>
        <v>#REF!</v>
      </c>
      <c r="DL26" s="45">
        <f t="shared" si="52"/>
        <v>4639532.7489299998</v>
      </c>
      <c r="DM26" s="45">
        <f t="shared" si="52"/>
        <v>4558989.1039300002</v>
      </c>
      <c r="DN26" s="45">
        <f t="shared" si="52"/>
        <v>80543.645000000004</v>
      </c>
      <c r="DO26" s="45">
        <f t="shared" si="52"/>
        <v>1559378.9667</v>
      </c>
      <c r="DP26" s="45">
        <f t="shared" si="52"/>
        <v>1559378.9667</v>
      </c>
      <c r="DQ26" s="45">
        <f t="shared" si="52"/>
        <v>0</v>
      </c>
      <c r="DR26" s="45" t="e">
        <f t="shared" si="52"/>
        <v>#REF!</v>
      </c>
      <c r="DS26" s="45" t="e">
        <f t="shared" si="52"/>
        <v>#REF!</v>
      </c>
      <c r="DT26" s="45">
        <f t="shared" si="52"/>
        <v>1206871.8810000001</v>
      </c>
      <c r="DU26" s="45" t="e">
        <f t="shared" si="52"/>
        <v>#REF!</v>
      </c>
      <c r="DV26" s="45" t="e">
        <f t="shared" si="52"/>
        <v>#REF!</v>
      </c>
      <c r="DW26" s="45" t="e">
        <f t="shared" si="52"/>
        <v>#REF!</v>
      </c>
      <c r="DX26" s="45" t="e">
        <f t="shared" si="52"/>
        <v>#REF!</v>
      </c>
      <c r="DY26" s="45" t="e">
        <f t="shared" si="52"/>
        <v>#REF!</v>
      </c>
      <c r="DZ26" s="45" t="e">
        <f t="shared" si="52"/>
        <v>#REF!</v>
      </c>
      <c r="EA26" s="45">
        <f t="shared" si="52"/>
        <v>1170129.6810599999</v>
      </c>
      <c r="EB26" s="45">
        <f t="shared" si="52"/>
        <v>726987.68105999997</v>
      </c>
      <c r="EC26" s="45">
        <f t="shared" si="52"/>
        <v>443142</v>
      </c>
      <c r="ED26" s="45" t="e">
        <f t="shared" si="52"/>
        <v>#REF!</v>
      </c>
      <c r="EE26" s="45" t="e">
        <f t="shared" si="52"/>
        <v>#REF!</v>
      </c>
      <c r="EF26" s="45" t="e">
        <f t="shared" si="52"/>
        <v>#REF!</v>
      </c>
      <c r="EG26" s="45" t="e">
        <f t="shared" si="52"/>
        <v>#REF!</v>
      </c>
      <c r="EH26" s="45" t="e">
        <f t="shared" si="52"/>
        <v>#REF!</v>
      </c>
      <c r="EI26" s="45">
        <f t="shared" si="52"/>
        <v>639535.67071999994</v>
      </c>
      <c r="EJ26" s="45">
        <f t="shared" si="52"/>
        <v>1258397.5011800001</v>
      </c>
      <c r="EK26" s="45" t="e">
        <f t="shared" si="52"/>
        <v>#REF!</v>
      </c>
      <c r="EL26" s="45" t="e">
        <f t="shared" si="52"/>
        <v>#REF!</v>
      </c>
      <c r="EM26" s="45" t="e">
        <f t="shared" si="52"/>
        <v>#REF!</v>
      </c>
      <c r="EN26" s="45" t="e">
        <f t="shared" si="52"/>
        <v>#REF!</v>
      </c>
      <c r="EO26" s="45" t="e">
        <f t="shared" si="52"/>
        <v>#REF!</v>
      </c>
      <c r="EP26" s="45" t="e">
        <f t="shared" si="52"/>
        <v>#REF!</v>
      </c>
      <c r="EQ26" s="45" t="e">
        <f t="shared" si="52"/>
        <v>#REF!</v>
      </c>
      <c r="ER26" s="45" t="e">
        <f t="shared" si="52"/>
        <v>#REF!</v>
      </c>
      <c r="ES26" s="45" t="e">
        <f t="shared" si="52"/>
        <v>#REF!</v>
      </c>
      <c r="ET26" s="45" t="e">
        <f t="shared" ref="ET26:FR29" si="53">ET330</f>
        <v>#REF!</v>
      </c>
      <c r="EU26" s="45">
        <f t="shared" si="53"/>
        <v>543.61520000000019</v>
      </c>
      <c r="EV26" s="45">
        <f t="shared" si="53"/>
        <v>-17239.901749999932</v>
      </c>
      <c r="EW26" s="45">
        <f t="shared" si="53"/>
        <v>8511457.5</v>
      </c>
      <c r="EX26" s="45">
        <f t="shared" si="53"/>
        <v>7673806.2000000002</v>
      </c>
      <c r="EY26" s="45">
        <f t="shared" si="53"/>
        <v>837651.3</v>
      </c>
      <c r="EZ26" s="45" t="e">
        <f t="shared" si="53"/>
        <v>#REF!</v>
      </c>
      <c r="FA26" s="45" t="e">
        <f t="shared" si="53"/>
        <v>#REF!</v>
      </c>
      <c r="FB26" s="45">
        <f t="shared" si="53"/>
        <v>236607.51318000001</v>
      </c>
      <c r="FC26" s="45">
        <f t="shared" si="53"/>
        <v>15211023.501150001</v>
      </c>
      <c r="FD26" s="45">
        <f t="shared" si="53"/>
        <v>13159778.387250001</v>
      </c>
      <c r="FE26" s="45">
        <f t="shared" si="53"/>
        <v>639535.67071999994</v>
      </c>
      <c r="FF26" s="45">
        <f t="shared" si="53"/>
        <v>1411709.4431799999</v>
      </c>
      <c r="FG26" s="45">
        <f t="shared" si="53"/>
        <v>697015.26356000011</v>
      </c>
      <c r="FH26" s="45">
        <f t="shared" si="53"/>
        <v>283944.92593000003</v>
      </c>
      <c r="FI26" s="45">
        <f t="shared" si="53"/>
        <v>543.61520000000019</v>
      </c>
      <c r="FJ26" s="45">
        <f t="shared" si="53"/>
        <v>412526.72243000008</v>
      </c>
      <c r="FK26" s="45" t="e">
        <f t="shared" si="53"/>
        <v>#REF!</v>
      </c>
      <c r="FL26" s="45" t="e">
        <f t="shared" si="53"/>
        <v>#REF!</v>
      </c>
      <c r="FM26" s="45" t="e">
        <f t="shared" si="53"/>
        <v>#REF!</v>
      </c>
      <c r="FN26" s="45" t="e">
        <f t="shared" si="53"/>
        <v>#REF!</v>
      </c>
      <c r="FO26" s="45">
        <f t="shared" si="53"/>
        <v>15851432.922910001</v>
      </c>
      <c r="FP26" s="45">
        <f t="shared" si="53"/>
        <v>13440429.413380001</v>
      </c>
      <c r="FQ26" s="45">
        <f t="shared" si="53"/>
        <v>640079.28591999994</v>
      </c>
      <c r="FR26" s="45">
        <f t="shared" si="53"/>
        <v>1770924.2236100002</v>
      </c>
      <c r="FS26" s="45">
        <f t="shared" ref="FS26:FS89" si="54">FU26+FW26+FY26</f>
        <v>3023911.4191899989</v>
      </c>
      <c r="FT26" s="46">
        <f t="shared" si="7"/>
        <v>0.19879736685446459</v>
      </c>
      <c r="FU26" s="45">
        <f t="shared" ref="FU26:FU28" si="55">FU330</f>
        <v>2900647.6731299991</v>
      </c>
      <c r="FV26" s="46">
        <f>FU26/FD26</f>
        <v>0.22041766873067742</v>
      </c>
      <c r="FW26" s="45">
        <f t="shared" ref="FW26:FW29" si="56">FW330</f>
        <v>0</v>
      </c>
      <c r="FX26" s="46">
        <f>FW26/FE26</f>
        <v>0</v>
      </c>
      <c r="FY26" s="45">
        <f t="shared" ref="FY26:FY29" si="57">FY330</f>
        <v>123263.74606</v>
      </c>
      <c r="FZ26" s="46">
        <f>FY26/FF26</f>
        <v>8.7315238029673836E-2</v>
      </c>
      <c r="GA26" s="45">
        <f t="shared" ref="GA26:GA30" si="58">GC26+GE26+GG26</f>
        <v>2742801.0575699992</v>
      </c>
      <c r="GB26" s="47">
        <f>GA26/FC26</f>
        <v>0.18031666688061029</v>
      </c>
      <c r="GC26" s="48">
        <f t="shared" ref="GC26:GC28" si="59">GC330</f>
        <v>2570977.6105699996</v>
      </c>
      <c r="GD26" s="47">
        <f>GC26/FD26</f>
        <v>0.19536633026137584</v>
      </c>
      <c r="GE26" s="48">
        <f>GE330</f>
        <v>110191.57397</v>
      </c>
      <c r="GF26" s="47">
        <f>GE26/FE26</f>
        <v>0.17229933999763372</v>
      </c>
      <c r="GG26" s="48">
        <f>GG330</f>
        <v>61631.873030000002</v>
      </c>
      <c r="GH26" s="47">
        <f>GG26/FF26</f>
        <v>4.3657619014836918E-2</v>
      </c>
      <c r="GI26" s="48">
        <f>GK26+GM26+GO26</f>
        <v>9062353.2125199996</v>
      </c>
      <c r="GJ26" s="47">
        <f>GI26/FC26</f>
        <v>0.59577537381589463</v>
      </c>
      <c r="GK26" s="48">
        <f>GK330</f>
        <v>9062353.2125199996</v>
      </c>
      <c r="GL26" s="47">
        <f>GK26/FD26</f>
        <v>0.68864026018098923</v>
      </c>
      <c r="GM26" s="118">
        <f>GM265+GM324</f>
        <v>0</v>
      </c>
      <c r="GN26" s="47">
        <f>GM26/FE26</f>
        <v>0</v>
      </c>
      <c r="GO26" s="118">
        <f>GO265+GO324</f>
        <v>0</v>
      </c>
      <c r="GP26" s="47">
        <f>GO26/FF26</f>
        <v>0</v>
      </c>
      <c r="GQ26" s="45"/>
      <c r="GR26" s="45"/>
      <c r="GS26" s="45"/>
      <c r="GT26" s="45"/>
      <c r="GU26" s="45">
        <f>GU330</f>
        <v>16009945.12782</v>
      </c>
      <c r="GV26" s="45">
        <f>GV330</f>
        <v>13959598.81036</v>
      </c>
      <c r="GW26" s="45">
        <f>GW330</f>
        <v>680085.67045999994</v>
      </c>
      <c r="GX26" s="45">
        <f>GX330</f>
        <v>1370260.6470000001</v>
      </c>
      <c r="GY26" s="45"/>
      <c r="GZ26" s="45"/>
      <c r="HA26" s="45"/>
      <c r="HB26" s="45"/>
      <c r="HC26" s="45"/>
      <c r="HD26" s="45"/>
      <c r="HE26" s="45"/>
      <c r="HF26" s="45"/>
      <c r="HG26" s="45">
        <f t="shared" ref="HG26:ID28" si="60">HG330</f>
        <v>-905094.46825000003</v>
      </c>
      <c r="HH26" s="45">
        <f t="shared" si="60"/>
        <v>-983000</v>
      </c>
      <c r="HI26" s="45">
        <f t="shared" si="60"/>
        <v>0</v>
      </c>
      <c r="HJ26" s="45">
        <f t="shared" si="60"/>
        <v>77905.531750000009</v>
      </c>
      <c r="HK26" s="45" t="e">
        <f t="shared" si="60"/>
        <v>#REF!</v>
      </c>
      <c r="HL26" s="45" t="e">
        <f t="shared" si="60"/>
        <v>#REF!</v>
      </c>
      <c r="HM26" s="45">
        <f t="shared" si="60"/>
        <v>0</v>
      </c>
      <c r="HN26" s="45">
        <f t="shared" si="60"/>
        <v>0</v>
      </c>
      <c r="HO26" s="45">
        <f>HP26+HQ26+HR26</f>
        <v>15104850.659570001</v>
      </c>
      <c r="HP26" s="45">
        <f t="shared" si="60"/>
        <v>12976598.81036</v>
      </c>
      <c r="HQ26" s="45">
        <f t="shared" si="60"/>
        <v>680085.67045999994</v>
      </c>
      <c r="HR26" s="45">
        <f t="shared" si="60"/>
        <v>1448166.17875</v>
      </c>
      <c r="HS26" s="45">
        <f t="shared" si="60"/>
        <v>10947555.057999998</v>
      </c>
      <c r="HT26" s="45">
        <f t="shared" si="60"/>
        <v>9117432.8008500002</v>
      </c>
      <c r="HU26" s="45">
        <f t="shared" si="60"/>
        <v>876341.19415</v>
      </c>
      <c r="HV26" s="45">
        <f t="shared" si="60"/>
        <v>953781.06299999997</v>
      </c>
      <c r="HW26" s="45">
        <f t="shared" si="60"/>
        <v>2152470</v>
      </c>
      <c r="HX26" s="45">
        <f t="shared" si="60"/>
        <v>2152470</v>
      </c>
      <c r="HY26" s="45">
        <f t="shared" si="60"/>
        <v>0</v>
      </c>
      <c r="HZ26" s="45">
        <f t="shared" si="60"/>
        <v>7.2759576141834259E-12</v>
      </c>
      <c r="IA26" s="45">
        <f t="shared" si="60"/>
        <v>13100025.057999998</v>
      </c>
      <c r="IB26" s="45">
        <f t="shared" si="60"/>
        <v>11269902.80085</v>
      </c>
      <c r="IC26" s="45">
        <f t="shared" si="60"/>
        <v>876341.19415</v>
      </c>
      <c r="ID26" s="45">
        <f t="shared" si="60"/>
        <v>953781.06299999997</v>
      </c>
      <c r="IE26" s="158"/>
      <c r="IF26" s="51"/>
      <c r="IG26" s="51"/>
      <c r="IH26" s="51"/>
      <c r="II26" s="159"/>
      <c r="IJ26" s="159"/>
      <c r="IK26" s="159"/>
      <c r="IL26" s="159"/>
      <c r="IM26" s="159"/>
      <c r="IN26" s="159"/>
      <c r="IO26" s="159"/>
    </row>
    <row r="27" spans="2:249" s="177" customFormat="1" ht="41.25" customHeight="1" x14ac:dyDescent="0.3">
      <c r="B27" s="161"/>
      <c r="C27" s="162" t="s">
        <v>141</v>
      </c>
      <c r="D27" s="163"/>
      <c r="E27" s="164"/>
      <c r="F27" s="165"/>
      <c r="G27" s="165"/>
      <c r="H27" s="164"/>
      <c r="I27" s="165"/>
      <c r="J27" s="165"/>
      <c r="K27" s="164"/>
      <c r="L27" s="165"/>
      <c r="M27" s="165"/>
      <c r="N27" s="164"/>
      <c r="O27" s="165"/>
      <c r="P27" s="165"/>
      <c r="Q27" s="166"/>
      <c r="R27" s="167"/>
      <c r="S27" s="167"/>
      <c r="T27" s="166"/>
      <c r="U27" s="167"/>
      <c r="V27" s="167"/>
      <c r="W27" s="166"/>
      <c r="X27" s="167"/>
      <c r="Y27" s="167"/>
      <c r="Z27" s="166"/>
      <c r="AA27" s="167"/>
      <c r="AB27" s="167"/>
      <c r="AC27" s="167"/>
      <c r="AD27" s="167"/>
      <c r="AE27" s="167"/>
      <c r="AF27" s="167"/>
      <c r="AG27" s="167"/>
      <c r="AH27" s="167"/>
      <c r="AI27" s="167"/>
      <c r="AJ27" s="167"/>
      <c r="AK27" s="167"/>
      <c r="AL27" s="167"/>
      <c r="AM27" s="168"/>
      <c r="AN27" s="169"/>
      <c r="AO27" s="170"/>
      <c r="AP27" s="167"/>
      <c r="AQ27" s="167"/>
      <c r="AR27" s="167"/>
      <c r="AS27" s="166"/>
      <c r="AT27" s="167"/>
      <c r="AU27" s="167"/>
      <c r="AV27" s="166"/>
      <c r="AW27" s="167"/>
      <c r="AX27" s="167"/>
      <c r="AY27" s="166"/>
      <c r="AZ27" s="167"/>
      <c r="BA27" s="167"/>
      <c r="BB27" s="166"/>
      <c r="BC27" s="167"/>
      <c r="BD27" s="167"/>
      <c r="BE27" s="166"/>
      <c r="BF27" s="167"/>
      <c r="BG27" s="167"/>
      <c r="BH27" s="166"/>
      <c r="BI27" s="167"/>
      <c r="BJ27" s="167"/>
      <c r="BK27" s="171"/>
      <c r="BL27" s="167"/>
      <c r="BM27" s="167"/>
      <c r="BN27" s="167"/>
      <c r="BO27" s="167"/>
      <c r="BP27" s="167"/>
      <c r="BQ27" s="167"/>
      <c r="BR27" s="167"/>
      <c r="BS27" s="167"/>
      <c r="BT27" s="167"/>
      <c r="BU27" s="167"/>
      <c r="BV27" s="166"/>
      <c r="BW27" s="167"/>
      <c r="BX27" s="167"/>
      <c r="BY27" s="166"/>
      <c r="BZ27" s="167"/>
      <c r="CA27" s="167"/>
      <c r="CB27" s="166"/>
      <c r="CC27" s="167"/>
      <c r="CD27" s="167"/>
      <c r="CE27" s="167"/>
      <c r="CF27" s="167"/>
      <c r="CG27" s="172"/>
      <c r="CH27" s="166"/>
      <c r="CI27" s="167"/>
      <c r="CJ27" s="167"/>
      <c r="CK27" s="166"/>
      <c r="CL27" s="167"/>
      <c r="CM27" s="167"/>
      <c r="CN27" s="167"/>
      <c r="CO27" s="167"/>
      <c r="CP27" s="167"/>
      <c r="CQ27" s="166"/>
      <c r="CR27" s="167"/>
      <c r="CS27" s="167"/>
      <c r="CT27" s="166"/>
      <c r="CU27" s="167"/>
      <c r="CV27" s="167"/>
      <c r="CW27" s="166"/>
      <c r="CX27" s="167"/>
      <c r="CY27" s="167"/>
      <c r="CZ27" s="166"/>
      <c r="DA27" s="167"/>
      <c r="DB27" s="167"/>
      <c r="DC27" s="167"/>
      <c r="DD27" s="167"/>
      <c r="DE27" s="167"/>
      <c r="DF27" s="166"/>
      <c r="DG27" s="167"/>
      <c r="DH27" s="167"/>
      <c r="DI27" s="166"/>
      <c r="DJ27" s="167"/>
      <c r="DK27" s="167"/>
      <c r="DL27" s="166"/>
      <c r="DM27" s="167"/>
      <c r="DN27" s="167"/>
      <c r="DO27" s="166"/>
      <c r="DP27" s="167"/>
      <c r="DQ27" s="167"/>
      <c r="DR27" s="166"/>
      <c r="DS27" s="167"/>
      <c r="DT27" s="167"/>
      <c r="DU27" s="166"/>
      <c r="DV27" s="167"/>
      <c r="DW27" s="167"/>
      <c r="DX27" s="166"/>
      <c r="DY27" s="167"/>
      <c r="DZ27" s="167"/>
      <c r="EA27" s="167"/>
      <c r="EB27" s="167"/>
      <c r="EC27" s="167"/>
      <c r="ED27" s="166"/>
      <c r="EE27" s="167"/>
      <c r="EF27" s="167"/>
      <c r="EG27" s="167" t="e">
        <f>EH27+EI27+EJ27</f>
        <v>#REF!</v>
      </c>
      <c r="EH27" s="167" t="e">
        <f t="shared" si="52"/>
        <v>#REF!</v>
      </c>
      <c r="EI27" s="167">
        <f t="shared" si="52"/>
        <v>639535.67071999994</v>
      </c>
      <c r="EJ27" s="167">
        <f t="shared" si="52"/>
        <v>1258397.5011800001</v>
      </c>
      <c r="EK27" s="167" t="e">
        <f>EL27+EM27+EN27</f>
        <v>#REF!</v>
      </c>
      <c r="EL27" s="167" t="e">
        <f t="shared" si="52"/>
        <v>#REF!</v>
      </c>
      <c r="EM27" s="167" t="e">
        <f t="shared" si="52"/>
        <v>#REF!</v>
      </c>
      <c r="EN27" s="167" t="e">
        <f t="shared" si="52"/>
        <v>#REF!</v>
      </c>
      <c r="EO27" s="166"/>
      <c r="EP27" s="167"/>
      <c r="EQ27" s="167"/>
      <c r="ER27" s="167"/>
      <c r="ES27" s="167" t="e">
        <f>ET27+EU27+EV27</f>
        <v>#REF!</v>
      </c>
      <c r="ET27" s="167" t="e">
        <f t="shared" si="53"/>
        <v>#REF!</v>
      </c>
      <c r="EU27" s="167">
        <f t="shared" si="53"/>
        <v>543.61520000000019</v>
      </c>
      <c r="EV27" s="167">
        <f t="shared" si="53"/>
        <v>-17239.901749999932</v>
      </c>
      <c r="EW27" s="166"/>
      <c r="EX27" s="167"/>
      <c r="EY27" s="167"/>
      <c r="EZ27" s="166"/>
      <c r="FA27" s="167"/>
      <c r="FB27" s="167"/>
      <c r="FC27" s="167">
        <f>FD27+FE27+FF27</f>
        <v>12361023.501150001</v>
      </c>
      <c r="FD27" s="167">
        <f t="shared" si="53"/>
        <v>10363090.32925</v>
      </c>
      <c r="FE27" s="167">
        <f t="shared" si="53"/>
        <v>639535.67071999994</v>
      </c>
      <c r="FF27" s="167">
        <f t="shared" si="53"/>
        <v>1358397.5011799999</v>
      </c>
      <c r="FG27" s="167">
        <f>FH27+FI27+FJ27</f>
        <v>643703.32156000007</v>
      </c>
      <c r="FH27" s="167">
        <f t="shared" si="53"/>
        <v>283944.92593000003</v>
      </c>
      <c r="FI27" s="167">
        <f t="shared" si="53"/>
        <v>543.61520000000019</v>
      </c>
      <c r="FJ27" s="167">
        <f t="shared" si="53"/>
        <v>359214.78043000004</v>
      </c>
      <c r="FK27" s="166"/>
      <c r="FL27" s="167"/>
      <c r="FM27" s="167"/>
      <c r="FN27" s="167"/>
      <c r="FO27" s="167">
        <f>FP27+FQ27+FR27</f>
        <v>13001432.922910001</v>
      </c>
      <c r="FP27" s="167">
        <f t="shared" si="53"/>
        <v>10643741.355380001</v>
      </c>
      <c r="FQ27" s="167">
        <f t="shared" si="53"/>
        <v>640079.28591999994</v>
      </c>
      <c r="FR27" s="167">
        <f t="shared" si="53"/>
        <v>1717612.2816099999</v>
      </c>
      <c r="FS27" s="167">
        <f t="shared" si="54"/>
        <v>2282930.5170700001</v>
      </c>
      <c r="FT27" s="46">
        <f t="shared" si="7"/>
        <v>0.18468782272419504</v>
      </c>
      <c r="FU27" s="167">
        <f t="shared" si="55"/>
        <v>2221298.6440400002</v>
      </c>
      <c r="FV27" s="46">
        <f>FU27/FD27</f>
        <v>0.21434712749442572</v>
      </c>
      <c r="FW27" s="167">
        <f t="shared" si="56"/>
        <v>0</v>
      </c>
      <c r="FX27" s="46">
        <f>FW27/FE27</f>
        <v>0</v>
      </c>
      <c r="FY27" s="167">
        <f t="shared" si="57"/>
        <v>61631.873030000002</v>
      </c>
      <c r="FZ27" s="46">
        <f>FY27/FF27</f>
        <v>4.5371014726147692E-2</v>
      </c>
      <c r="GA27" s="167">
        <f t="shared" si="58"/>
        <v>2287801.0575699997</v>
      </c>
      <c r="GB27" s="173">
        <f>GA27/FC27</f>
        <v>0.1850818467707917</v>
      </c>
      <c r="GC27" s="174">
        <f t="shared" si="59"/>
        <v>2115977.61057</v>
      </c>
      <c r="GD27" s="173">
        <f>GC27/FD27</f>
        <v>0.20418403616512121</v>
      </c>
      <c r="GE27" s="174">
        <f>GE331</f>
        <v>110191.57397</v>
      </c>
      <c r="GF27" s="173">
        <f>GE27/FE27</f>
        <v>0.17229933999763372</v>
      </c>
      <c r="GG27" s="174">
        <f>GG331</f>
        <v>61631.873030000002</v>
      </c>
      <c r="GH27" s="173">
        <f>GG27/FF27</f>
        <v>4.5371014726147692E-2</v>
      </c>
      <c r="GI27" s="174">
        <f>GK27+GM27+GO27</f>
        <v>7101853.2125199996</v>
      </c>
      <c r="GJ27" s="173">
        <f>GI27/FC27</f>
        <v>0.57453601733378168</v>
      </c>
      <c r="GK27" s="174">
        <f>GK331</f>
        <v>7101853.2125199996</v>
      </c>
      <c r="GL27" s="173">
        <f>GK27/FD27</f>
        <v>0.68530264495281845</v>
      </c>
      <c r="GM27" s="118">
        <f>GM330</f>
        <v>0</v>
      </c>
      <c r="GN27" s="173">
        <f>GM27/FE27</f>
        <v>0</v>
      </c>
      <c r="GO27" s="118">
        <f>GO330</f>
        <v>0</v>
      </c>
      <c r="GP27" s="173">
        <f>GO27/FF27</f>
        <v>0</v>
      </c>
      <c r="GQ27" s="167"/>
      <c r="GR27" s="167"/>
      <c r="GS27" s="167"/>
      <c r="GT27" s="167"/>
      <c r="GU27" s="167">
        <f>GV27+GW27+GX27</f>
        <v>13309945.12782</v>
      </c>
      <c r="GV27" s="167">
        <f t="shared" ref="GV27:GX28" si="61">GV331</f>
        <v>11259598.81036</v>
      </c>
      <c r="GW27" s="167">
        <f t="shared" si="61"/>
        <v>680085.67045999994</v>
      </c>
      <c r="GX27" s="167">
        <f t="shared" si="61"/>
        <v>1370260.6470000001</v>
      </c>
      <c r="GY27" s="167"/>
      <c r="GZ27" s="167"/>
      <c r="HA27" s="167"/>
      <c r="HB27" s="167"/>
      <c r="HC27" s="167"/>
      <c r="HD27" s="167"/>
      <c r="HE27" s="167"/>
      <c r="HF27" s="167"/>
      <c r="HG27" s="167">
        <f>HH27+HI27+HJ27</f>
        <v>77905.531750000009</v>
      </c>
      <c r="HH27" s="167">
        <f>HH331</f>
        <v>0</v>
      </c>
      <c r="HI27" s="167">
        <f t="shared" si="60"/>
        <v>0</v>
      </c>
      <c r="HJ27" s="167">
        <f t="shared" si="60"/>
        <v>77905.531750000009</v>
      </c>
      <c r="HK27" s="167" t="e">
        <f>HL27+HM27+HN27</f>
        <v>#REF!</v>
      </c>
      <c r="HL27" s="167" t="e">
        <f>HL331</f>
        <v>#REF!</v>
      </c>
      <c r="HM27" s="167">
        <f t="shared" si="60"/>
        <v>0</v>
      </c>
      <c r="HN27" s="167">
        <f t="shared" si="60"/>
        <v>0</v>
      </c>
      <c r="HO27" s="167">
        <f>HP27+HQ27+HR27</f>
        <v>13387850.659570001</v>
      </c>
      <c r="HP27" s="167">
        <f>HP331</f>
        <v>11259598.81036</v>
      </c>
      <c r="HQ27" s="167">
        <f t="shared" si="60"/>
        <v>680085.67045999994</v>
      </c>
      <c r="HR27" s="167">
        <f t="shared" si="60"/>
        <v>1448166.17875</v>
      </c>
      <c r="HS27" s="167">
        <f>HT27+HU27+HV27</f>
        <v>10947555.058</v>
      </c>
      <c r="HT27" s="167">
        <f>HT331</f>
        <v>9117432.8008500002</v>
      </c>
      <c r="HU27" s="167">
        <f t="shared" si="60"/>
        <v>876341.19415</v>
      </c>
      <c r="HV27" s="167">
        <f t="shared" si="60"/>
        <v>953781.06299999997</v>
      </c>
      <c r="HW27" s="167">
        <f>HX27+HY27+HZ27</f>
        <v>7.2759576141834259E-12</v>
      </c>
      <c r="HX27" s="167">
        <f>HX331</f>
        <v>0</v>
      </c>
      <c r="HY27" s="167">
        <f t="shared" si="60"/>
        <v>0</v>
      </c>
      <c r="HZ27" s="167">
        <f t="shared" si="60"/>
        <v>7.2759576141834259E-12</v>
      </c>
      <c r="IA27" s="167">
        <f>IB27+IC27+ID27</f>
        <v>10947555.058</v>
      </c>
      <c r="IB27" s="167">
        <f>IB331</f>
        <v>9117432.8008500002</v>
      </c>
      <c r="IC27" s="167">
        <f t="shared" si="60"/>
        <v>876341.19415</v>
      </c>
      <c r="ID27" s="167">
        <f t="shared" si="60"/>
        <v>953781.06299999997</v>
      </c>
      <c r="IE27" s="175"/>
      <c r="IF27" s="176"/>
      <c r="IG27" s="176"/>
      <c r="IH27" s="176"/>
    </row>
    <row r="28" spans="2:249" s="192" customFormat="1" ht="46.5" customHeight="1" x14ac:dyDescent="0.3">
      <c r="B28" s="178"/>
      <c r="C28" s="179" t="s">
        <v>142</v>
      </c>
      <c r="D28" s="180"/>
      <c r="E28" s="181"/>
      <c r="F28" s="181"/>
      <c r="G28" s="181"/>
      <c r="H28" s="181"/>
      <c r="I28" s="181"/>
      <c r="J28" s="181"/>
      <c r="K28" s="181"/>
      <c r="L28" s="181"/>
      <c r="M28" s="181"/>
      <c r="N28" s="181"/>
      <c r="O28" s="181"/>
      <c r="P28" s="181"/>
      <c r="Q28" s="182"/>
      <c r="R28" s="182"/>
      <c r="S28" s="182"/>
      <c r="T28" s="182"/>
      <c r="U28" s="182"/>
      <c r="V28" s="182"/>
      <c r="W28" s="182"/>
      <c r="X28" s="182"/>
      <c r="Y28" s="182"/>
      <c r="Z28" s="182"/>
      <c r="AA28" s="182"/>
      <c r="AB28" s="182"/>
      <c r="AC28" s="182"/>
      <c r="AD28" s="182"/>
      <c r="AE28" s="182"/>
      <c r="AF28" s="182"/>
      <c r="AG28" s="182"/>
      <c r="AH28" s="182"/>
      <c r="AI28" s="183"/>
      <c r="AJ28" s="182"/>
      <c r="AK28" s="182"/>
      <c r="AL28" s="182"/>
      <c r="AM28" s="184"/>
      <c r="AN28" s="182"/>
      <c r="AO28" s="185"/>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6"/>
      <c r="BL28" s="187"/>
      <c r="BM28" s="187"/>
      <c r="BN28" s="187"/>
      <c r="BO28" s="187"/>
      <c r="BP28" s="187"/>
      <c r="BQ28" s="187"/>
      <c r="BR28" s="187"/>
      <c r="BS28" s="187"/>
      <c r="BT28" s="187"/>
      <c r="BU28" s="187"/>
      <c r="BV28" s="182"/>
      <c r="BW28" s="182"/>
      <c r="BX28" s="182"/>
      <c r="BY28" s="182"/>
      <c r="BZ28" s="182"/>
      <c r="CA28" s="182"/>
      <c r="CB28" s="182"/>
      <c r="CC28" s="182"/>
      <c r="CD28" s="182"/>
      <c r="CE28" s="187"/>
      <c r="CF28" s="187"/>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f>EH28+EI28+EJ28</f>
        <v>2700000</v>
      </c>
      <c r="EH28" s="182">
        <f t="shared" si="52"/>
        <v>2700000</v>
      </c>
      <c r="EI28" s="182">
        <f t="shared" si="52"/>
        <v>0</v>
      </c>
      <c r="EJ28" s="182">
        <f t="shared" si="52"/>
        <v>0</v>
      </c>
      <c r="EK28" s="182">
        <f>EL28+EM28+EN28</f>
        <v>0</v>
      </c>
      <c r="EL28" s="182">
        <f t="shared" si="52"/>
        <v>0</v>
      </c>
      <c r="EM28" s="182">
        <f t="shared" si="52"/>
        <v>0</v>
      </c>
      <c r="EN28" s="182">
        <f t="shared" si="52"/>
        <v>0</v>
      </c>
      <c r="EO28" s="182"/>
      <c r="EP28" s="182"/>
      <c r="EQ28" s="182"/>
      <c r="ER28" s="182"/>
      <c r="ES28" s="182">
        <f>ET28+EU28+EV28</f>
        <v>0</v>
      </c>
      <c r="ET28" s="182">
        <f t="shared" si="53"/>
        <v>0</v>
      </c>
      <c r="EU28" s="182">
        <f t="shared" si="53"/>
        <v>0</v>
      </c>
      <c r="EV28" s="182">
        <f t="shared" si="53"/>
        <v>0</v>
      </c>
      <c r="EW28" s="182"/>
      <c r="EX28" s="182"/>
      <c r="EY28" s="182"/>
      <c r="EZ28" s="182"/>
      <c r="FA28" s="182"/>
      <c r="FB28" s="182"/>
      <c r="FC28" s="182">
        <f>FD28+FE28+FF28</f>
        <v>2850000</v>
      </c>
      <c r="FD28" s="182">
        <f t="shared" si="53"/>
        <v>2796688.0580000002</v>
      </c>
      <c r="FE28" s="182">
        <f t="shared" si="53"/>
        <v>0</v>
      </c>
      <c r="FF28" s="182">
        <f t="shared" si="53"/>
        <v>53311.942000000003</v>
      </c>
      <c r="FG28" s="182">
        <f>FH28+FI28+FJ28</f>
        <v>53311.942000000003</v>
      </c>
      <c r="FH28" s="182">
        <f t="shared" si="53"/>
        <v>0</v>
      </c>
      <c r="FI28" s="182">
        <f t="shared" si="53"/>
        <v>0</v>
      </c>
      <c r="FJ28" s="182">
        <f t="shared" si="53"/>
        <v>53311.942000000003</v>
      </c>
      <c r="FK28" s="182"/>
      <c r="FL28" s="182"/>
      <c r="FM28" s="182"/>
      <c r="FN28" s="182"/>
      <c r="FO28" s="182">
        <f>FP28+FQ28+FR28</f>
        <v>2850000</v>
      </c>
      <c r="FP28" s="182">
        <f t="shared" si="53"/>
        <v>2796688.0580000002</v>
      </c>
      <c r="FQ28" s="182">
        <f t="shared" si="53"/>
        <v>0</v>
      </c>
      <c r="FR28" s="182">
        <f t="shared" si="53"/>
        <v>53311.942000000003</v>
      </c>
      <c r="FS28" s="182">
        <f t="shared" si="54"/>
        <v>679349.02908999997</v>
      </c>
      <c r="FT28" s="91">
        <f t="shared" si="7"/>
        <v>0.23836808038245613</v>
      </c>
      <c r="FU28" s="182">
        <f t="shared" si="55"/>
        <v>679349.02908999997</v>
      </c>
      <c r="FV28" s="91">
        <f>FU28/FD28</f>
        <v>0.24291197838339679</v>
      </c>
      <c r="FW28" s="182">
        <f t="shared" si="56"/>
        <v>0</v>
      </c>
      <c r="FX28" s="91">
        <v>0</v>
      </c>
      <c r="FY28" s="182">
        <f t="shared" si="57"/>
        <v>0</v>
      </c>
      <c r="FZ28" s="91">
        <f>FY28/FF28</f>
        <v>0</v>
      </c>
      <c r="GA28" s="182">
        <f t="shared" si="58"/>
        <v>455000</v>
      </c>
      <c r="GB28" s="188">
        <f>GA28/FC28</f>
        <v>0.15964912280701754</v>
      </c>
      <c r="GC28" s="189">
        <f t="shared" si="59"/>
        <v>455000</v>
      </c>
      <c r="GD28" s="188">
        <f>GC28/FD28</f>
        <v>0.16269243854296173</v>
      </c>
      <c r="GE28" s="189">
        <f>GE332</f>
        <v>0</v>
      </c>
      <c r="GF28" s="188">
        <v>0</v>
      </c>
      <c r="GG28" s="189">
        <f>GG332</f>
        <v>0</v>
      </c>
      <c r="GH28" s="188">
        <v>0</v>
      </c>
      <c r="GI28" s="189">
        <f>GK28+GM28+GO28</f>
        <v>1960500</v>
      </c>
      <c r="GJ28" s="188">
        <f>GI28/FC28</f>
        <v>0.68789473684210523</v>
      </c>
      <c r="GK28" s="189">
        <f>GK332</f>
        <v>1960500</v>
      </c>
      <c r="GL28" s="188">
        <f>GK28/FD28</f>
        <v>0.70100774893071749</v>
      </c>
      <c r="GM28" s="93">
        <f>GM267+GM326</f>
        <v>0</v>
      </c>
      <c r="GN28" s="188">
        <v>0</v>
      </c>
      <c r="GO28" s="93">
        <f>GO267+GO326</f>
        <v>0</v>
      </c>
      <c r="GP28" s="188">
        <f>GO28/FF28</f>
        <v>0</v>
      </c>
      <c r="GQ28" s="182"/>
      <c r="GR28" s="182"/>
      <c r="GS28" s="182"/>
      <c r="GT28" s="182"/>
      <c r="GU28" s="182">
        <f>GV28+GW28+GX28</f>
        <v>2700000</v>
      </c>
      <c r="GV28" s="182">
        <f t="shared" si="61"/>
        <v>2700000</v>
      </c>
      <c r="GW28" s="182">
        <f t="shared" si="61"/>
        <v>0</v>
      </c>
      <c r="GX28" s="182">
        <f t="shared" si="61"/>
        <v>0</v>
      </c>
      <c r="GY28" s="182"/>
      <c r="GZ28" s="182"/>
      <c r="HA28" s="182"/>
      <c r="HB28" s="182"/>
      <c r="HC28" s="182"/>
      <c r="HD28" s="182"/>
      <c r="HE28" s="182"/>
      <c r="HF28" s="182"/>
      <c r="HG28" s="182">
        <f>HH28+HI28+HJ28</f>
        <v>-983000</v>
      </c>
      <c r="HH28" s="182">
        <f>HH332</f>
        <v>-983000</v>
      </c>
      <c r="HI28" s="182">
        <f t="shared" si="60"/>
        <v>0</v>
      </c>
      <c r="HJ28" s="182">
        <f t="shared" si="60"/>
        <v>0</v>
      </c>
      <c r="HK28" s="182">
        <v>0</v>
      </c>
      <c r="HL28" s="182">
        <v>0</v>
      </c>
      <c r="HM28" s="182">
        <v>0</v>
      </c>
      <c r="HN28" s="182">
        <v>0</v>
      </c>
      <c r="HO28" s="182">
        <f>HP28+HQ28+HR28</f>
        <v>1717000</v>
      </c>
      <c r="HP28" s="182">
        <f>HP332</f>
        <v>1717000</v>
      </c>
      <c r="HQ28" s="182">
        <f t="shared" si="60"/>
        <v>0</v>
      </c>
      <c r="HR28" s="182">
        <f t="shared" si="60"/>
        <v>0</v>
      </c>
      <c r="HS28" s="182">
        <f>HT28+HU28+HV28</f>
        <v>0</v>
      </c>
      <c r="HT28" s="182">
        <f>HT332</f>
        <v>0</v>
      </c>
      <c r="HU28" s="182">
        <f t="shared" si="60"/>
        <v>0</v>
      </c>
      <c r="HV28" s="182">
        <f t="shared" si="60"/>
        <v>0</v>
      </c>
      <c r="HW28" s="182">
        <f>HX28+HY28+HZ28</f>
        <v>2152470</v>
      </c>
      <c r="HX28" s="182">
        <f>HX332</f>
        <v>2152470</v>
      </c>
      <c r="HY28" s="182">
        <v>0</v>
      </c>
      <c r="HZ28" s="182">
        <v>0</v>
      </c>
      <c r="IA28" s="182">
        <f>IB28+IC28+ID28</f>
        <v>2152470</v>
      </c>
      <c r="IB28" s="182">
        <f>IB332</f>
        <v>2152470</v>
      </c>
      <c r="IC28" s="182">
        <f t="shared" si="60"/>
        <v>0</v>
      </c>
      <c r="ID28" s="182">
        <f t="shared" si="60"/>
        <v>0</v>
      </c>
      <c r="IE28" s="190"/>
      <c r="IF28" s="191"/>
      <c r="IG28" s="191"/>
      <c r="IH28" s="191"/>
    </row>
    <row r="29" spans="2:249" s="206" customFormat="1" ht="79.5" hidden="1" customHeight="1" x14ac:dyDescent="0.3">
      <c r="B29" s="193"/>
      <c r="C29" s="736" t="s">
        <v>128</v>
      </c>
      <c r="D29" s="737"/>
      <c r="E29" s="194"/>
      <c r="F29" s="194"/>
      <c r="G29" s="194"/>
      <c r="H29" s="194"/>
      <c r="I29" s="194"/>
      <c r="J29" s="194"/>
      <c r="K29" s="194"/>
      <c r="L29" s="194"/>
      <c r="M29" s="194"/>
      <c r="N29" s="194"/>
      <c r="O29" s="194"/>
      <c r="P29" s="194"/>
      <c r="Q29" s="195"/>
      <c r="R29" s="195"/>
      <c r="S29" s="195"/>
      <c r="T29" s="195"/>
      <c r="U29" s="195"/>
      <c r="V29" s="195"/>
      <c r="W29" s="195"/>
      <c r="X29" s="195"/>
      <c r="Y29" s="195"/>
      <c r="Z29" s="195"/>
      <c r="AA29" s="195"/>
      <c r="AB29" s="195"/>
      <c r="AC29" s="195"/>
      <c r="AD29" s="195"/>
      <c r="AE29" s="195"/>
      <c r="AF29" s="195"/>
      <c r="AG29" s="195"/>
      <c r="AH29" s="195"/>
      <c r="AI29" s="196"/>
      <c r="AJ29" s="195"/>
      <c r="AK29" s="195"/>
      <c r="AL29" s="195"/>
      <c r="AM29" s="197"/>
      <c r="AN29" s="195"/>
      <c r="AO29" s="198"/>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9"/>
      <c r="BL29" s="200"/>
      <c r="BM29" s="200"/>
      <c r="BN29" s="200"/>
      <c r="BO29" s="200"/>
      <c r="BP29" s="200"/>
      <c r="BQ29" s="200"/>
      <c r="BR29" s="200"/>
      <c r="BS29" s="200"/>
      <c r="BT29" s="200"/>
      <c r="BU29" s="200"/>
      <c r="BV29" s="195"/>
      <c r="BW29" s="195"/>
      <c r="BX29" s="195"/>
      <c r="BY29" s="195"/>
      <c r="BZ29" s="195"/>
      <c r="CA29" s="195"/>
      <c r="CB29" s="195"/>
      <c r="CC29" s="195"/>
      <c r="CD29" s="195"/>
      <c r="CE29" s="200"/>
      <c r="CF29" s="200"/>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c r="DD29" s="195"/>
      <c r="DE29" s="195"/>
      <c r="DF29" s="195"/>
      <c r="DG29" s="195"/>
      <c r="DH29" s="195"/>
      <c r="DI29" s="195"/>
      <c r="DJ29" s="195"/>
      <c r="DK29" s="195"/>
      <c r="DL29" s="195"/>
      <c r="DM29" s="195"/>
      <c r="DN29" s="195"/>
      <c r="DO29" s="195"/>
      <c r="DP29" s="195"/>
      <c r="DQ29" s="195"/>
      <c r="DR29" s="195"/>
      <c r="DS29" s="195"/>
      <c r="DT29" s="195"/>
      <c r="DU29" s="195"/>
      <c r="DV29" s="195"/>
      <c r="DW29" s="195"/>
      <c r="DX29" s="195"/>
      <c r="DY29" s="195"/>
      <c r="DZ29" s="195"/>
      <c r="EA29" s="195"/>
      <c r="EB29" s="195"/>
      <c r="EC29" s="195"/>
      <c r="ED29" s="195"/>
      <c r="EE29" s="195"/>
      <c r="EF29" s="195"/>
      <c r="EG29" s="195"/>
      <c r="EH29" s="195"/>
      <c r="EI29" s="195"/>
      <c r="EJ29" s="195"/>
      <c r="EK29" s="195"/>
      <c r="EL29" s="195"/>
      <c r="EM29" s="195"/>
      <c r="EN29" s="195"/>
      <c r="EO29" s="195"/>
      <c r="EP29" s="195"/>
      <c r="EQ29" s="195"/>
      <c r="ER29" s="195"/>
      <c r="ES29" s="195"/>
      <c r="ET29" s="195"/>
      <c r="EU29" s="195"/>
      <c r="EV29" s="195"/>
      <c r="EW29" s="195"/>
      <c r="EX29" s="195"/>
      <c r="EY29" s="195"/>
      <c r="EZ29" s="195"/>
      <c r="FA29" s="195"/>
      <c r="FB29" s="195"/>
      <c r="FC29" s="195">
        <f>FD29</f>
        <v>0</v>
      </c>
      <c r="FD29" s="195">
        <f>FD333</f>
        <v>0</v>
      </c>
      <c r="FE29" s="195">
        <f t="shared" si="53"/>
        <v>0</v>
      </c>
      <c r="FF29" s="195">
        <f t="shared" si="53"/>
        <v>0</v>
      </c>
      <c r="FG29" s="195"/>
      <c r="FH29" s="195"/>
      <c r="FI29" s="195"/>
      <c r="FJ29" s="195"/>
      <c r="FK29" s="195"/>
      <c r="FL29" s="195"/>
      <c r="FM29" s="195"/>
      <c r="FN29" s="195"/>
      <c r="FO29" s="195"/>
      <c r="FP29" s="195"/>
      <c r="FQ29" s="195"/>
      <c r="FR29" s="195"/>
      <c r="FS29" s="195">
        <f>FU29</f>
        <v>107581.93032</v>
      </c>
      <c r="FT29" s="104">
        <v>0</v>
      </c>
      <c r="FU29" s="195">
        <f>FU333</f>
        <v>107581.93032</v>
      </c>
      <c r="FV29" s="104">
        <v>0</v>
      </c>
      <c r="FW29" s="195">
        <f t="shared" si="56"/>
        <v>0</v>
      </c>
      <c r="FX29" s="104"/>
      <c r="FY29" s="195">
        <f t="shared" si="57"/>
        <v>0</v>
      </c>
      <c r="FZ29" s="104"/>
      <c r="GA29" s="195">
        <f>GC29</f>
        <v>0</v>
      </c>
      <c r="GB29" s="201"/>
      <c r="GC29" s="202">
        <f>GC333</f>
        <v>0</v>
      </c>
      <c r="GD29" s="201"/>
      <c r="GE29" s="202"/>
      <c r="GF29" s="201"/>
      <c r="GG29" s="202"/>
      <c r="GH29" s="201"/>
      <c r="GI29" s="106"/>
      <c r="GJ29" s="203"/>
      <c r="GK29" s="106"/>
      <c r="GL29" s="203"/>
      <c r="GM29" s="106"/>
      <c r="GN29" s="203"/>
      <c r="GO29" s="106"/>
      <c r="GP29" s="203"/>
      <c r="GQ29" s="195"/>
      <c r="GR29" s="195"/>
      <c r="GS29" s="195"/>
      <c r="GT29" s="195"/>
      <c r="GU29" s="195"/>
      <c r="GV29" s="195"/>
      <c r="GW29" s="195"/>
      <c r="GX29" s="195"/>
      <c r="GY29" s="195"/>
      <c r="GZ29" s="195"/>
      <c r="HA29" s="195"/>
      <c r="HB29" s="195"/>
      <c r="HC29" s="195"/>
      <c r="HD29" s="195"/>
      <c r="HE29" s="195"/>
      <c r="HF29" s="195"/>
      <c r="HG29" s="195"/>
      <c r="HH29" s="195"/>
      <c r="HI29" s="195"/>
      <c r="HJ29" s="195"/>
      <c r="HK29" s="195"/>
      <c r="HL29" s="195"/>
      <c r="HM29" s="195"/>
      <c r="HN29" s="195"/>
      <c r="HO29" s="195"/>
      <c r="HP29" s="195"/>
      <c r="HQ29" s="195"/>
      <c r="HR29" s="195"/>
      <c r="HS29" s="195"/>
      <c r="HT29" s="195"/>
      <c r="HU29" s="195"/>
      <c r="HV29" s="195"/>
      <c r="HW29" s="195"/>
      <c r="HX29" s="195"/>
      <c r="HY29" s="195"/>
      <c r="HZ29" s="195"/>
      <c r="IA29" s="195"/>
      <c r="IB29" s="195"/>
      <c r="IC29" s="195"/>
      <c r="ID29" s="195"/>
      <c r="IE29" s="204"/>
      <c r="IF29" s="205"/>
      <c r="IG29" s="205"/>
      <c r="IH29" s="205"/>
    </row>
    <row r="30" spans="2:249" s="215" customFormat="1" ht="46.5" customHeight="1" x14ac:dyDescent="0.3">
      <c r="B30" s="743" t="s">
        <v>143</v>
      </c>
      <c r="C30" s="744"/>
      <c r="D30" s="207"/>
      <c r="E30" s="208"/>
      <c r="F30" s="208"/>
      <c r="G30" s="208"/>
      <c r="H30" s="208"/>
      <c r="I30" s="208"/>
      <c r="J30" s="208"/>
      <c r="K30" s="208"/>
      <c r="L30" s="208"/>
      <c r="M30" s="208"/>
      <c r="N30" s="208"/>
      <c r="O30" s="208"/>
      <c r="P30" s="208"/>
      <c r="Q30" s="207"/>
      <c r="R30" s="208"/>
      <c r="S30" s="208"/>
      <c r="T30" s="207"/>
      <c r="U30" s="207"/>
      <c r="V30" s="207"/>
      <c r="W30" s="207"/>
      <c r="X30" s="207"/>
      <c r="Y30" s="207"/>
      <c r="Z30" s="209">
        <f t="shared" ref="Z30:AN30" si="62">Z334</f>
        <v>434246.40000000002</v>
      </c>
      <c r="AA30" s="209">
        <f t="shared" si="62"/>
        <v>0</v>
      </c>
      <c r="AB30" s="209">
        <f t="shared" si="62"/>
        <v>434246.40000000002</v>
      </c>
      <c r="AC30" s="209">
        <f t="shared" si="62"/>
        <v>0</v>
      </c>
      <c r="AD30" s="209">
        <f t="shared" si="62"/>
        <v>0</v>
      </c>
      <c r="AE30" s="209">
        <f t="shared" si="62"/>
        <v>0</v>
      </c>
      <c r="AF30" s="209" t="e">
        <f t="shared" si="62"/>
        <v>#REF!</v>
      </c>
      <c r="AG30" s="209">
        <f t="shared" si="62"/>
        <v>0</v>
      </c>
      <c r="AH30" s="209" t="e">
        <f t="shared" si="62"/>
        <v>#REF!</v>
      </c>
      <c r="AI30" s="209">
        <f t="shared" si="62"/>
        <v>0</v>
      </c>
      <c r="AJ30" s="209">
        <f t="shared" si="62"/>
        <v>0</v>
      </c>
      <c r="AK30" s="209">
        <f t="shared" si="62"/>
        <v>434246.40000000002</v>
      </c>
      <c r="AL30" s="209" t="e">
        <f t="shared" si="62"/>
        <v>#REF!</v>
      </c>
      <c r="AM30" s="209" t="e">
        <f t="shared" si="62"/>
        <v>#VALUE!</v>
      </c>
      <c r="AN30" s="209" t="e">
        <f t="shared" si="62"/>
        <v>#VALUE!</v>
      </c>
      <c r="AO30" s="210">
        <v>1</v>
      </c>
      <c r="AP30" s="209">
        <f t="shared" ref="AP30:BJ30" si="63">AP334</f>
        <v>0</v>
      </c>
      <c r="AQ30" s="209">
        <f t="shared" si="63"/>
        <v>0</v>
      </c>
      <c r="AR30" s="209" t="e">
        <f t="shared" si="63"/>
        <v>#REF!</v>
      </c>
      <c r="AS30" s="209">
        <f t="shared" si="63"/>
        <v>348761.3</v>
      </c>
      <c r="AT30" s="209">
        <f t="shared" si="63"/>
        <v>0</v>
      </c>
      <c r="AU30" s="209">
        <f t="shared" si="63"/>
        <v>348761.3</v>
      </c>
      <c r="AV30" s="209">
        <f t="shared" si="63"/>
        <v>0</v>
      </c>
      <c r="AW30" s="209">
        <f t="shared" si="63"/>
        <v>0</v>
      </c>
      <c r="AX30" s="209">
        <f t="shared" si="63"/>
        <v>0</v>
      </c>
      <c r="AY30" s="209">
        <f t="shared" si="63"/>
        <v>348761.3</v>
      </c>
      <c r="AZ30" s="209">
        <f t="shared" si="63"/>
        <v>0</v>
      </c>
      <c r="BA30" s="209">
        <f t="shared" si="63"/>
        <v>348761.3</v>
      </c>
      <c r="BB30" s="209">
        <f t="shared" si="63"/>
        <v>600000</v>
      </c>
      <c r="BC30" s="209">
        <f t="shared" si="63"/>
        <v>0</v>
      </c>
      <c r="BD30" s="209">
        <f t="shared" si="63"/>
        <v>600000</v>
      </c>
      <c r="BE30" s="209">
        <f t="shared" si="63"/>
        <v>315773.90000000002</v>
      </c>
      <c r="BF30" s="209">
        <f t="shared" si="63"/>
        <v>0</v>
      </c>
      <c r="BG30" s="209">
        <f t="shared" si="63"/>
        <v>315773.90000000002</v>
      </c>
      <c r="BH30" s="209">
        <f t="shared" si="63"/>
        <v>664535.19999999995</v>
      </c>
      <c r="BI30" s="209">
        <f t="shared" si="63"/>
        <v>0</v>
      </c>
      <c r="BJ30" s="209">
        <f t="shared" si="63"/>
        <v>664535.19999999995</v>
      </c>
      <c r="BK30" s="211">
        <v>1</v>
      </c>
      <c r="BL30" s="209">
        <f t="shared" ref="BL30:CD30" si="64">BL334</f>
        <v>348761.3</v>
      </c>
      <c r="BM30" s="209">
        <f t="shared" si="64"/>
        <v>0</v>
      </c>
      <c r="BN30" s="209">
        <f t="shared" si="64"/>
        <v>0</v>
      </c>
      <c r="BO30" s="209">
        <f t="shared" si="64"/>
        <v>0</v>
      </c>
      <c r="BP30" s="209">
        <f t="shared" si="64"/>
        <v>0</v>
      </c>
      <c r="BQ30" s="209">
        <f t="shared" si="64"/>
        <v>0</v>
      </c>
      <c r="BR30" s="209">
        <f t="shared" si="64"/>
        <v>0</v>
      </c>
      <c r="BS30" s="209">
        <f t="shared" si="64"/>
        <v>664535.19999999995</v>
      </c>
      <c r="BT30" s="209">
        <f t="shared" si="64"/>
        <v>0</v>
      </c>
      <c r="BU30" s="209">
        <f t="shared" si="64"/>
        <v>664535.19999999995</v>
      </c>
      <c r="BV30" s="209">
        <f t="shared" si="64"/>
        <v>348761.3</v>
      </c>
      <c r="BW30" s="209">
        <f t="shared" si="64"/>
        <v>0</v>
      </c>
      <c r="BX30" s="209">
        <f t="shared" si="64"/>
        <v>348761.3</v>
      </c>
      <c r="BY30" s="209">
        <f t="shared" si="64"/>
        <v>0</v>
      </c>
      <c r="BZ30" s="209">
        <f t="shared" si="64"/>
        <v>0</v>
      </c>
      <c r="CA30" s="209">
        <f t="shared" si="64"/>
        <v>0</v>
      </c>
      <c r="CB30" s="209">
        <f t="shared" si="64"/>
        <v>664535.19999999995</v>
      </c>
      <c r="CC30" s="209">
        <f t="shared" si="64"/>
        <v>0</v>
      </c>
      <c r="CD30" s="209">
        <f t="shared" si="64"/>
        <v>664535.19999999995</v>
      </c>
      <c r="CE30" s="209">
        <v>1</v>
      </c>
      <c r="CF30" s="209" t="e">
        <f>CF334</f>
        <v>#REF!</v>
      </c>
      <c r="CG30" s="209"/>
      <c r="CH30" s="209" t="e">
        <f t="shared" ref="CH30:EW30" si="65">CH334</f>
        <v>#REF!</v>
      </c>
      <c r="CI30" s="209" t="e">
        <f t="shared" si="65"/>
        <v>#REF!</v>
      </c>
      <c r="CJ30" s="209" t="e">
        <f t="shared" si="65"/>
        <v>#REF!</v>
      </c>
      <c r="CK30" s="209" t="e">
        <f t="shared" si="65"/>
        <v>#REF!</v>
      </c>
      <c r="CL30" s="209" t="e">
        <f t="shared" si="65"/>
        <v>#REF!</v>
      </c>
      <c r="CM30" s="209" t="e">
        <f t="shared" si="65"/>
        <v>#REF!</v>
      </c>
      <c r="CN30" s="209">
        <f t="shared" si="65"/>
        <v>0</v>
      </c>
      <c r="CO30" s="209">
        <f t="shared" si="65"/>
        <v>0</v>
      </c>
      <c r="CP30" s="209">
        <f t="shared" si="65"/>
        <v>0</v>
      </c>
      <c r="CQ30" s="209" t="e">
        <f t="shared" si="65"/>
        <v>#REF!</v>
      </c>
      <c r="CR30" s="209" t="e">
        <f t="shared" si="65"/>
        <v>#REF!</v>
      </c>
      <c r="CS30" s="209" t="e">
        <f t="shared" si="65"/>
        <v>#REF!</v>
      </c>
      <c r="CT30" s="209">
        <f t="shared" si="65"/>
        <v>385949.74</v>
      </c>
      <c r="CU30" s="209">
        <f t="shared" si="65"/>
        <v>0</v>
      </c>
      <c r="CV30" s="209">
        <f t="shared" si="65"/>
        <v>385949.74</v>
      </c>
      <c r="CW30" s="115">
        <f t="shared" si="65"/>
        <v>1147628.53</v>
      </c>
      <c r="CX30" s="115">
        <f t="shared" si="65"/>
        <v>0</v>
      </c>
      <c r="CY30" s="115">
        <f t="shared" si="65"/>
        <v>1147628.53</v>
      </c>
      <c r="CZ30" s="115">
        <f t="shared" si="65"/>
        <v>672740.28</v>
      </c>
      <c r="DA30" s="115">
        <f t="shared" si="65"/>
        <v>0</v>
      </c>
      <c r="DB30" s="115">
        <f t="shared" si="65"/>
        <v>672740.28</v>
      </c>
      <c r="DC30" s="115">
        <f t="shared" si="65"/>
        <v>380350</v>
      </c>
      <c r="DD30" s="115">
        <f t="shared" si="65"/>
        <v>0</v>
      </c>
      <c r="DE30" s="115">
        <f t="shared" si="65"/>
        <v>380350</v>
      </c>
      <c r="DF30" s="115">
        <f t="shared" si="65"/>
        <v>0</v>
      </c>
      <c r="DG30" s="115">
        <f t="shared" si="65"/>
        <v>0</v>
      </c>
      <c r="DH30" s="115">
        <f t="shared" si="65"/>
        <v>0</v>
      </c>
      <c r="DI30" s="115">
        <f t="shared" si="65"/>
        <v>1147628.53</v>
      </c>
      <c r="DJ30" s="115">
        <f t="shared" si="65"/>
        <v>0</v>
      </c>
      <c r="DK30" s="115">
        <f t="shared" si="65"/>
        <v>1147628.53</v>
      </c>
      <c r="DL30" s="115">
        <f t="shared" si="65"/>
        <v>80543.645000000004</v>
      </c>
      <c r="DM30" s="115">
        <f t="shared" si="65"/>
        <v>0</v>
      </c>
      <c r="DN30" s="115">
        <f t="shared" si="65"/>
        <v>80543.645000000004</v>
      </c>
      <c r="DO30" s="115">
        <f t="shared" si="65"/>
        <v>0</v>
      </c>
      <c r="DP30" s="115">
        <f t="shared" si="65"/>
        <v>0</v>
      </c>
      <c r="DQ30" s="115">
        <f t="shared" si="65"/>
        <v>0</v>
      </c>
      <c r="DR30" s="115">
        <f t="shared" si="65"/>
        <v>1061538.585</v>
      </c>
      <c r="DS30" s="115">
        <f t="shared" si="65"/>
        <v>0</v>
      </c>
      <c r="DT30" s="115">
        <f t="shared" si="65"/>
        <v>1061538.585</v>
      </c>
      <c r="DU30" s="115">
        <f t="shared" si="65"/>
        <v>1053090.28</v>
      </c>
      <c r="DV30" s="115">
        <f t="shared" si="65"/>
        <v>0</v>
      </c>
      <c r="DW30" s="115">
        <f t="shared" si="65"/>
        <v>1053090.28</v>
      </c>
      <c r="DX30" s="115">
        <f t="shared" si="65"/>
        <v>384509.3</v>
      </c>
      <c r="DY30" s="115">
        <f t="shared" si="65"/>
        <v>0</v>
      </c>
      <c r="DZ30" s="115">
        <f t="shared" si="65"/>
        <v>384509.3</v>
      </c>
      <c r="EA30" s="115">
        <f t="shared" si="65"/>
        <v>443142</v>
      </c>
      <c r="EB30" s="115">
        <f t="shared" si="65"/>
        <v>0</v>
      </c>
      <c r="EC30" s="115">
        <f t="shared" si="65"/>
        <v>443142</v>
      </c>
      <c r="ED30" s="115">
        <f t="shared" si="65"/>
        <v>-126486.06200000001</v>
      </c>
      <c r="EE30" s="115">
        <f t="shared" si="65"/>
        <v>0</v>
      </c>
      <c r="EF30" s="115">
        <f t="shared" si="65"/>
        <v>-126486.06200000001</v>
      </c>
      <c r="EG30" s="115">
        <f>EH30+EI30+EJ30</f>
        <v>1111789.9879999999</v>
      </c>
      <c r="EH30" s="115">
        <f t="shared" si="65"/>
        <v>0</v>
      </c>
      <c r="EI30" s="115">
        <f t="shared" si="65"/>
        <v>0</v>
      </c>
      <c r="EJ30" s="115">
        <f>EJ208+EJ272</f>
        <v>1111789.9879999999</v>
      </c>
      <c r="EK30" s="115">
        <f>EL30+EM30+EN30</f>
        <v>0</v>
      </c>
      <c r="EL30" s="115">
        <f t="shared" si="65"/>
        <v>0</v>
      </c>
      <c r="EM30" s="115">
        <f t="shared" si="65"/>
        <v>0</v>
      </c>
      <c r="EN30" s="115">
        <f>EN208+EN272</f>
        <v>0</v>
      </c>
      <c r="EO30" s="115" t="e">
        <f t="shared" si="65"/>
        <v>#REF!</v>
      </c>
      <c r="EP30" s="115">
        <f t="shared" si="65"/>
        <v>0</v>
      </c>
      <c r="EQ30" s="115">
        <f t="shared" si="65"/>
        <v>0</v>
      </c>
      <c r="ER30" s="115" t="e">
        <f t="shared" si="65"/>
        <v>#REF!</v>
      </c>
      <c r="ES30" s="115">
        <f>ET30+EU30+EV30</f>
        <v>-117239.90174999993</v>
      </c>
      <c r="ET30" s="115">
        <f t="shared" si="65"/>
        <v>0</v>
      </c>
      <c r="EU30" s="115">
        <f t="shared" si="65"/>
        <v>0</v>
      </c>
      <c r="EV30" s="115">
        <f>EV208+EV272</f>
        <v>-117239.90174999993</v>
      </c>
      <c r="EW30" s="115">
        <f t="shared" si="65"/>
        <v>827651.3</v>
      </c>
      <c r="EX30" s="115">
        <f t="shared" ref="EX30:FN30" si="66">EX334</f>
        <v>0</v>
      </c>
      <c r="EY30" s="115">
        <f t="shared" si="66"/>
        <v>827651.3</v>
      </c>
      <c r="EZ30" s="115">
        <f t="shared" si="66"/>
        <v>0</v>
      </c>
      <c r="FA30" s="115">
        <f t="shared" si="66"/>
        <v>0</v>
      </c>
      <c r="FB30" s="115">
        <f t="shared" si="66"/>
        <v>0</v>
      </c>
      <c r="FC30" s="115">
        <f>FD30+FE30+FF30</f>
        <v>1111789.9879999999</v>
      </c>
      <c r="FD30" s="115">
        <f>FD334</f>
        <v>0</v>
      </c>
      <c r="FE30" s="115">
        <f>FE334</f>
        <v>0</v>
      </c>
      <c r="FF30" s="115">
        <f>FF334</f>
        <v>1111789.9879999999</v>
      </c>
      <c r="FG30" s="115">
        <f>FH30+FI30+FJ30</f>
        <v>359214.78043000004</v>
      </c>
      <c r="FH30" s="115">
        <f>FH334</f>
        <v>0</v>
      </c>
      <c r="FI30" s="115">
        <f>FI334</f>
        <v>0</v>
      </c>
      <c r="FJ30" s="115">
        <f>FJ208+FJ272</f>
        <v>359214.78043000004</v>
      </c>
      <c r="FK30" s="115">
        <f t="shared" si="66"/>
        <v>22529.924999999999</v>
      </c>
      <c r="FL30" s="115">
        <f t="shared" si="66"/>
        <v>0</v>
      </c>
      <c r="FM30" s="115">
        <f t="shared" si="66"/>
        <v>0</v>
      </c>
      <c r="FN30" s="115">
        <f t="shared" si="66"/>
        <v>22529.924999999999</v>
      </c>
      <c r="FO30" s="115">
        <f>FP30+FQ30+FR30</f>
        <v>1471004.7684300002</v>
      </c>
      <c r="FP30" s="115">
        <f>FP334</f>
        <v>0</v>
      </c>
      <c r="FQ30" s="115">
        <f>FQ334</f>
        <v>0</v>
      </c>
      <c r="FR30" s="115">
        <f>FR208+FR272</f>
        <v>1471004.7684300002</v>
      </c>
      <c r="FS30" s="115">
        <f t="shared" si="54"/>
        <v>0</v>
      </c>
      <c r="FT30" s="116">
        <f t="shared" si="7"/>
        <v>0</v>
      </c>
      <c r="FU30" s="115">
        <f>FU334</f>
        <v>0</v>
      </c>
      <c r="FV30" s="116">
        <v>0</v>
      </c>
      <c r="FW30" s="115">
        <f>FW334</f>
        <v>0</v>
      </c>
      <c r="FX30" s="116">
        <v>0</v>
      </c>
      <c r="FY30" s="115">
        <f>FY334</f>
        <v>0</v>
      </c>
      <c r="FZ30" s="116">
        <f>FY30/FF30</f>
        <v>0</v>
      </c>
      <c r="GA30" s="115">
        <f t="shared" si="58"/>
        <v>0</v>
      </c>
      <c r="GB30" s="117">
        <f>GA30/FC30</f>
        <v>0</v>
      </c>
      <c r="GC30" s="118">
        <f>GC334</f>
        <v>0</v>
      </c>
      <c r="GD30" s="117">
        <v>0</v>
      </c>
      <c r="GE30" s="118">
        <f>GE334</f>
        <v>0</v>
      </c>
      <c r="GF30" s="117">
        <v>0</v>
      </c>
      <c r="GG30" s="118">
        <f>GG334</f>
        <v>0</v>
      </c>
      <c r="GH30" s="117">
        <f>GG30/FF30</f>
        <v>0</v>
      </c>
      <c r="GI30" s="118">
        <f>GK30+GM30+GO30</f>
        <v>0</v>
      </c>
      <c r="GJ30" s="212">
        <f>GI30/FC30</f>
        <v>0</v>
      </c>
      <c r="GK30" s="118">
        <f>GK334</f>
        <v>0</v>
      </c>
      <c r="GL30" s="212">
        <v>0</v>
      </c>
      <c r="GM30" s="118">
        <f>GM332</f>
        <v>0</v>
      </c>
      <c r="GN30" s="212">
        <v>0</v>
      </c>
      <c r="GO30" s="118">
        <f>GO334</f>
        <v>0</v>
      </c>
      <c r="GP30" s="212">
        <f>GO30/FF30</f>
        <v>0</v>
      </c>
      <c r="GQ30" s="115"/>
      <c r="GR30" s="115"/>
      <c r="GS30" s="115"/>
      <c r="GT30" s="115"/>
      <c r="GU30" s="115">
        <f>GV30+GW30+GX30</f>
        <v>1270260.6470000001</v>
      </c>
      <c r="GV30" s="115">
        <f>GV334</f>
        <v>0</v>
      </c>
      <c r="GW30" s="115">
        <f>GW334</f>
        <v>0</v>
      </c>
      <c r="GX30" s="115">
        <f>GX208+GX272</f>
        <v>1270260.6470000001</v>
      </c>
      <c r="GY30" s="115"/>
      <c r="GZ30" s="115"/>
      <c r="HA30" s="115"/>
      <c r="HB30" s="115"/>
      <c r="HC30" s="115"/>
      <c r="HD30" s="115"/>
      <c r="HE30" s="115"/>
      <c r="HF30" s="115"/>
      <c r="HG30" s="115">
        <f>HH30+HI30+HJ30</f>
        <v>77905.531750000009</v>
      </c>
      <c r="HH30" s="115">
        <f>HH334</f>
        <v>0</v>
      </c>
      <c r="HI30" s="115">
        <f>HI334</f>
        <v>0</v>
      </c>
      <c r="HJ30" s="115">
        <f>HJ208+HJ272</f>
        <v>77905.531750000009</v>
      </c>
      <c r="HK30" s="115">
        <f>HK334</f>
        <v>0</v>
      </c>
      <c r="HL30" s="115">
        <f>HL334</f>
        <v>0</v>
      </c>
      <c r="HM30" s="115">
        <f>HM334</f>
        <v>0</v>
      </c>
      <c r="HN30" s="115">
        <f>HN334</f>
        <v>0</v>
      </c>
      <c r="HO30" s="115">
        <f>HP30+HQ30+HR30</f>
        <v>1348166.17875</v>
      </c>
      <c r="HP30" s="115">
        <f>HP334</f>
        <v>0</v>
      </c>
      <c r="HQ30" s="115">
        <f>HQ334</f>
        <v>0</v>
      </c>
      <c r="HR30" s="115">
        <f>HR208+HR272</f>
        <v>1348166.17875</v>
      </c>
      <c r="HS30" s="115">
        <f>HT30+HU30+HV30</f>
        <v>853781.06299999997</v>
      </c>
      <c r="HT30" s="115">
        <f>HT334</f>
        <v>0</v>
      </c>
      <c r="HU30" s="115">
        <f>HU334</f>
        <v>0</v>
      </c>
      <c r="HV30" s="115">
        <f>HV208+HV272</f>
        <v>853781.06299999997</v>
      </c>
      <c r="HW30" s="115">
        <f>HW334</f>
        <v>0</v>
      </c>
      <c r="HX30" s="115">
        <f>HX334</f>
        <v>0</v>
      </c>
      <c r="HY30" s="115">
        <f>HY334</f>
        <v>0</v>
      </c>
      <c r="HZ30" s="115">
        <f>HZ334</f>
        <v>0</v>
      </c>
      <c r="IA30" s="115">
        <f>IB30+IC30+ID30</f>
        <v>853781.06299999997</v>
      </c>
      <c r="IB30" s="115">
        <f>IB334</f>
        <v>0</v>
      </c>
      <c r="IC30" s="115">
        <f>IC334</f>
        <v>0</v>
      </c>
      <c r="ID30" s="115">
        <f>ID208+ID272</f>
        <v>853781.06299999997</v>
      </c>
      <c r="IE30" s="213"/>
      <c r="IF30" s="126"/>
      <c r="IG30" s="126"/>
      <c r="IH30" s="126"/>
      <c r="II30" s="214"/>
      <c r="IJ30" s="214"/>
      <c r="IK30" s="214"/>
      <c r="IL30" s="214"/>
      <c r="IM30" s="214"/>
      <c r="IN30" s="214"/>
      <c r="IO30" s="214"/>
    </row>
    <row r="31" spans="2:249" s="218" customFormat="1" ht="31.5" customHeight="1" x14ac:dyDescent="0.3">
      <c r="B31" s="720" t="s">
        <v>144</v>
      </c>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1"/>
      <c r="AZ31" s="721"/>
      <c r="BA31" s="721"/>
      <c r="BB31" s="721"/>
      <c r="BC31" s="721"/>
      <c r="BD31" s="721"/>
      <c r="BE31" s="721"/>
      <c r="BF31" s="721"/>
      <c r="BG31" s="721"/>
      <c r="BH31" s="721"/>
      <c r="BI31" s="721"/>
      <c r="BJ31" s="721"/>
      <c r="BK31" s="721"/>
      <c r="BL31" s="721"/>
      <c r="BM31" s="721"/>
      <c r="BN31" s="721"/>
      <c r="BO31" s="721"/>
      <c r="BP31" s="721"/>
      <c r="BQ31" s="721"/>
      <c r="BR31" s="721"/>
      <c r="BS31" s="721"/>
      <c r="BT31" s="721"/>
      <c r="BU31" s="721"/>
      <c r="BV31" s="721"/>
      <c r="BW31" s="721"/>
      <c r="BX31" s="721"/>
      <c r="BY31" s="721"/>
      <c r="BZ31" s="721"/>
      <c r="CA31" s="721"/>
      <c r="CB31" s="721"/>
      <c r="CC31" s="721"/>
      <c r="CD31" s="721"/>
      <c r="CE31" s="721"/>
      <c r="CF31" s="721"/>
      <c r="CG31" s="721"/>
      <c r="CH31" s="721"/>
      <c r="CI31" s="721"/>
      <c r="CJ31" s="721"/>
      <c r="CK31" s="721"/>
      <c r="CL31" s="721"/>
      <c r="CM31" s="721"/>
      <c r="CN31" s="721"/>
      <c r="CO31" s="721"/>
      <c r="CP31" s="721"/>
      <c r="CQ31" s="721"/>
      <c r="CR31" s="721"/>
      <c r="CS31" s="721"/>
      <c r="CT31" s="721"/>
      <c r="CU31" s="721"/>
      <c r="CV31" s="721"/>
      <c r="CW31" s="721"/>
      <c r="CX31" s="721"/>
      <c r="CY31" s="721"/>
      <c r="CZ31" s="721"/>
      <c r="DA31" s="721"/>
      <c r="DB31" s="721"/>
      <c r="DC31" s="721"/>
      <c r="DD31" s="721"/>
      <c r="DE31" s="721"/>
      <c r="DF31" s="721"/>
      <c r="DG31" s="721"/>
      <c r="DH31" s="721"/>
      <c r="DI31" s="721"/>
      <c r="DJ31" s="721"/>
      <c r="DK31" s="721"/>
      <c r="DL31" s="721"/>
      <c r="DM31" s="721"/>
      <c r="DN31" s="721"/>
      <c r="DO31" s="721"/>
      <c r="DP31" s="721"/>
      <c r="DQ31" s="721"/>
      <c r="DR31" s="721"/>
      <c r="DS31" s="721"/>
      <c r="DT31" s="721"/>
      <c r="DU31" s="721"/>
      <c r="DV31" s="721"/>
      <c r="DW31" s="721"/>
      <c r="DX31" s="721"/>
      <c r="DY31" s="721"/>
      <c r="DZ31" s="721"/>
      <c r="EA31" s="721"/>
      <c r="EB31" s="721"/>
      <c r="EC31" s="721"/>
      <c r="ED31" s="721"/>
      <c r="EE31" s="721"/>
      <c r="EF31" s="721"/>
      <c r="EG31" s="721"/>
      <c r="EH31" s="721"/>
      <c r="EI31" s="721"/>
      <c r="EJ31" s="721"/>
      <c r="EK31" s="721"/>
      <c r="EL31" s="721"/>
      <c r="EM31" s="721"/>
      <c r="EN31" s="721"/>
      <c r="EO31" s="721"/>
      <c r="EP31" s="721"/>
      <c r="EQ31" s="721"/>
      <c r="ER31" s="721"/>
      <c r="ES31" s="721"/>
      <c r="ET31" s="721"/>
      <c r="EU31" s="721"/>
      <c r="EV31" s="721"/>
      <c r="EW31" s="721"/>
      <c r="EX31" s="721"/>
      <c r="EY31" s="721"/>
      <c r="EZ31" s="721"/>
      <c r="FA31" s="721"/>
      <c r="FB31" s="721"/>
      <c r="FC31" s="721"/>
      <c r="FD31" s="721"/>
      <c r="FE31" s="721"/>
      <c r="FF31" s="721"/>
      <c r="FG31" s="721"/>
      <c r="FH31" s="721"/>
      <c r="FI31" s="721"/>
      <c r="FJ31" s="721"/>
      <c r="FK31" s="721"/>
      <c r="FL31" s="721"/>
      <c r="FM31" s="721"/>
      <c r="FN31" s="721"/>
      <c r="FO31" s="721"/>
      <c r="FP31" s="721"/>
      <c r="FQ31" s="721"/>
      <c r="FR31" s="721"/>
      <c r="FS31" s="721"/>
      <c r="FT31" s="721"/>
      <c r="FU31" s="721"/>
      <c r="FV31" s="721"/>
      <c r="FW31" s="721"/>
      <c r="FX31" s="721"/>
      <c r="FY31" s="721"/>
      <c r="FZ31" s="721"/>
      <c r="GA31" s="721"/>
      <c r="GB31" s="721"/>
      <c r="GC31" s="721"/>
      <c r="GD31" s="721"/>
      <c r="GE31" s="721"/>
      <c r="GF31" s="721"/>
      <c r="GG31" s="721"/>
      <c r="GH31" s="721"/>
      <c r="GI31" s="721"/>
      <c r="GJ31" s="721"/>
      <c r="GK31" s="721"/>
      <c r="GL31" s="721"/>
      <c r="GM31" s="721"/>
      <c r="GN31" s="721"/>
      <c r="GO31" s="721"/>
      <c r="GP31" s="721"/>
      <c r="GQ31" s="721"/>
      <c r="GR31" s="721"/>
      <c r="GS31" s="721"/>
      <c r="GT31" s="721"/>
      <c r="GU31" s="721"/>
      <c r="GV31" s="721"/>
      <c r="GW31" s="721"/>
      <c r="GX31" s="721"/>
      <c r="GY31" s="721"/>
      <c r="GZ31" s="721"/>
      <c r="HA31" s="721"/>
      <c r="HB31" s="721"/>
      <c r="HC31" s="721"/>
      <c r="HD31" s="721"/>
      <c r="HE31" s="721"/>
      <c r="HF31" s="721"/>
      <c r="HG31" s="721"/>
      <c r="HH31" s="721"/>
      <c r="HI31" s="721"/>
      <c r="HJ31" s="721"/>
      <c r="HK31" s="721"/>
      <c r="HL31" s="721"/>
      <c r="HM31" s="721"/>
      <c r="HN31" s="721"/>
      <c r="HO31" s="721"/>
      <c r="HP31" s="721"/>
      <c r="HQ31" s="721"/>
      <c r="HR31" s="721"/>
      <c r="HS31" s="722"/>
      <c r="HT31" s="722"/>
      <c r="HU31" s="722"/>
      <c r="HV31" s="722"/>
      <c r="HW31" s="722"/>
      <c r="HX31" s="722"/>
      <c r="HY31" s="722"/>
      <c r="HZ31" s="722"/>
      <c r="IA31" s="722"/>
      <c r="IB31" s="722"/>
      <c r="IC31" s="722"/>
      <c r="ID31" s="722"/>
      <c r="IE31" s="723"/>
      <c r="IF31" s="216"/>
      <c r="IG31" s="216"/>
      <c r="IH31" s="216"/>
      <c r="II31" s="217"/>
      <c r="IJ31" s="217"/>
      <c r="IK31" s="217"/>
      <c r="IL31" s="217"/>
      <c r="IM31" s="217"/>
      <c r="IN31" s="217"/>
      <c r="IO31" s="217"/>
    </row>
    <row r="32" spans="2:249" s="230" customFormat="1" ht="93" customHeight="1" x14ac:dyDescent="0.3">
      <c r="B32" s="219" t="s">
        <v>145</v>
      </c>
      <c r="C32" s="220" t="s">
        <v>146</v>
      </c>
      <c r="D32" s="221"/>
      <c r="E32" s="222" t="e">
        <f t="shared" ref="E32:E41" si="67">F32+G32</f>
        <v>#REF!</v>
      </c>
      <c r="F32" s="222" t="e">
        <f>F33+F34</f>
        <v>#REF!</v>
      </c>
      <c r="G32" s="222" t="e">
        <f>G33+G34</f>
        <v>#REF!</v>
      </c>
      <c r="H32" s="222" t="e">
        <f t="shared" ref="H32:H41" si="68">I32+J32</f>
        <v>#REF!</v>
      </c>
      <c r="I32" s="222" t="e">
        <f>I33+I34</f>
        <v>#REF!</v>
      </c>
      <c r="J32" s="222" t="e">
        <f>J33+J34</f>
        <v>#REF!</v>
      </c>
      <c r="K32" s="222" t="e">
        <f t="shared" ref="K32:K41" si="69">L32+M32</f>
        <v>#REF!</v>
      </c>
      <c r="L32" s="222" t="e">
        <f>L33+L34</f>
        <v>#REF!</v>
      </c>
      <c r="M32" s="222" t="e">
        <f>M33+M34</f>
        <v>#REF!</v>
      </c>
      <c r="N32" s="222" t="e">
        <f t="shared" ref="N32:N41" si="70">O32+P32</f>
        <v>#REF!</v>
      </c>
      <c r="O32" s="222" t="e">
        <f>O33+O34</f>
        <v>#REF!</v>
      </c>
      <c r="P32" s="222" t="e">
        <f>P33+P34</f>
        <v>#REF!</v>
      </c>
      <c r="Q32" s="223" t="e">
        <f t="shared" ref="Q32:Q41" si="71">R32+S32</f>
        <v>#REF!</v>
      </c>
      <c r="R32" s="223" t="e">
        <f>R33+R34</f>
        <v>#REF!</v>
      </c>
      <c r="S32" s="223" t="e">
        <f>S33+S34</f>
        <v>#REF!</v>
      </c>
      <c r="T32" s="223" t="e">
        <f t="shared" ref="T32:AN32" si="72">T41+T103</f>
        <v>#REF!</v>
      </c>
      <c r="U32" s="223" t="e">
        <f t="shared" si="72"/>
        <v>#REF!</v>
      </c>
      <c r="V32" s="223" t="e">
        <f t="shared" si="72"/>
        <v>#REF!</v>
      </c>
      <c r="W32" s="223" t="e">
        <f t="shared" si="72"/>
        <v>#REF!</v>
      </c>
      <c r="X32" s="223" t="e">
        <f t="shared" si="72"/>
        <v>#REF!</v>
      </c>
      <c r="Y32" s="223" t="e">
        <f t="shared" si="72"/>
        <v>#REF!</v>
      </c>
      <c r="Z32" s="223" t="e">
        <f t="shared" si="72"/>
        <v>#REF!</v>
      </c>
      <c r="AA32" s="223" t="e">
        <f t="shared" si="72"/>
        <v>#REF!</v>
      </c>
      <c r="AB32" s="223" t="e">
        <f t="shared" si="72"/>
        <v>#REF!</v>
      </c>
      <c r="AC32" s="223" t="e">
        <f t="shared" si="72"/>
        <v>#REF!</v>
      </c>
      <c r="AD32" s="223" t="e">
        <f t="shared" si="72"/>
        <v>#REF!</v>
      </c>
      <c r="AE32" s="223" t="e">
        <f t="shared" si="72"/>
        <v>#REF!</v>
      </c>
      <c r="AF32" s="223" t="e">
        <f t="shared" si="72"/>
        <v>#REF!</v>
      </c>
      <c r="AG32" s="223" t="e">
        <f t="shared" si="72"/>
        <v>#REF!</v>
      </c>
      <c r="AH32" s="223" t="e">
        <f t="shared" si="72"/>
        <v>#REF!</v>
      </c>
      <c r="AI32" s="223" t="e">
        <f t="shared" si="72"/>
        <v>#REF!</v>
      </c>
      <c r="AJ32" s="223" t="e">
        <f t="shared" si="72"/>
        <v>#REF!</v>
      </c>
      <c r="AK32" s="223" t="e">
        <f t="shared" si="72"/>
        <v>#REF!</v>
      </c>
      <c r="AL32" s="223" t="e">
        <f t="shared" si="72"/>
        <v>#REF!</v>
      </c>
      <c r="AM32" s="223" t="e">
        <f t="shared" si="72"/>
        <v>#REF!</v>
      </c>
      <c r="AN32" s="223" t="e">
        <f t="shared" si="72"/>
        <v>#REF!</v>
      </c>
      <c r="AO32" s="224">
        <v>1</v>
      </c>
      <c r="AP32" s="223" t="e">
        <f t="shared" ref="AP32:BJ32" si="73">AP41+AP103</f>
        <v>#REF!</v>
      </c>
      <c r="AQ32" s="223" t="e">
        <f t="shared" si="73"/>
        <v>#REF!</v>
      </c>
      <c r="AR32" s="223" t="e">
        <f t="shared" si="73"/>
        <v>#REF!</v>
      </c>
      <c r="AS32" s="223" t="e">
        <f t="shared" si="73"/>
        <v>#REF!</v>
      </c>
      <c r="AT32" s="223" t="e">
        <f t="shared" si="73"/>
        <v>#REF!</v>
      </c>
      <c r="AU32" s="223" t="e">
        <f t="shared" si="73"/>
        <v>#REF!</v>
      </c>
      <c r="AV32" s="223" t="e">
        <f t="shared" si="73"/>
        <v>#REF!</v>
      </c>
      <c r="AW32" s="223" t="e">
        <f t="shared" si="73"/>
        <v>#REF!</v>
      </c>
      <c r="AX32" s="223" t="e">
        <f t="shared" si="73"/>
        <v>#REF!</v>
      </c>
      <c r="AY32" s="223" t="e">
        <f t="shared" si="73"/>
        <v>#REF!</v>
      </c>
      <c r="AZ32" s="223" t="e">
        <f t="shared" si="73"/>
        <v>#REF!</v>
      </c>
      <c r="BA32" s="223" t="e">
        <f t="shared" si="73"/>
        <v>#REF!</v>
      </c>
      <c r="BB32" s="223" t="e">
        <f t="shared" si="73"/>
        <v>#REF!</v>
      </c>
      <c r="BC32" s="223" t="e">
        <f t="shared" si="73"/>
        <v>#REF!</v>
      </c>
      <c r="BD32" s="223" t="e">
        <f t="shared" si="73"/>
        <v>#REF!</v>
      </c>
      <c r="BE32" s="223" t="e">
        <f t="shared" si="73"/>
        <v>#REF!</v>
      </c>
      <c r="BF32" s="223" t="e">
        <f t="shared" si="73"/>
        <v>#REF!</v>
      </c>
      <c r="BG32" s="223" t="e">
        <f t="shared" si="73"/>
        <v>#REF!</v>
      </c>
      <c r="BH32" s="223" t="e">
        <f t="shared" si="73"/>
        <v>#REF!</v>
      </c>
      <c r="BI32" s="223" t="e">
        <f t="shared" si="73"/>
        <v>#REF!</v>
      </c>
      <c r="BJ32" s="223" t="e">
        <f t="shared" si="73"/>
        <v>#REF!</v>
      </c>
      <c r="BK32" s="225">
        <v>1</v>
      </c>
      <c r="BL32" s="226" t="e">
        <f t="shared" ref="BL32:BL37" si="74">AZ32</f>
        <v>#REF!</v>
      </c>
      <c r="BM32" s="223" t="e">
        <f t="shared" ref="BM32:CD32" si="75">BM41+BM103</f>
        <v>#REF!</v>
      </c>
      <c r="BN32" s="223" t="e">
        <f t="shared" si="75"/>
        <v>#REF!</v>
      </c>
      <c r="BO32" s="223" t="e">
        <f t="shared" si="75"/>
        <v>#REF!</v>
      </c>
      <c r="BP32" s="223" t="e">
        <f t="shared" si="75"/>
        <v>#REF!</v>
      </c>
      <c r="BQ32" s="223" t="e">
        <f t="shared" si="75"/>
        <v>#REF!</v>
      </c>
      <c r="BR32" s="223" t="e">
        <f t="shared" si="75"/>
        <v>#REF!</v>
      </c>
      <c r="BS32" s="223" t="e">
        <f t="shared" si="75"/>
        <v>#REF!</v>
      </c>
      <c r="BT32" s="223" t="e">
        <f t="shared" si="75"/>
        <v>#REF!</v>
      </c>
      <c r="BU32" s="223" t="e">
        <f t="shared" si="75"/>
        <v>#REF!</v>
      </c>
      <c r="BV32" s="223" t="e">
        <f t="shared" si="75"/>
        <v>#REF!</v>
      </c>
      <c r="BW32" s="223" t="e">
        <f t="shared" si="75"/>
        <v>#REF!</v>
      </c>
      <c r="BX32" s="223" t="e">
        <f t="shared" si="75"/>
        <v>#REF!</v>
      </c>
      <c r="BY32" s="223" t="e">
        <f t="shared" si="75"/>
        <v>#REF!</v>
      </c>
      <c r="BZ32" s="223" t="e">
        <f t="shared" si="75"/>
        <v>#REF!</v>
      </c>
      <c r="CA32" s="223" t="e">
        <f t="shared" si="75"/>
        <v>#REF!</v>
      </c>
      <c r="CB32" s="223" t="e">
        <f t="shared" si="75"/>
        <v>#REF!</v>
      </c>
      <c r="CC32" s="223" t="e">
        <f t="shared" si="75"/>
        <v>#REF!</v>
      </c>
      <c r="CD32" s="223" t="e">
        <f t="shared" si="75"/>
        <v>#REF!</v>
      </c>
      <c r="CE32" s="226">
        <v>1</v>
      </c>
      <c r="CF32" s="226" t="e">
        <f t="shared" ref="CF32:CF37" si="76">BW32</f>
        <v>#REF!</v>
      </c>
      <c r="CG32" s="223"/>
      <c r="CH32" s="223" t="e">
        <f t="shared" ref="CH32:EF32" si="77">CH41+CH103</f>
        <v>#REF!</v>
      </c>
      <c r="CI32" s="223" t="e">
        <f t="shared" si="77"/>
        <v>#REF!</v>
      </c>
      <c r="CJ32" s="223" t="e">
        <f t="shared" si="77"/>
        <v>#REF!</v>
      </c>
      <c r="CK32" s="223" t="e">
        <f t="shared" si="77"/>
        <v>#REF!</v>
      </c>
      <c r="CL32" s="223" t="e">
        <f t="shared" si="77"/>
        <v>#REF!</v>
      </c>
      <c r="CM32" s="223" t="e">
        <f t="shared" si="77"/>
        <v>#REF!</v>
      </c>
      <c r="CN32" s="223" t="e">
        <f t="shared" si="77"/>
        <v>#REF!</v>
      </c>
      <c r="CO32" s="223" t="e">
        <f t="shared" si="77"/>
        <v>#REF!</v>
      </c>
      <c r="CP32" s="223" t="e">
        <f t="shared" si="77"/>
        <v>#REF!</v>
      </c>
      <c r="CQ32" s="223" t="e">
        <f t="shared" si="77"/>
        <v>#REF!</v>
      </c>
      <c r="CR32" s="223" t="e">
        <f t="shared" si="77"/>
        <v>#REF!</v>
      </c>
      <c r="CS32" s="223" t="e">
        <f t="shared" si="77"/>
        <v>#REF!</v>
      </c>
      <c r="CT32" s="223" t="e">
        <f t="shared" si="77"/>
        <v>#REF!</v>
      </c>
      <c r="CU32" s="223" t="e">
        <f t="shared" si="77"/>
        <v>#REF!</v>
      </c>
      <c r="CV32" s="223" t="e">
        <f t="shared" si="77"/>
        <v>#REF!</v>
      </c>
      <c r="CW32" s="223">
        <f t="shared" si="77"/>
        <v>571001.16662999988</v>
      </c>
      <c r="CX32" s="223">
        <f t="shared" si="77"/>
        <v>571001.16662999988</v>
      </c>
      <c r="CY32" s="223">
        <f t="shared" si="77"/>
        <v>0</v>
      </c>
      <c r="CZ32" s="223">
        <f t="shared" si="77"/>
        <v>904774.69400000002</v>
      </c>
      <c r="DA32" s="223">
        <f t="shared" si="77"/>
        <v>904774.69400000002</v>
      </c>
      <c r="DB32" s="223">
        <f t="shared" si="77"/>
        <v>0</v>
      </c>
      <c r="DC32" s="223">
        <f t="shared" si="77"/>
        <v>0</v>
      </c>
      <c r="DD32" s="223">
        <f t="shared" si="77"/>
        <v>0</v>
      </c>
      <c r="DE32" s="223">
        <f t="shared" si="77"/>
        <v>0</v>
      </c>
      <c r="DF32" s="223">
        <f t="shared" si="77"/>
        <v>-234516.68966</v>
      </c>
      <c r="DG32" s="223">
        <f t="shared" si="77"/>
        <v>-234516.68966</v>
      </c>
      <c r="DH32" s="223">
        <f t="shared" si="77"/>
        <v>0</v>
      </c>
      <c r="DI32" s="223">
        <f t="shared" si="77"/>
        <v>336484.47696999996</v>
      </c>
      <c r="DJ32" s="223">
        <f t="shared" si="77"/>
        <v>336484.47696999996</v>
      </c>
      <c r="DK32" s="223">
        <f t="shared" si="77"/>
        <v>0</v>
      </c>
      <c r="DL32" s="223">
        <f t="shared" si="77"/>
        <v>395001.41292999999</v>
      </c>
      <c r="DM32" s="223">
        <f t="shared" si="77"/>
        <v>395001.41292999999</v>
      </c>
      <c r="DN32" s="223">
        <f t="shared" si="77"/>
        <v>0</v>
      </c>
      <c r="DO32" s="223">
        <f t="shared" si="77"/>
        <v>4746.4650799999999</v>
      </c>
      <c r="DP32" s="223">
        <f t="shared" si="77"/>
        <v>4746.4650799999999</v>
      </c>
      <c r="DQ32" s="223">
        <f t="shared" si="77"/>
        <v>0</v>
      </c>
      <c r="DR32" s="223">
        <f t="shared" si="77"/>
        <v>-63263.401039999982</v>
      </c>
      <c r="DS32" s="223">
        <f t="shared" si="77"/>
        <v>-63263.401039999982</v>
      </c>
      <c r="DT32" s="223">
        <f t="shared" si="77"/>
        <v>0</v>
      </c>
      <c r="DU32" s="223">
        <f t="shared" si="77"/>
        <v>1047271</v>
      </c>
      <c r="DV32" s="223">
        <f t="shared" si="77"/>
        <v>1047271</v>
      </c>
      <c r="DW32" s="223">
        <f t="shared" si="77"/>
        <v>0</v>
      </c>
      <c r="DX32" s="223">
        <f t="shared" si="77"/>
        <v>1324129.4391999999</v>
      </c>
      <c r="DY32" s="223">
        <f t="shared" si="77"/>
        <v>1324129.4391999999</v>
      </c>
      <c r="DZ32" s="223">
        <f t="shared" si="77"/>
        <v>0</v>
      </c>
      <c r="EA32" s="223">
        <f t="shared" si="77"/>
        <v>0</v>
      </c>
      <c r="EB32" s="223">
        <f t="shared" si="77"/>
        <v>0</v>
      </c>
      <c r="EC32" s="223">
        <f t="shared" si="77"/>
        <v>0</v>
      </c>
      <c r="ED32" s="223">
        <f t="shared" si="77"/>
        <v>-442424.50745999999</v>
      </c>
      <c r="EE32" s="223">
        <f t="shared" si="77"/>
        <v>-442424.50745999999</v>
      </c>
      <c r="EF32" s="223">
        <f t="shared" si="77"/>
        <v>0</v>
      </c>
      <c r="EG32" s="223">
        <f>EH32</f>
        <v>3980290.4924699999</v>
      </c>
      <c r="EH32" s="223">
        <f>EH41+EH103</f>
        <v>3980290.4924699999</v>
      </c>
      <c r="EI32" s="223"/>
      <c r="EJ32" s="223">
        <f>EJ41+EJ103</f>
        <v>0</v>
      </c>
      <c r="EK32" s="223">
        <f>EL32</f>
        <v>-104665.19744999999</v>
      </c>
      <c r="EL32" s="223">
        <f>EL41+EL103</f>
        <v>-104665.19744999999</v>
      </c>
      <c r="EM32" s="223"/>
      <c r="EN32" s="223">
        <f>EN41+EN103</f>
        <v>0</v>
      </c>
      <c r="EO32" s="223">
        <f>EO41+EO103</f>
        <v>0</v>
      </c>
      <c r="EP32" s="223">
        <f>EP41+EP103</f>
        <v>0</v>
      </c>
      <c r="EQ32" s="223"/>
      <c r="ER32" s="223">
        <f>ER41+ER103</f>
        <v>0</v>
      </c>
      <c r="ES32" s="223">
        <f>ET32</f>
        <v>210792.91571</v>
      </c>
      <c r="ET32" s="223">
        <f>ET41+ET103</f>
        <v>210792.91571</v>
      </c>
      <c r="EU32" s="223"/>
      <c r="EV32" s="223">
        <f t="shared" ref="EV32:FB32" si="78">EV41+EV103</f>
        <v>0</v>
      </c>
      <c r="EW32" s="223">
        <f t="shared" si="78"/>
        <v>1602678.6842</v>
      </c>
      <c r="EX32" s="223">
        <f t="shared" si="78"/>
        <v>1602678.6842</v>
      </c>
      <c r="EY32" s="223">
        <f t="shared" si="78"/>
        <v>0</v>
      </c>
      <c r="EZ32" s="223">
        <f t="shared" si="78"/>
        <v>-987832.19166000001</v>
      </c>
      <c r="FA32" s="223">
        <f t="shared" si="78"/>
        <v>-987832.19166000001</v>
      </c>
      <c r="FB32" s="223">
        <f t="shared" si="78"/>
        <v>0</v>
      </c>
      <c r="FC32" s="223">
        <f>FD32</f>
        <v>3866281.1721600001</v>
      </c>
      <c r="FD32" s="223">
        <f>FD41+FD103</f>
        <v>3866281.1721600001</v>
      </c>
      <c r="FE32" s="223"/>
      <c r="FF32" s="223">
        <f>FF41+FF103</f>
        <v>0</v>
      </c>
      <c r="FG32" s="223">
        <f>FH32</f>
        <v>107148.53995999999</v>
      </c>
      <c r="FH32" s="223">
        <f>FH41+FH103</f>
        <v>107148.53995999999</v>
      </c>
      <c r="FI32" s="223"/>
      <c r="FJ32" s="223">
        <f>FJ41+FJ103</f>
        <v>0</v>
      </c>
      <c r="FK32" s="223">
        <f>FK41+FK103</f>
        <v>0</v>
      </c>
      <c r="FL32" s="223">
        <f>FL41+FL103</f>
        <v>0</v>
      </c>
      <c r="FM32" s="223"/>
      <c r="FN32" s="223">
        <f>FN41+FN103</f>
        <v>0</v>
      </c>
      <c r="FO32" s="223">
        <f>FP32</f>
        <v>3973429.7121199998</v>
      </c>
      <c r="FP32" s="223">
        <f>FP41+FP103</f>
        <v>3973429.7121199998</v>
      </c>
      <c r="FQ32" s="223"/>
      <c r="FR32" s="223">
        <f>FR41+FR103</f>
        <v>0</v>
      </c>
      <c r="FS32" s="75">
        <f t="shared" si="54"/>
        <v>1301778.4708599998</v>
      </c>
      <c r="FT32" s="76">
        <f t="shared" ref="FT32:FT99" si="79">FS32/FC32</f>
        <v>0.33670041388446842</v>
      </c>
      <c r="FU32" s="223">
        <f>FU41+FU103</f>
        <v>1240146.5978299999</v>
      </c>
      <c r="FV32" s="76">
        <f t="shared" ref="FV32:FV99" si="80">FU32/FD32</f>
        <v>0.32075954712242494</v>
      </c>
      <c r="FW32" s="75">
        <f t="shared" ref="FW32:FW35" si="81">FW270+FW329</f>
        <v>0</v>
      </c>
      <c r="FX32" s="76">
        <v>0</v>
      </c>
      <c r="FY32" s="75">
        <f t="shared" ref="FY32:FY35" si="82">FY270+FY329</f>
        <v>61631.873030000002</v>
      </c>
      <c r="FZ32" s="76">
        <v>0</v>
      </c>
      <c r="GA32" s="223">
        <f t="shared" ref="GA32:GA99" si="83">GC32+GE32+GG32</f>
        <v>809885.16955999995</v>
      </c>
      <c r="GB32" s="77">
        <f t="shared" ref="GB32:GB99" si="84">GA32/FC32</f>
        <v>0.20947394498665917</v>
      </c>
      <c r="GC32" s="223">
        <f>GC41+GC103</f>
        <v>809885.16955999995</v>
      </c>
      <c r="GD32" s="77">
        <f t="shared" ref="GD32:GD99" si="85">GC32/FD32</f>
        <v>0.20947394498665917</v>
      </c>
      <c r="GE32" s="223"/>
      <c r="GF32" s="227"/>
      <c r="GG32" s="223"/>
      <c r="GH32" s="227"/>
      <c r="GI32" s="75">
        <f t="shared" ref="GI32:GI99" si="86">GK32+GM32+GO32</f>
        <v>3170800.7491299999</v>
      </c>
      <c r="GJ32" s="77">
        <f t="shared" ref="GJ32:GJ99" si="87">GI32/FC32</f>
        <v>0.82011643952903412</v>
      </c>
      <c r="GK32" s="223">
        <f>GK41+GK103</f>
        <v>3170800.7491299999</v>
      </c>
      <c r="GL32" s="77">
        <f t="shared" ref="GL32:GL99" si="88">GK32/FD32</f>
        <v>0.82011643952903412</v>
      </c>
      <c r="GM32" s="75">
        <f t="shared" ref="GM32:GM35" si="89">GM270+GM329</f>
        <v>0</v>
      </c>
      <c r="GN32" s="77">
        <v>0</v>
      </c>
      <c r="GO32" s="223">
        <f>GO41+GO103</f>
        <v>0</v>
      </c>
      <c r="GP32" s="77">
        <v>0</v>
      </c>
      <c r="GQ32" s="223"/>
      <c r="GR32" s="223"/>
      <c r="GS32" s="223"/>
      <c r="GT32" s="223"/>
      <c r="GU32" s="223">
        <f>GV32</f>
        <v>4207679.8295</v>
      </c>
      <c r="GV32" s="223">
        <f>GV41+GV103</f>
        <v>4207679.8295</v>
      </c>
      <c r="GW32" s="223"/>
      <c r="GX32" s="223">
        <f>GX41+GX103</f>
        <v>0</v>
      </c>
      <c r="GY32" s="223"/>
      <c r="GZ32" s="223"/>
      <c r="HA32" s="223"/>
      <c r="HB32" s="223"/>
      <c r="HC32" s="223"/>
      <c r="HD32" s="223"/>
      <c r="HE32" s="223"/>
      <c r="HF32" s="223"/>
      <c r="HG32" s="223">
        <f>HH32</f>
        <v>-983000</v>
      </c>
      <c r="HH32" s="223">
        <f>HH41+HH103</f>
        <v>-983000</v>
      </c>
      <c r="HI32" s="223"/>
      <c r="HJ32" s="223">
        <f>HJ41+HJ103</f>
        <v>0</v>
      </c>
      <c r="HK32" s="223" t="e">
        <f>HK41+HK103</f>
        <v>#REF!</v>
      </c>
      <c r="HL32" s="223" t="e">
        <f>HL41+HL103</f>
        <v>#REF!</v>
      </c>
      <c r="HM32" s="223"/>
      <c r="HN32" s="223">
        <f>HN41+HN103</f>
        <v>0</v>
      </c>
      <c r="HO32" s="223">
        <f>HP32</f>
        <v>3224679.8295</v>
      </c>
      <c r="HP32" s="223">
        <f>HP41+HP103</f>
        <v>3224679.8295</v>
      </c>
      <c r="HQ32" s="223"/>
      <c r="HR32" s="223">
        <f>HR41+HR103</f>
        <v>0</v>
      </c>
      <c r="HS32" s="223">
        <f>HT32</f>
        <v>2359654.3295</v>
      </c>
      <c r="HT32" s="223">
        <f>HT41+HT103</f>
        <v>2359654.3295</v>
      </c>
      <c r="HU32" s="223"/>
      <c r="HV32" s="223">
        <f>HV41+HV103</f>
        <v>0</v>
      </c>
      <c r="HW32" s="223">
        <f>HW41+HW103</f>
        <v>2152470</v>
      </c>
      <c r="HX32" s="223">
        <f>HX41+HX103</f>
        <v>2152470</v>
      </c>
      <c r="HY32" s="223"/>
      <c r="HZ32" s="223">
        <f>HZ41+HZ103</f>
        <v>0</v>
      </c>
      <c r="IA32" s="223">
        <f>IB32</f>
        <v>4512124.3295</v>
      </c>
      <c r="IB32" s="223">
        <f>IB41+IB103</f>
        <v>4512124.3295</v>
      </c>
      <c r="IC32" s="223"/>
      <c r="ID32" s="223">
        <f>ID41+ID103</f>
        <v>0</v>
      </c>
      <c r="IE32" s="228"/>
      <c r="IF32" s="229"/>
      <c r="IG32" s="229"/>
      <c r="IH32" s="229"/>
    </row>
    <row r="33" spans="2:249" s="240" customFormat="1" ht="26.25" hidden="1" customHeight="1" x14ac:dyDescent="0.25">
      <c r="B33" s="161"/>
      <c r="C33" s="231" t="s">
        <v>147</v>
      </c>
      <c r="D33" s="163"/>
      <c r="E33" s="232" t="e">
        <f t="shared" si="67"/>
        <v>#REF!</v>
      </c>
      <c r="F33" s="164" t="e">
        <f>#REF!+#REF!</f>
        <v>#REF!</v>
      </c>
      <c r="G33" s="164"/>
      <c r="H33" s="232" t="e">
        <f t="shared" si="68"/>
        <v>#REF!</v>
      </c>
      <c r="I33" s="233" t="e">
        <f>#REF!+#REF!</f>
        <v>#REF!</v>
      </c>
      <c r="J33" s="233" t="e">
        <f>#REF!+#REF!</f>
        <v>#REF!</v>
      </c>
      <c r="K33" s="232" t="e">
        <f t="shared" si="69"/>
        <v>#REF!</v>
      </c>
      <c r="L33" s="164" t="e">
        <f>#REF!+#REF!</f>
        <v>#REF!</v>
      </c>
      <c r="M33" s="164"/>
      <c r="N33" s="232" t="e">
        <f t="shared" si="70"/>
        <v>#REF!</v>
      </c>
      <c r="O33" s="233" t="e">
        <f>#REF!+#REF!</f>
        <v>#REF!</v>
      </c>
      <c r="P33" s="233" t="e">
        <f>#REF!+#REF!</f>
        <v>#REF!</v>
      </c>
      <c r="Q33" s="234" t="e">
        <f t="shared" si="71"/>
        <v>#REF!</v>
      </c>
      <c r="R33" s="166" t="e">
        <f>#REF!+#REF!</f>
        <v>#REF!</v>
      </c>
      <c r="S33" s="166" t="e">
        <f>#REF!+#REF!</f>
        <v>#REF!</v>
      </c>
      <c r="T33" s="234" t="e">
        <f t="shared" ref="T33:T41" si="90">U33+V33</f>
        <v>#REF!</v>
      </c>
      <c r="U33" s="166" t="e">
        <f>#REF!+#REF!</f>
        <v>#REF!</v>
      </c>
      <c r="V33" s="166"/>
      <c r="W33" s="234" t="e">
        <f t="shared" ref="W33:W41" si="91">X33+Y33</f>
        <v>#REF!</v>
      </c>
      <c r="X33" s="166" t="e">
        <f>#REF!+#REF!</f>
        <v>#REF!</v>
      </c>
      <c r="Y33" s="166" t="e">
        <f>#REF!+#REF!</f>
        <v>#REF!</v>
      </c>
      <c r="Z33" s="234" t="e">
        <f>AA33+AB33</f>
        <v>#REF!</v>
      </c>
      <c r="AA33" s="166" t="e">
        <f>#REF!+#REF!</f>
        <v>#REF!</v>
      </c>
      <c r="AB33" s="166" t="e">
        <f>#REF!+#REF!</f>
        <v>#REF!</v>
      </c>
      <c r="AC33" s="166" t="e">
        <f>#REF!+#REF!</f>
        <v>#REF!</v>
      </c>
      <c r="AD33" s="166" t="e">
        <f>#REF!+#REF!</f>
        <v>#REF!</v>
      </c>
      <c r="AE33" s="166" t="e">
        <f>#REF!+#REF!</f>
        <v>#REF!</v>
      </c>
      <c r="AF33" s="166" t="e">
        <f>#REF!+#REF!</f>
        <v>#REF!</v>
      </c>
      <c r="AG33" s="166" t="e">
        <f>#REF!+#REF!</f>
        <v>#REF!</v>
      </c>
      <c r="AH33" s="166" t="e">
        <f>#REF!+#REF!</f>
        <v>#REF!</v>
      </c>
      <c r="AI33" s="166" t="e">
        <f>#REF!+#REF!</f>
        <v>#REF!</v>
      </c>
      <c r="AJ33" s="166"/>
      <c r="AK33" s="166"/>
      <c r="AL33" s="166"/>
      <c r="AM33" s="166"/>
      <c r="AN33" s="166"/>
      <c r="AO33" s="170"/>
      <c r="AP33" s="166"/>
      <c r="AQ33" s="166"/>
      <c r="AR33" s="166"/>
      <c r="AS33" s="234" t="e">
        <f>AT33+AU33</f>
        <v>#REF!</v>
      </c>
      <c r="AT33" s="166" t="e">
        <f>#REF!+#REF!</f>
        <v>#REF!</v>
      </c>
      <c r="AU33" s="166" t="e">
        <f>#REF!+#REF!</f>
        <v>#REF!</v>
      </c>
      <c r="AV33" s="234" t="e">
        <f>AW33+AX33</f>
        <v>#REF!</v>
      </c>
      <c r="AW33" s="235" t="e">
        <f>#REF!+#REF!</f>
        <v>#REF!</v>
      </c>
      <c r="AX33" s="235" t="e">
        <f>#REF!+#REF!</f>
        <v>#REF!</v>
      </c>
      <c r="AY33" s="234" t="e">
        <f>AZ33+BA33</f>
        <v>#REF!</v>
      </c>
      <c r="AZ33" s="166" t="e">
        <f>#REF!+#REF!</f>
        <v>#REF!</v>
      </c>
      <c r="BA33" s="166" t="e">
        <f>#REF!+#REF!</f>
        <v>#REF!</v>
      </c>
      <c r="BB33" s="234" t="e">
        <f>BC33+BD33</f>
        <v>#REF!</v>
      </c>
      <c r="BC33" s="166" t="e">
        <f>#REF!+#REF!</f>
        <v>#REF!</v>
      </c>
      <c r="BD33" s="166"/>
      <c r="BE33" s="234" t="e">
        <f>BF33+BG33</f>
        <v>#REF!</v>
      </c>
      <c r="BF33" s="235" t="e">
        <f>#REF!+#REF!</f>
        <v>#REF!</v>
      </c>
      <c r="BG33" s="235" t="e">
        <f>#REF!+#REF!</f>
        <v>#REF!</v>
      </c>
      <c r="BH33" s="234" t="e">
        <f>BI33+BJ33</f>
        <v>#REF!</v>
      </c>
      <c r="BI33" s="166" t="e">
        <f>#REF!+#REF!</f>
        <v>#REF!</v>
      </c>
      <c r="BJ33" s="166" t="e">
        <f>#REF!+#REF!</f>
        <v>#REF!</v>
      </c>
      <c r="BK33" s="171"/>
      <c r="BL33" s="167" t="e">
        <f t="shared" si="74"/>
        <v>#REF!</v>
      </c>
      <c r="BM33" s="234" t="e">
        <f>BN33+BO33</f>
        <v>#REF!</v>
      </c>
      <c r="BN33" s="166" t="e">
        <f>#REF!+#REF!</f>
        <v>#REF!</v>
      </c>
      <c r="BO33" s="166" t="e">
        <f>#REF!+#REF!</f>
        <v>#REF!</v>
      </c>
      <c r="BP33" s="234" t="e">
        <f>BQ33+BR33</f>
        <v>#REF!</v>
      </c>
      <c r="BQ33" s="166" t="e">
        <f>#REF!+#REF!</f>
        <v>#REF!</v>
      </c>
      <c r="BR33" s="166" t="e">
        <f>#REF!+#REF!</f>
        <v>#REF!</v>
      </c>
      <c r="BS33" s="234" t="e">
        <f>BT33+BU33</f>
        <v>#REF!</v>
      </c>
      <c r="BT33" s="166" t="e">
        <f>#REF!+#REF!</f>
        <v>#REF!</v>
      </c>
      <c r="BU33" s="166" t="e">
        <f>#REF!+#REF!</f>
        <v>#REF!</v>
      </c>
      <c r="BV33" s="234" t="e">
        <f>BW33+BX33</f>
        <v>#REF!</v>
      </c>
      <c r="BW33" s="166" t="e">
        <f>#REF!+#REF!</f>
        <v>#REF!</v>
      </c>
      <c r="BX33" s="166"/>
      <c r="BY33" s="234" t="e">
        <f>BZ33+CA33</f>
        <v>#REF!</v>
      </c>
      <c r="BZ33" s="235" t="e">
        <f>#REF!+#REF!</f>
        <v>#REF!</v>
      </c>
      <c r="CA33" s="235" t="e">
        <f>#REF!+#REF!</f>
        <v>#REF!</v>
      </c>
      <c r="CB33" s="234" t="e">
        <f>CC33+CD33</f>
        <v>#REF!</v>
      </c>
      <c r="CC33" s="166" t="e">
        <f>#REF!+#REF!</f>
        <v>#REF!</v>
      </c>
      <c r="CD33" s="166"/>
      <c r="CE33" s="167"/>
      <c r="CF33" s="167" t="e">
        <f t="shared" si="76"/>
        <v>#REF!</v>
      </c>
      <c r="CG33" s="234"/>
      <c r="CH33" s="234" t="e">
        <f>CI33+CJ33</f>
        <v>#REF!</v>
      </c>
      <c r="CI33" s="166" t="e">
        <f>#REF!+#REF!</f>
        <v>#REF!</v>
      </c>
      <c r="CJ33" s="166" t="e">
        <f>#REF!+#REF!</f>
        <v>#REF!</v>
      </c>
      <c r="CK33" s="234" t="e">
        <f>CL33+CM33</f>
        <v>#REF!</v>
      </c>
      <c r="CL33" s="235" t="e">
        <f>#REF!+#REF!</f>
        <v>#REF!</v>
      </c>
      <c r="CM33" s="235" t="e">
        <f>#REF!+#REF!</f>
        <v>#REF!</v>
      </c>
      <c r="CN33" s="234" t="e">
        <f>CO33+CP33</f>
        <v>#REF!</v>
      </c>
      <c r="CO33" s="235" t="e">
        <f>#REF!+#REF!</f>
        <v>#REF!</v>
      </c>
      <c r="CP33" s="235" t="e">
        <f>#REF!+#REF!</f>
        <v>#REF!</v>
      </c>
      <c r="CQ33" s="234" t="e">
        <f>CR33+CS33</f>
        <v>#REF!</v>
      </c>
      <c r="CR33" s="166" t="e">
        <f>#REF!+#REF!</f>
        <v>#REF!</v>
      </c>
      <c r="CS33" s="166" t="e">
        <f>#REF!+#REF!</f>
        <v>#REF!</v>
      </c>
      <c r="CT33" s="234" t="e">
        <f>CU33+CV33</f>
        <v>#REF!</v>
      </c>
      <c r="CU33" s="166" t="e">
        <f>#REF!+#REF!</f>
        <v>#REF!</v>
      </c>
      <c r="CV33" s="166"/>
      <c r="CW33" s="234" t="e">
        <f>CX33+CY33</f>
        <v>#REF!</v>
      </c>
      <c r="CX33" s="166" t="e">
        <f>#REF!+#REF!</f>
        <v>#REF!</v>
      </c>
      <c r="CY33" s="166"/>
      <c r="CZ33" s="234" t="e">
        <f>DA33+DB33</f>
        <v>#REF!</v>
      </c>
      <c r="DA33" s="166" t="e">
        <f>#REF!+#REF!</f>
        <v>#REF!</v>
      </c>
      <c r="DB33" s="166" t="e">
        <f>#REF!+#REF!</f>
        <v>#REF!</v>
      </c>
      <c r="DC33" s="234" t="e">
        <f>DD33+DE33</f>
        <v>#REF!</v>
      </c>
      <c r="DD33" s="166" t="e">
        <f>#REF!+#REF!</f>
        <v>#REF!</v>
      </c>
      <c r="DE33" s="166" t="e">
        <f>#REF!+#REF!</f>
        <v>#REF!</v>
      </c>
      <c r="DF33" s="234" t="e">
        <f>DG33+DH33</f>
        <v>#REF!</v>
      </c>
      <c r="DG33" s="166" t="e">
        <f>#REF!+#REF!</f>
        <v>#REF!</v>
      </c>
      <c r="DH33" s="166"/>
      <c r="DI33" s="234" t="e">
        <f>DJ33+DK33</f>
        <v>#REF!</v>
      </c>
      <c r="DJ33" s="166" t="e">
        <f>#REF!+#REF!</f>
        <v>#REF!</v>
      </c>
      <c r="DK33" s="166"/>
      <c r="DL33" s="234" t="e">
        <f>DM33+DN33</f>
        <v>#REF!</v>
      </c>
      <c r="DM33" s="166" t="e">
        <f>#REF!+#REF!</f>
        <v>#REF!</v>
      </c>
      <c r="DN33" s="166"/>
      <c r="DO33" s="234" t="e">
        <f>DP33+DQ33</f>
        <v>#REF!</v>
      </c>
      <c r="DP33" s="166" t="e">
        <f>#REF!+#REF!</f>
        <v>#REF!</v>
      </c>
      <c r="DQ33" s="166"/>
      <c r="DR33" s="234" t="e">
        <f>DS33+DT33</f>
        <v>#REF!</v>
      </c>
      <c r="DS33" s="166" t="e">
        <f>#REF!+#REF!</f>
        <v>#REF!</v>
      </c>
      <c r="DT33" s="166"/>
      <c r="DU33" s="234" t="e">
        <f>DV33+DW33</f>
        <v>#REF!</v>
      </c>
      <c r="DV33" s="166" t="e">
        <f>#REF!+#REF!</f>
        <v>#REF!</v>
      </c>
      <c r="DW33" s="166" t="e">
        <f>#REF!+#REF!</f>
        <v>#REF!</v>
      </c>
      <c r="DX33" s="234" t="e">
        <f>DY33+DZ33</f>
        <v>#REF!</v>
      </c>
      <c r="DY33" s="166" t="e">
        <f>#REF!+#REF!</f>
        <v>#REF!</v>
      </c>
      <c r="DZ33" s="166" t="e">
        <f>#REF!+#REF!</f>
        <v>#REF!</v>
      </c>
      <c r="EA33" s="166"/>
      <c r="EB33" s="166"/>
      <c r="EC33" s="166"/>
      <c r="ED33" s="234" t="e">
        <f>EE33+EF33</f>
        <v>#REF!</v>
      </c>
      <c r="EE33" s="166" t="e">
        <f>#REF!+#REF!</f>
        <v>#REF!</v>
      </c>
      <c r="EF33" s="166"/>
      <c r="EG33" s="234" t="e">
        <f>EH33+EJ33</f>
        <v>#REF!</v>
      </c>
      <c r="EH33" s="166" t="e">
        <f>#REF!+#REF!</f>
        <v>#REF!</v>
      </c>
      <c r="EI33" s="166"/>
      <c r="EJ33" s="166" t="e">
        <f>#REF!+#REF!</f>
        <v>#REF!</v>
      </c>
      <c r="EK33" s="234" t="e">
        <f>EL33+EN33</f>
        <v>#REF!</v>
      </c>
      <c r="EL33" s="166" t="e">
        <f>#REF!+#REF!</f>
        <v>#REF!</v>
      </c>
      <c r="EM33" s="166"/>
      <c r="EN33" s="166"/>
      <c r="EO33" s="234" t="e">
        <f>EP33+ER33</f>
        <v>#REF!</v>
      </c>
      <c r="EP33" s="166" t="e">
        <f>#REF!+#REF!</f>
        <v>#REF!</v>
      </c>
      <c r="EQ33" s="166"/>
      <c r="ER33" s="166"/>
      <c r="ES33" s="234" t="e">
        <f>ET33+EV33</f>
        <v>#REF!</v>
      </c>
      <c r="ET33" s="166" t="e">
        <f>#REF!+#REF!</f>
        <v>#REF!</v>
      </c>
      <c r="EU33" s="166"/>
      <c r="EV33" s="166"/>
      <c r="EW33" s="234" t="e">
        <f>EX33+EY33</f>
        <v>#REF!</v>
      </c>
      <c r="EX33" s="166" t="e">
        <f>#REF!+#REF!</f>
        <v>#REF!</v>
      </c>
      <c r="EY33" s="166" t="e">
        <f>#REF!+#REF!</f>
        <v>#REF!</v>
      </c>
      <c r="EZ33" s="234" t="e">
        <f>FA33+FB33</f>
        <v>#REF!</v>
      </c>
      <c r="FA33" s="166" t="e">
        <f>#REF!+#REF!</f>
        <v>#REF!</v>
      </c>
      <c r="FB33" s="166" t="e">
        <f>#REF!+#REF!</f>
        <v>#REF!</v>
      </c>
      <c r="FC33" s="234" t="e">
        <f>FD33+FF33</f>
        <v>#REF!</v>
      </c>
      <c r="FD33" s="166" t="e">
        <f>#REF!+#REF!</f>
        <v>#REF!</v>
      </c>
      <c r="FE33" s="166"/>
      <c r="FF33" s="166" t="e">
        <f>#REF!+#REF!</f>
        <v>#REF!</v>
      </c>
      <c r="FG33" s="234" t="e">
        <f>FH33+FJ33</f>
        <v>#REF!</v>
      </c>
      <c r="FH33" s="166" t="e">
        <f>#REF!+#REF!</f>
        <v>#REF!</v>
      </c>
      <c r="FI33" s="166"/>
      <c r="FJ33" s="166"/>
      <c r="FK33" s="234" t="e">
        <f>FL33+FN33</f>
        <v>#REF!</v>
      </c>
      <c r="FL33" s="166" t="e">
        <f>#REF!+#REF!</f>
        <v>#REF!</v>
      </c>
      <c r="FM33" s="166"/>
      <c r="FN33" s="166"/>
      <c r="FO33" s="234" t="e">
        <f>FP33+FR33</f>
        <v>#REF!</v>
      </c>
      <c r="FP33" s="166" t="e">
        <f>#REF!+#REF!</f>
        <v>#REF!</v>
      </c>
      <c r="FQ33" s="166"/>
      <c r="FR33" s="166" t="e">
        <f>#REF!+#REF!</f>
        <v>#REF!</v>
      </c>
      <c r="FS33" s="45">
        <f t="shared" si="54"/>
        <v>123263.74606</v>
      </c>
      <c r="FT33" s="46" t="e">
        <f t="shared" si="79"/>
        <v>#REF!</v>
      </c>
      <c r="FU33" s="45">
        <v>0</v>
      </c>
      <c r="FV33" s="46" t="e">
        <f t="shared" si="80"/>
        <v>#REF!</v>
      </c>
      <c r="FW33" s="45">
        <f t="shared" si="81"/>
        <v>0</v>
      </c>
      <c r="FX33" s="46" t="e">
        <f>FW33/FE33</f>
        <v>#DIV/0!</v>
      </c>
      <c r="FY33" s="45">
        <f t="shared" si="82"/>
        <v>123263.74606</v>
      </c>
      <c r="FZ33" s="46" t="e">
        <f>FY33/FF33</f>
        <v>#REF!</v>
      </c>
      <c r="GA33" s="45" t="e">
        <f t="shared" si="83"/>
        <v>#REF!</v>
      </c>
      <c r="GB33" s="47" t="e">
        <f t="shared" si="84"/>
        <v>#REF!</v>
      </c>
      <c r="GC33" s="166" t="e">
        <f>#REF!+#REF!</f>
        <v>#REF!</v>
      </c>
      <c r="GD33" s="47" t="e">
        <f t="shared" si="85"/>
        <v>#REF!</v>
      </c>
      <c r="GE33" s="166"/>
      <c r="GF33" s="236"/>
      <c r="GG33" s="166"/>
      <c r="GH33" s="236"/>
      <c r="GI33" s="140" t="e">
        <f t="shared" si="86"/>
        <v>#REF!</v>
      </c>
      <c r="GJ33" s="47" t="e">
        <f t="shared" si="87"/>
        <v>#REF!</v>
      </c>
      <c r="GK33" s="166" t="e">
        <f>#REF!+#REF!</f>
        <v>#REF!</v>
      </c>
      <c r="GL33" s="47" t="e">
        <f t="shared" si="88"/>
        <v>#REF!</v>
      </c>
      <c r="GM33" s="115">
        <f t="shared" si="89"/>
        <v>0</v>
      </c>
      <c r="GN33" s="47" t="e">
        <f>GM33/FE33</f>
        <v>#DIV/0!</v>
      </c>
      <c r="GO33" s="115">
        <f t="shared" ref="GO33:GO35" si="92">GO271+GO330</f>
        <v>0</v>
      </c>
      <c r="GP33" s="47" t="e">
        <f>GO33/FF33</f>
        <v>#REF!</v>
      </c>
      <c r="GQ33" s="166"/>
      <c r="GR33" s="166"/>
      <c r="GS33" s="166"/>
      <c r="GT33" s="166"/>
      <c r="GU33" s="234" t="e">
        <f>GV33+GX33</f>
        <v>#REF!</v>
      </c>
      <c r="GV33" s="166" t="e">
        <f>#REF!+#REF!</f>
        <v>#REF!</v>
      </c>
      <c r="GW33" s="166"/>
      <c r="GX33" s="166" t="e">
        <f>#REF!+#REF!</f>
        <v>#REF!</v>
      </c>
      <c r="GY33" s="166"/>
      <c r="GZ33" s="166"/>
      <c r="HA33" s="166"/>
      <c r="HB33" s="166"/>
      <c r="HC33" s="166"/>
      <c r="HD33" s="166"/>
      <c r="HE33" s="166"/>
      <c r="HF33" s="166"/>
      <c r="HG33" s="234" t="e">
        <f>HH33+HJ33</f>
        <v>#REF!</v>
      </c>
      <c r="HH33" s="166" t="e">
        <f>#REF!+#REF!</f>
        <v>#REF!</v>
      </c>
      <c r="HI33" s="166"/>
      <c r="HJ33" s="166" t="e">
        <f>#REF!+#REF!</f>
        <v>#REF!</v>
      </c>
      <c r="HK33" s="234" t="e">
        <f>HL33+HN33</f>
        <v>#REF!</v>
      </c>
      <c r="HL33" s="166" t="e">
        <f>#REF!+#REF!</f>
        <v>#REF!</v>
      </c>
      <c r="HM33" s="166"/>
      <c r="HN33" s="166" t="e">
        <f>#REF!+#REF!</f>
        <v>#REF!</v>
      </c>
      <c r="HO33" s="234" t="e">
        <f>HP33+HR33</f>
        <v>#REF!</v>
      </c>
      <c r="HP33" s="166" t="e">
        <f>#REF!+#REF!</f>
        <v>#REF!</v>
      </c>
      <c r="HQ33" s="166"/>
      <c r="HR33" s="166" t="e">
        <f>#REF!+#REF!</f>
        <v>#REF!</v>
      </c>
      <c r="HS33" s="234" t="e">
        <f>HT33+HV33</f>
        <v>#REF!</v>
      </c>
      <c r="HT33" s="166" t="e">
        <f>#REF!+#REF!</f>
        <v>#REF!</v>
      </c>
      <c r="HU33" s="166"/>
      <c r="HV33" s="166" t="e">
        <f>#REF!+#REF!</f>
        <v>#REF!</v>
      </c>
      <c r="HW33" s="234" t="e">
        <f>HX33+HZ33</f>
        <v>#REF!</v>
      </c>
      <c r="HX33" s="166" t="e">
        <f>#REF!+#REF!</f>
        <v>#REF!</v>
      </c>
      <c r="HY33" s="166"/>
      <c r="HZ33" s="166" t="e">
        <f>#REF!+#REF!</f>
        <v>#REF!</v>
      </c>
      <c r="IA33" s="234" t="e">
        <f>IB33+ID33</f>
        <v>#REF!</v>
      </c>
      <c r="IB33" s="166" t="e">
        <f>#REF!+#REF!</f>
        <v>#REF!</v>
      </c>
      <c r="IC33" s="166"/>
      <c r="ID33" s="166" t="e">
        <f>#REF!+#REF!</f>
        <v>#REF!</v>
      </c>
      <c r="IE33" s="237"/>
      <c r="IF33" s="238"/>
      <c r="IG33" s="238"/>
      <c r="IH33" s="238"/>
      <c r="II33" s="239"/>
      <c r="IJ33" s="239"/>
      <c r="IK33" s="239"/>
      <c r="IL33" s="239"/>
      <c r="IM33" s="239"/>
      <c r="IN33" s="239"/>
      <c r="IO33" s="239"/>
    </row>
    <row r="34" spans="2:249" s="240" customFormat="1" ht="26.25" hidden="1" customHeight="1" x14ac:dyDescent="0.25">
      <c r="B34" s="161"/>
      <c r="C34" s="231" t="s">
        <v>148</v>
      </c>
      <c r="D34" s="163"/>
      <c r="E34" s="232" t="e">
        <f t="shared" si="67"/>
        <v>#REF!</v>
      </c>
      <c r="F34" s="164" t="e">
        <f>#REF!+#REF!</f>
        <v>#REF!</v>
      </c>
      <c r="G34" s="164" t="e">
        <f>#REF!+#REF!</f>
        <v>#REF!</v>
      </c>
      <c r="H34" s="232" t="e">
        <f t="shared" si="68"/>
        <v>#REF!</v>
      </c>
      <c r="I34" s="164" t="e">
        <f>#REF!+#REF!</f>
        <v>#REF!</v>
      </c>
      <c r="J34" s="164" t="e">
        <f>#REF!+#REF!</f>
        <v>#REF!</v>
      </c>
      <c r="K34" s="232" t="e">
        <f t="shared" si="69"/>
        <v>#REF!</v>
      </c>
      <c r="L34" s="164" t="e">
        <f>#REF!+#REF!</f>
        <v>#REF!</v>
      </c>
      <c r="M34" s="164" t="e">
        <f>#REF!+#REF!</f>
        <v>#REF!</v>
      </c>
      <c r="N34" s="232" t="e">
        <f t="shared" si="70"/>
        <v>#REF!</v>
      </c>
      <c r="O34" s="164" t="e">
        <f>#REF!+#REF!</f>
        <v>#REF!</v>
      </c>
      <c r="P34" s="164" t="e">
        <f>#REF!+#REF!</f>
        <v>#REF!</v>
      </c>
      <c r="Q34" s="234" t="e">
        <f t="shared" si="71"/>
        <v>#REF!</v>
      </c>
      <c r="R34" s="166" t="e">
        <f>#REF!+#REF!</f>
        <v>#REF!</v>
      </c>
      <c r="S34" s="166" t="e">
        <f>#REF!+#REF!</f>
        <v>#REF!</v>
      </c>
      <c r="T34" s="234" t="e">
        <f t="shared" si="90"/>
        <v>#REF!</v>
      </c>
      <c r="U34" s="166" t="e">
        <f>#REF!+#REF!</f>
        <v>#REF!</v>
      </c>
      <c r="V34" s="166" t="e">
        <f>#REF!+#REF!</f>
        <v>#REF!</v>
      </c>
      <c r="W34" s="234" t="e">
        <f t="shared" si="91"/>
        <v>#REF!</v>
      </c>
      <c r="X34" s="166" t="e">
        <f>#REF!+#REF!</f>
        <v>#REF!</v>
      </c>
      <c r="Y34" s="166" t="e">
        <f>#REF!+#REF!</f>
        <v>#REF!</v>
      </c>
      <c r="Z34" s="166" t="e">
        <f>#REF!+#REF!</f>
        <v>#REF!</v>
      </c>
      <c r="AA34" s="166" t="e">
        <f>#REF!+#REF!</f>
        <v>#REF!</v>
      </c>
      <c r="AB34" s="166" t="e">
        <f>#REF!+#REF!</f>
        <v>#REF!</v>
      </c>
      <c r="AC34" s="166" t="e">
        <f>#REF!+#REF!</f>
        <v>#REF!</v>
      </c>
      <c r="AD34" s="166" t="e">
        <f>#REF!+#REF!</f>
        <v>#REF!</v>
      </c>
      <c r="AE34" s="166" t="e">
        <f>#REF!+#REF!</f>
        <v>#REF!</v>
      </c>
      <c r="AF34" s="166" t="e">
        <f>#REF!+#REF!</f>
        <v>#REF!</v>
      </c>
      <c r="AG34" s="166" t="e">
        <f>#REF!+#REF!</f>
        <v>#REF!</v>
      </c>
      <c r="AH34" s="166" t="e">
        <f>#REF!+#REF!</f>
        <v>#REF!</v>
      </c>
      <c r="AI34" s="166" t="e">
        <f>#REF!+#REF!</f>
        <v>#REF!</v>
      </c>
      <c r="AJ34" s="166" t="e">
        <f>#REF!+#REF!</f>
        <v>#REF!</v>
      </c>
      <c r="AK34" s="166" t="e">
        <f>#REF!+#REF!</f>
        <v>#REF!</v>
      </c>
      <c r="AL34" s="166" t="e">
        <f>AF34-AJ34</f>
        <v>#REF!</v>
      </c>
      <c r="AM34" s="166"/>
      <c r="AN34" s="166"/>
      <c r="AO34" s="170"/>
      <c r="AP34" s="166"/>
      <c r="AQ34" s="166"/>
      <c r="AR34" s="166"/>
      <c r="AS34" s="166" t="e">
        <f>#REF!+#REF!</f>
        <v>#REF!</v>
      </c>
      <c r="AT34" s="166" t="e">
        <f>#REF!+#REF!</f>
        <v>#REF!</v>
      </c>
      <c r="AU34" s="166" t="e">
        <f>#REF!+#REF!</f>
        <v>#REF!</v>
      </c>
      <c r="AV34" s="166" t="e">
        <f>AW34+AX34</f>
        <v>#REF!</v>
      </c>
      <c r="AW34" s="166" t="e">
        <f>#REF!+#REF!</f>
        <v>#REF!</v>
      </c>
      <c r="AX34" s="166" t="e">
        <f>#REF!+#REF!</f>
        <v>#REF!</v>
      </c>
      <c r="AY34" s="234" t="e">
        <f>AZ34+BA34</f>
        <v>#REF!</v>
      </c>
      <c r="AZ34" s="166" t="e">
        <f>#REF!+#REF!</f>
        <v>#REF!</v>
      </c>
      <c r="BA34" s="166" t="e">
        <f>#REF!+#REF!</f>
        <v>#REF!</v>
      </c>
      <c r="BB34" s="166" t="e">
        <f>BC34+BD34</f>
        <v>#REF!</v>
      </c>
      <c r="BC34" s="166" t="e">
        <f>#REF!+#REF!</f>
        <v>#REF!</v>
      </c>
      <c r="BD34" s="166" t="e">
        <f>#REF!+#REF!</f>
        <v>#REF!</v>
      </c>
      <c r="BE34" s="166" t="e">
        <f>BF34+BG34</f>
        <v>#REF!</v>
      </c>
      <c r="BF34" s="166" t="e">
        <f>#REF!+#REF!</f>
        <v>#REF!</v>
      </c>
      <c r="BG34" s="166" t="e">
        <f>#REF!+#REF!</f>
        <v>#REF!</v>
      </c>
      <c r="BH34" s="234" t="e">
        <f>BI34+BJ34</f>
        <v>#REF!</v>
      </c>
      <c r="BI34" s="166" t="e">
        <f>#REF!+#REF!</f>
        <v>#REF!</v>
      </c>
      <c r="BJ34" s="166" t="e">
        <f>#REF!+#REF!</f>
        <v>#REF!</v>
      </c>
      <c r="BK34" s="171"/>
      <c r="BL34" s="167" t="e">
        <f t="shared" si="74"/>
        <v>#REF!</v>
      </c>
      <c r="BM34" s="234" t="e">
        <f>BN34+BO34</f>
        <v>#REF!</v>
      </c>
      <c r="BN34" s="166" t="e">
        <f>#REF!+#REF!</f>
        <v>#REF!</v>
      </c>
      <c r="BO34" s="166" t="e">
        <f>#REF!+#REF!</f>
        <v>#REF!</v>
      </c>
      <c r="BP34" s="234" t="e">
        <f>BQ34+BR34</f>
        <v>#REF!</v>
      </c>
      <c r="BQ34" s="166" t="e">
        <f>#REF!+#REF!</f>
        <v>#REF!</v>
      </c>
      <c r="BR34" s="166" t="e">
        <f>#REF!+#REF!</f>
        <v>#REF!</v>
      </c>
      <c r="BS34" s="234" t="e">
        <f>BT34+BU34</f>
        <v>#REF!</v>
      </c>
      <c r="BT34" s="166" t="e">
        <f>#REF!+#REF!</f>
        <v>#REF!</v>
      </c>
      <c r="BU34" s="166" t="e">
        <f>#REF!+#REF!</f>
        <v>#REF!</v>
      </c>
      <c r="BV34" s="166" t="e">
        <f>BW34+BX34</f>
        <v>#REF!</v>
      </c>
      <c r="BW34" s="166" t="e">
        <f>#REF!+#REF!</f>
        <v>#REF!</v>
      </c>
      <c r="BX34" s="166" t="e">
        <f>#REF!+#REF!</f>
        <v>#REF!</v>
      </c>
      <c r="BY34" s="166" t="e">
        <f>BZ34+CA34</f>
        <v>#REF!</v>
      </c>
      <c r="BZ34" s="166" t="e">
        <f>#REF!+#REF!</f>
        <v>#REF!</v>
      </c>
      <c r="CA34" s="166" t="e">
        <f>#REF!+#REF!</f>
        <v>#REF!</v>
      </c>
      <c r="CB34" s="234" t="e">
        <f>CC34+CD34</f>
        <v>#REF!</v>
      </c>
      <c r="CC34" s="166" t="e">
        <f>#REF!+#REF!</f>
        <v>#REF!</v>
      </c>
      <c r="CD34" s="166" t="e">
        <f>#REF!+#REF!</f>
        <v>#REF!</v>
      </c>
      <c r="CE34" s="167"/>
      <c r="CF34" s="167" t="e">
        <f t="shared" si="76"/>
        <v>#REF!</v>
      </c>
      <c r="CG34" s="234"/>
      <c r="CH34" s="166" t="e">
        <f>#REF!+#REF!</f>
        <v>#REF!</v>
      </c>
      <c r="CI34" s="166" t="e">
        <f>#REF!+#REF!</f>
        <v>#REF!</v>
      </c>
      <c r="CJ34" s="166" t="e">
        <f>#REF!+#REF!</f>
        <v>#REF!</v>
      </c>
      <c r="CK34" s="166" t="e">
        <f>CL34+CM34</f>
        <v>#REF!</v>
      </c>
      <c r="CL34" s="166" t="e">
        <f>#REF!+#REF!</f>
        <v>#REF!</v>
      </c>
      <c r="CM34" s="166" t="e">
        <f>#REF!+#REF!</f>
        <v>#REF!</v>
      </c>
      <c r="CN34" s="166" t="e">
        <f>CO34+CP34</f>
        <v>#REF!</v>
      </c>
      <c r="CO34" s="166" t="e">
        <f>#REF!+#REF!</f>
        <v>#REF!</v>
      </c>
      <c r="CP34" s="166" t="e">
        <f>#REF!+#REF!</f>
        <v>#REF!</v>
      </c>
      <c r="CQ34" s="234" t="e">
        <f>CR34+CS34</f>
        <v>#REF!</v>
      </c>
      <c r="CR34" s="166" t="e">
        <f>#REF!+#REF!</f>
        <v>#REF!</v>
      </c>
      <c r="CS34" s="166" t="e">
        <f>#REF!+#REF!</f>
        <v>#REF!</v>
      </c>
      <c r="CT34" s="234" t="e">
        <f>CU34+CV34</f>
        <v>#REF!</v>
      </c>
      <c r="CU34" s="166" t="e">
        <f>#REF!+#REF!</f>
        <v>#REF!</v>
      </c>
      <c r="CV34" s="166" t="e">
        <f>#REF!+#REF!</f>
        <v>#REF!</v>
      </c>
      <c r="CW34" s="234" t="e">
        <f>CX34+CY34</f>
        <v>#REF!</v>
      </c>
      <c r="CX34" s="166" t="e">
        <f>#REF!+#REF!</f>
        <v>#REF!</v>
      </c>
      <c r="CY34" s="166" t="e">
        <f>#REF!+#REF!</f>
        <v>#REF!</v>
      </c>
      <c r="CZ34" s="234" t="e">
        <f>DA34+DB34</f>
        <v>#REF!</v>
      </c>
      <c r="DA34" s="166" t="e">
        <f>#REF!+#REF!</f>
        <v>#REF!</v>
      </c>
      <c r="DB34" s="166" t="e">
        <f>#REF!+#REF!</f>
        <v>#REF!</v>
      </c>
      <c r="DC34" s="234" t="e">
        <f>DD34+DE34</f>
        <v>#REF!</v>
      </c>
      <c r="DD34" s="166" t="e">
        <f>#REF!+#REF!</f>
        <v>#REF!</v>
      </c>
      <c r="DE34" s="166" t="e">
        <f>#REF!+#REF!</f>
        <v>#REF!</v>
      </c>
      <c r="DF34" s="234" t="e">
        <f>DG34+DH34</f>
        <v>#REF!</v>
      </c>
      <c r="DG34" s="166" t="e">
        <f>#REF!+#REF!</f>
        <v>#REF!</v>
      </c>
      <c r="DH34" s="166" t="e">
        <f>#REF!+#REF!</f>
        <v>#REF!</v>
      </c>
      <c r="DI34" s="234" t="e">
        <f>DJ34+DK34</f>
        <v>#REF!</v>
      </c>
      <c r="DJ34" s="166" t="e">
        <f>#REF!+#REF!</f>
        <v>#REF!</v>
      </c>
      <c r="DK34" s="166" t="e">
        <f>#REF!+#REF!</f>
        <v>#REF!</v>
      </c>
      <c r="DL34" s="234" t="e">
        <f>DM34+DN34</f>
        <v>#REF!</v>
      </c>
      <c r="DM34" s="166" t="e">
        <f>#REF!+#REF!</f>
        <v>#REF!</v>
      </c>
      <c r="DN34" s="166" t="e">
        <f>#REF!+#REF!</f>
        <v>#REF!</v>
      </c>
      <c r="DO34" s="234" t="e">
        <f>DP34+DQ34</f>
        <v>#REF!</v>
      </c>
      <c r="DP34" s="166" t="e">
        <f>#REF!+#REF!</f>
        <v>#REF!</v>
      </c>
      <c r="DQ34" s="166" t="e">
        <f>#REF!+#REF!</f>
        <v>#REF!</v>
      </c>
      <c r="DR34" s="234" t="e">
        <f>DS34+DT34</f>
        <v>#REF!</v>
      </c>
      <c r="DS34" s="166" t="e">
        <f>#REF!+#REF!</f>
        <v>#REF!</v>
      </c>
      <c r="DT34" s="166" t="e">
        <f>#REF!+#REF!</f>
        <v>#REF!</v>
      </c>
      <c r="DU34" s="234" t="e">
        <f>DV34+DW34</f>
        <v>#REF!</v>
      </c>
      <c r="DV34" s="166" t="e">
        <f>#REF!+#REF!</f>
        <v>#REF!</v>
      </c>
      <c r="DW34" s="166" t="e">
        <f>#REF!+#REF!</f>
        <v>#REF!</v>
      </c>
      <c r="DX34" s="234" t="e">
        <f>DY34+DZ34</f>
        <v>#REF!</v>
      </c>
      <c r="DY34" s="166" t="e">
        <f>#REF!+#REF!</f>
        <v>#REF!</v>
      </c>
      <c r="DZ34" s="166" t="e">
        <f>#REF!+#REF!</f>
        <v>#REF!</v>
      </c>
      <c r="EA34" s="166"/>
      <c r="EB34" s="166"/>
      <c r="EC34" s="166"/>
      <c r="ED34" s="234" t="e">
        <f>EE34+EF34</f>
        <v>#REF!</v>
      </c>
      <c r="EE34" s="166" t="e">
        <f>#REF!+#REF!</f>
        <v>#REF!</v>
      </c>
      <c r="EF34" s="166" t="e">
        <f>#REF!+#REF!</f>
        <v>#REF!</v>
      </c>
      <c r="EG34" s="234" t="e">
        <f>EH34+EJ34</f>
        <v>#REF!</v>
      </c>
      <c r="EH34" s="166" t="e">
        <f>#REF!+#REF!</f>
        <v>#REF!</v>
      </c>
      <c r="EI34" s="166"/>
      <c r="EJ34" s="166" t="e">
        <f>#REF!+#REF!</f>
        <v>#REF!</v>
      </c>
      <c r="EK34" s="234" t="e">
        <f>EL34+EN34</f>
        <v>#REF!</v>
      </c>
      <c r="EL34" s="166" t="e">
        <f>#REF!+#REF!</f>
        <v>#REF!</v>
      </c>
      <c r="EM34" s="166"/>
      <c r="EN34" s="166" t="e">
        <f>#REF!+#REF!</f>
        <v>#REF!</v>
      </c>
      <c r="EO34" s="234" t="e">
        <f>EP34+ER34</f>
        <v>#REF!</v>
      </c>
      <c r="EP34" s="166" t="e">
        <f>#REF!+#REF!</f>
        <v>#REF!</v>
      </c>
      <c r="EQ34" s="166"/>
      <c r="ER34" s="166" t="e">
        <f>#REF!+#REF!</f>
        <v>#REF!</v>
      </c>
      <c r="ES34" s="234" t="e">
        <f>ET34+EV34</f>
        <v>#REF!</v>
      </c>
      <c r="ET34" s="166" t="e">
        <f>#REF!+#REF!</f>
        <v>#REF!</v>
      </c>
      <c r="EU34" s="166"/>
      <c r="EV34" s="166" t="e">
        <f>#REF!+#REF!</f>
        <v>#REF!</v>
      </c>
      <c r="EW34" s="234" t="e">
        <f>EX34+EY34</f>
        <v>#REF!</v>
      </c>
      <c r="EX34" s="166" t="e">
        <f>#REF!+#REF!</f>
        <v>#REF!</v>
      </c>
      <c r="EY34" s="166" t="e">
        <f>#REF!+#REF!</f>
        <v>#REF!</v>
      </c>
      <c r="EZ34" s="234" t="e">
        <f>FA34+FB34</f>
        <v>#REF!</v>
      </c>
      <c r="FA34" s="166" t="e">
        <f>#REF!+#REF!</f>
        <v>#REF!</v>
      </c>
      <c r="FB34" s="166" t="e">
        <f>#REF!+#REF!</f>
        <v>#REF!</v>
      </c>
      <c r="FC34" s="234" t="e">
        <f>FD34+FF34</f>
        <v>#REF!</v>
      </c>
      <c r="FD34" s="166" t="e">
        <f>#REF!+#REF!</f>
        <v>#REF!</v>
      </c>
      <c r="FE34" s="166"/>
      <c r="FF34" s="166" t="e">
        <f>#REF!+#REF!</f>
        <v>#REF!</v>
      </c>
      <c r="FG34" s="234" t="e">
        <f>FH34+FJ34</f>
        <v>#REF!</v>
      </c>
      <c r="FH34" s="166" t="e">
        <f>#REF!+#REF!</f>
        <v>#REF!</v>
      </c>
      <c r="FI34" s="166"/>
      <c r="FJ34" s="166" t="e">
        <f>#REF!+#REF!</f>
        <v>#REF!</v>
      </c>
      <c r="FK34" s="234" t="e">
        <f>FL34+FN34</f>
        <v>#REF!</v>
      </c>
      <c r="FL34" s="166" t="e">
        <f>#REF!+#REF!</f>
        <v>#REF!</v>
      </c>
      <c r="FM34" s="166"/>
      <c r="FN34" s="166" t="e">
        <f>#REF!+#REF!</f>
        <v>#REF!</v>
      </c>
      <c r="FO34" s="234" t="e">
        <f>FP34+FR34</f>
        <v>#REF!</v>
      </c>
      <c r="FP34" s="166" t="e">
        <f>#REF!+#REF!</f>
        <v>#REF!</v>
      </c>
      <c r="FQ34" s="166"/>
      <c r="FR34" s="166" t="e">
        <f>#REF!+#REF!</f>
        <v>#REF!</v>
      </c>
      <c r="FS34" s="45">
        <f t="shared" si="54"/>
        <v>61631.873030000002</v>
      </c>
      <c r="FT34" s="46" t="e">
        <f t="shared" si="79"/>
        <v>#REF!</v>
      </c>
      <c r="FU34" s="45">
        <v>0</v>
      </c>
      <c r="FV34" s="46" t="e">
        <f t="shared" si="80"/>
        <v>#REF!</v>
      </c>
      <c r="FW34" s="45">
        <f t="shared" si="81"/>
        <v>0</v>
      </c>
      <c r="FX34" s="46" t="e">
        <f>FW34/FE34</f>
        <v>#DIV/0!</v>
      </c>
      <c r="FY34" s="45">
        <f t="shared" si="82"/>
        <v>61631.873030000002</v>
      </c>
      <c r="FZ34" s="46" t="e">
        <f>FY34/FF34</f>
        <v>#REF!</v>
      </c>
      <c r="GA34" s="45" t="e">
        <f t="shared" si="83"/>
        <v>#REF!</v>
      </c>
      <c r="GB34" s="47" t="e">
        <f t="shared" si="84"/>
        <v>#REF!</v>
      </c>
      <c r="GC34" s="166" t="e">
        <f>#REF!+#REF!</f>
        <v>#REF!</v>
      </c>
      <c r="GD34" s="47" t="e">
        <f t="shared" si="85"/>
        <v>#REF!</v>
      </c>
      <c r="GE34" s="166"/>
      <c r="GF34" s="236"/>
      <c r="GG34" s="166"/>
      <c r="GH34" s="236"/>
      <c r="GI34" s="140" t="e">
        <f t="shared" si="86"/>
        <v>#REF!</v>
      </c>
      <c r="GJ34" s="47" t="e">
        <f t="shared" si="87"/>
        <v>#REF!</v>
      </c>
      <c r="GK34" s="166" t="e">
        <f>#REF!+#REF!</f>
        <v>#REF!</v>
      </c>
      <c r="GL34" s="47" t="e">
        <f t="shared" si="88"/>
        <v>#REF!</v>
      </c>
      <c r="GM34" s="115">
        <f t="shared" si="89"/>
        <v>0</v>
      </c>
      <c r="GN34" s="47" t="e">
        <f>GM34/FE34</f>
        <v>#DIV/0!</v>
      </c>
      <c r="GO34" s="115">
        <f t="shared" si="92"/>
        <v>0</v>
      </c>
      <c r="GP34" s="47" t="e">
        <f>GO34/FF34</f>
        <v>#REF!</v>
      </c>
      <c r="GQ34" s="166"/>
      <c r="GR34" s="166"/>
      <c r="GS34" s="166"/>
      <c r="GT34" s="166"/>
      <c r="GU34" s="234" t="e">
        <f>GV34+GX34</f>
        <v>#REF!</v>
      </c>
      <c r="GV34" s="166" t="e">
        <f>#REF!+#REF!</f>
        <v>#REF!</v>
      </c>
      <c r="GW34" s="166"/>
      <c r="GX34" s="166" t="e">
        <f>#REF!+#REF!</f>
        <v>#REF!</v>
      </c>
      <c r="GY34" s="166"/>
      <c r="GZ34" s="166"/>
      <c r="HA34" s="166"/>
      <c r="HB34" s="166"/>
      <c r="HC34" s="166"/>
      <c r="HD34" s="166"/>
      <c r="HE34" s="166"/>
      <c r="HF34" s="166"/>
      <c r="HG34" s="234" t="e">
        <f>HH34+HJ34</f>
        <v>#REF!</v>
      </c>
      <c r="HH34" s="166" t="e">
        <f>#REF!+#REF!</f>
        <v>#REF!</v>
      </c>
      <c r="HI34" s="166"/>
      <c r="HJ34" s="166" t="e">
        <f>#REF!+#REF!</f>
        <v>#REF!</v>
      </c>
      <c r="HK34" s="234" t="e">
        <f>HL34+HN34</f>
        <v>#REF!</v>
      </c>
      <c r="HL34" s="166" t="e">
        <f>#REF!+#REF!</f>
        <v>#REF!</v>
      </c>
      <c r="HM34" s="166"/>
      <c r="HN34" s="166" t="e">
        <f>#REF!+#REF!</f>
        <v>#REF!</v>
      </c>
      <c r="HO34" s="234" t="e">
        <f>HP34+HR34</f>
        <v>#REF!</v>
      </c>
      <c r="HP34" s="166" t="e">
        <f>#REF!+#REF!</f>
        <v>#REF!</v>
      </c>
      <c r="HQ34" s="166"/>
      <c r="HR34" s="166" t="e">
        <f>#REF!+#REF!</f>
        <v>#REF!</v>
      </c>
      <c r="HS34" s="234" t="e">
        <f>HT34+HV34</f>
        <v>#REF!</v>
      </c>
      <c r="HT34" s="166" t="e">
        <f>#REF!+#REF!</f>
        <v>#REF!</v>
      </c>
      <c r="HU34" s="166"/>
      <c r="HV34" s="166" t="e">
        <f>#REF!+#REF!</f>
        <v>#REF!</v>
      </c>
      <c r="HW34" s="234" t="e">
        <f>HX34+HZ34</f>
        <v>#REF!</v>
      </c>
      <c r="HX34" s="166" t="e">
        <f>#REF!+#REF!</f>
        <v>#REF!</v>
      </c>
      <c r="HY34" s="166"/>
      <c r="HZ34" s="166" t="e">
        <f>#REF!+#REF!</f>
        <v>#REF!</v>
      </c>
      <c r="IA34" s="234" t="e">
        <f>IB34+ID34</f>
        <v>#REF!</v>
      </c>
      <c r="IB34" s="166" t="e">
        <f>#REF!+#REF!</f>
        <v>#REF!</v>
      </c>
      <c r="IC34" s="166"/>
      <c r="ID34" s="166" t="e">
        <f>#REF!+#REF!</f>
        <v>#REF!</v>
      </c>
      <c r="IE34" s="237"/>
      <c r="IF34" s="238"/>
      <c r="IG34" s="238"/>
      <c r="IH34" s="238"/>
      <c r="II34" s="239"/>
      <c r="IJ34" s="239"/>
      <c r="IK34" s="239"/>
      <c r="IL34" s="239"/>
      <c r="IM34" s="239"/>
      <c r="IN34" s="239"/>
      <c r="IO34" s="239"/>
    </row>
    <row r="35" spans="2:249" s="240" customFormat="1" ht="26.25" hidden="1" customHeight="1" x14ac:dyDescent="0.25">
      <c r="B35" s="161"/>
      <c r="C35" s="241" t="s">
        <v>149</v>
      </c>
      <c r="D35" s="242"/>
      <c r="E35" s="243">
        <f t="shared" si="67"/>
        <v>113811.12448</v>
      </c>
      <c r="F35" s="244">
        <f>F102+F132</f>
        <v>107782.78705</v>
      </c>
      <c r="G35" s="244">
        <f>G102+G132</f>
        <v>6028.3374300000005</v>
      </c>
      <c r="H35" s="243">
        <f t="shared" si="68"/>
        <v>-15670.38545</v>
      </c>
      <c r="I35" s="244">
        <f>I102+I132</f>
        <v>-13000</v>
      </c>
      <c r="J35" s="244">
        <f>J102+J132</f>
        <v>-2670.3854500000002</v>
      </c>
      <c r="K35" s="243">
        <f t="shared" si="69"/>
        <v>98140.739029999997</v>
      </c>
      <c r="L35" s="244">
        <f>L102+L132</f>
        <v>94782.787049999999</v>
      </c>
      <c r="M35" s="244">
        <f>M102+M132</f>
        <v>3357.9519799999998</v>
      </c>
      <c r="N35" s="243">
        <f t="shared" si="70"/>
        <v>-14000</v>
      </c>
      <c r="O35" s="244">
        <f>O102+O132</f>
        <v>-14000</v>
      </c>
      <c r="P35" s="244">
        <f>P102+P132</f>
        <v>0</v>
      </c>
      <c r="Q35" s="245">
        <f t="shared" si="71"/>
        <v>84140.739029999997</v>
      </c>
      <c r="R35" s="246">
        <f>R102+R132</f>
        <v>80782.787049999999</v>
      </c>
      <c r="S35" s="246">
        <f>S102+S132</f>
        <v>3357.9519799999998</v>
      </c>
      <c r="T35" s="245">
        <f t="shared" si="90"/>
        <v>54290.93333</v>
      </c>
      <c r="U35" s="246">
        <f>U102+U132</f>
        <v>0</v>
      </c>
      <c r="V35" s="246">
        <f>V102+V132</f>
        <v>54290.93333</v>
      </c>
      <c r="W35" s="245">
        <f t="shared" si="91"/>
        <v>28279.98599999999</v>
      </c>
      <c r="X35" s="246">
        <f t="shared" ref="X35:AJ35" si="93">X102+X132</f>
        <v>82570.91932999999</v>
      </c>
      <c r="Y35" s="246">
        <f t="shared" si="93"/>
        <v>-54290.93333</v>
      </c>
      <c r="Z35" s="246">
        <f t="shared" si="93"/>
        <v>82570.91932999999</v>
      </c>
      <c r="AA35" s="246">
        <f t="shared" si="93"/>
        <v>82570.91932999999</v>
      </c>
      <c r="AB35" s="246">
        <f t="shared" si="93"/>
        <v>0</v>
      </c>
      <c r="AC35" s="246">
        <f t="shared" si="93"/>
        <v>0</v>
      </c>
      <c r="AD35" s="246">
        <f t="shared" si="93"/>
        <v>0</v>
      </c>
      <c r="AE35" s="246">
        <f t="shared" si="93"/>
        <v>0</v>
      </c>
      <c r="AF35" s="246" t="e">
        <f t="shared" si="93"/>
        <v>#REF!</v>
      </c>
      <c r="AG35" s="246" t="e">
        <f t="shared" si="93"/>
        <v>#REF!</v>
      </c>
      <c r="AH35" s="246">
        <f t="shared" si="93"/>
        <v>0</v>
      </c>
      <c r="AI35" s="246">
        <f t="shared" si="93"/>
        <v>0</v>
      </c>
      <c r="AJ35" s="246">
        <f t="shared" si="93"/>
        <v>67207.585999999996</v>
      </c>
      <c r="AK35" s="166">
        <f>Z35-AJ35</f>
        <v>15363.333329999994</v>
      </c>
      <c r="AL35" s="166" t="e">
        <f>AF35-AJ35</f>
        <v>#REF!</v>
      </c>
      <c r="AM35" s="246"/>
      <c r="AN35" s="246"/>
      <c r="AO35" s="170"/>
      <c r="AP35" s="246"/>
      <c r="AQ35" s="246"/>
      <c r="AR35" s="246"/>
      <c r="AS35" s="245">
        <f>AT35+AU35</f>
        <v>50000</v>
      </c>
      <c r="AT35" s="246">
        <f>AT102+AT132</f>
        <v>50000</v>
      </c>
      <c r="AU35" s="246">
        <f>AU102+AU132</f>
        <v>0</v>
      </c>
      <c r="AV35" s="245">
        <f>AW35+AX35</f>
        <v>-7000</v>
      </c>
      <c r="AW35" s="246">
        <f>AW102+AW132</f>
        <v>-7000</v>
      </c>
      <c r="AX35" s="246">
        <f>AX102+AX132</f>
        <v>0</v>
      </c>
      <c r="AY35" s="245">
        <f>AZ35+BA35</f>
        <v>43000</v>
      </c>
      <c r="AZ35" s="246">
        <f>AZ102+AZ132</f>
        <v>43000</v>
      </c>
      <c r="BA35" s="246">
        <f>BA102+BA132</f>
        <v>0</v>
      </c>
      <c r="BB35" s="245">
        <f>BC35+BD35</f>
        <v>50000</v>
      </c>
      <c r="BC35" s="246">
        <f>BC102+BC132</f>
        <v>50000</v>
      </c>
      <c r="BD35" s="246">
        <f>BD102+BD132</f>
        <v>0</v>
      </c>
      <c r="BE35" s="245">
        <f>BF35+BG35</f>
        <v>0</v>
      </c>
      <c r="BF35" s="246">
        <f>BF102+BF132</f>
        <v>0</v>
      </c>
      <c r="BG35" s="246">
        <f>BG102+BG132</f>
        <v>0</v>
      </c>
      <c r="BH35" s="245">
        <f>BI35+BJ35</f>
        <v>43000</v>
      </c>
      <c r="BI35" s="246">
        <f>BI102+BI132</f>
        <v>43000</v>
      </c>
      <c r="BJ35" s="246">
        <f>BJ102+BJ132</f>
        <v>0</v>
      </c>
      <c r="BK35" s="171"/>
      <c r="BL35" s="167">
        <f t="shared" si="74"/>
        <v>43000</v>
      </c>
      <c r="BM35" s="245" t="e">
        <f>BN35+BO35</f>
        <v>#REF!</v>
      </c>
      <c r="BN35" s="246" t="e">
        <f>#REF!+BN132</f>
        <v>#REF!</v>
      </c>
      <c r="BO35" s="246">
        <f>BO102+BO132</f>
        <v>0</v>
      </c>
      <c r="BP35" s="245">
        <f>BQ35+BR35</f>
        <v>10333.844139999999</v>
      </c>
      <c r="BQ35" s="246">
        <f>BN102+BQ132</f>
        <v>10333.844139999999</v>
      </c>
      <c r="BR35" s="246">
        <f>BR102+BR132</f>
        <v>0</v>
      </c>
      <c r="BS35" s="245">
        <f>BT35+BU35</f>
        <v>32666.155860000003</v>
      </c>
      <c r="BT35" s="246">
        <f>BT102+BT132</f>
        <v>32666.155860000003</v>
      </c>
      <c r="BU35" s="246">
        <f>BU102+BU132</f>
        <v>0</v>
      </c>
      <c r="BV35" s="245">
        <f>BW35+BX35</f>
        <v>50000</v>
      </c>
      <c r="BW35" s="246">
        <f>BW102+BW132</f>
        <v>50000</v>
      </c>
      <c r="BX35" s="246">
        <f>BX102+BX132</f>
        <v>0</v>
      </c>
      <c r="BY35" s="245">
        <f>BZ35+CA35</f>
        <v>0</v>
      </c>
      <c r="BZ35" s="246">
        <f>BZ102+BZ132</f>
        <v>0</v>
      </c>
      <c r="CA35" s="246">
        <f>CA102+CA132</f>
        <v>0</v>
      </c>
      <c r="CB35" s="245">
        <f>CC35+CD35</f>
        <v>43000</v>
      </c>
      <c r="CC35" s="246">
        <f>CC102+CC132</f>
        <v>43000</v>
      </c>
      <c r="CD35" s="246">
        <f>CD102+CD132</f>
        <v>0</v>
      </c>
      <c r="CE35" s="167"/>
      <c r="CF35" s="167">
        <f t="shared" si="76"/>
        <v>50000</v>
      </c>
      <c r="CG35" s="245"/>
      <c r="CH35" s="245">
        <f>CI35+CJ35</f>
        <v>20000</v>
      </c>
      <c r="CI35" s="246">
        <f>CI102+CI132</f>
        <v>20000</v>
      </c>
      <c r="CJ35" s="246">
        <f>CJ102+CJ132</f>
        <v>0</v>
      </c>
      <c r="CK35" s="245">
        <f>CL35+CM35</f>
        <v>0</v>
      </c>
      <c r="CL35" s="246">
        <f>CL102+CL132</f>
        <v>0</v>
      </c>
      <c r="CM35" s="246">
        <f>CM102+CM132</f>
        <v>0</v>
      </c>
      <c r="CN35" s="245">
        <f>CO35+CP35</f>
        <v>0</v>
      </c>
      <c r="CO35" s="246">
        <f>CO102+CO132</f>
        <v>0</v>
      </c>
      <c r="CP35" s="246">
        <f>CP102+CP132</f>
        <v>0</v>
      </c>
      <c r="CQ35" s="245">
        <f>CR35+CS35</f>
        <v>20000</v>
      </c>
      <c r="CR35" s="246">
        <f>CR102+CR132</f>
        <v>20000</v>
      </c>
      <c r="CS35" s="246">
        <f>CS102+CS132</f>
        <v>0</v>
      </c>
      <c r="CT35" s="245">
        <f>CU35+CV35</f>
        <v>0</v>
      </c>
      <c r="CU35" s="246">
        <f>CU102+CU132</f>
        <v>0</v>
      </c>
      <c r="CV35" s="246">
        <f>CV102+CV132</f>
        <v>0</v>
      </c>
      <c r="CW35" s="245">
        <f>CX35+CY35</f>
        <v>64344.042800000003</v>
      </c>
      <c r="CX35" s="166">
        <f>CX102+CX132</f>
        <v>64344.042800000003</v>
      </c>
      <c r="CY35" s="246">
        <f>CY102+CY132</f>
        <v>0</v>
      </c>
      <c r="CZ35" s="245">
        <f>DA35+DB35</f>
        <v>20000</v>
      </c>
      <c r="DA35" s="246">
        <f>DA102+DA132</f>
        <v>20000</v>
      </c>
      <c r="DB35" s="246">
        <f>DB102+DB132</f>
        <v>0</v>
      </c>
      <c r="DC35" s="245">
        <f>DD35+DE35</f>
        <v>0</v>
      </c>
      <c r="DD35" s="246">
        <f>DD102+DD132</f>
        <v>0</v>
      </c>
      <c r="DE35" s="246">
        <f>DE102+DE132</f>
        <v>0</v>
      </c>
      <c r="DF35" s="245">
        <f>DG35+DH35</f>
        <v>0</v>
      </c>
      <c r="DG35" s="166">
        <f>DG102+DG132</f>
        <v>0</v>
      </c>
      <c r="DH35" s="246">
        <f>DH102+DH132</f>
        <v>0</v>
      </c>
      <c r="DI35" s="245">
        <f>DJ35+DK35</f>
        <v>64344.042799999996</v>
      </c>
      <c r="DJ35" s="246">
        <f>DJ102+DJ132</f>
        <v>64344.042799999996</v>
      </c>
      <c r="DK35" s="246">
        <f>DK102+DK132</f>
        <v>0</v>
      </c>
      <c r="DL35" s="245">
        <f>DM35+DN35</f>
        <v>48440.238109999991</v>
      </c>
      <c r="DM35" s="246">
        <f>DM102+DM132</f>
        <v>48440.238109999991</v>
      </c>
      <c r="DN35" s="246">
        <f>DN102+DN132</f>
        <v>0</v>
      </c>
      <c r="DO35" s="245">
        <f>DP35+DQ35</f>
        <v>0</v>
      </c>
      <c r="DP35" s="246">
        <f>DP102+DP132</f>
        <v>0</v>
      </c>
      <c r="DQ35" s="246">
        <f>DQ102+DQ132</f>
        <v>0</v>
      </c>
      <c r="DR35" s="245">
        <f>DS35+DT35</f>
        <v>15903.804690000001</v>
      </c>
      <c r="DS35" s="246">
        <f>DS102+DS132</f>
        <v>15903.804690000001</v>
      </c>
      <c r="DT35" s="246">
        <f>DT102+DT132</f>
        <v>0</v>
      </c>
      <c r="DU35" s="245">
        <f>DV35+DW35</f>
        <v>20000</v>
      </c>
      <c r="DV35" s="246">
        <f>DV102+DV132</f>
        <v>20000</v>
      </c>
      <c r="DW35" s="246">
        <f>DW102+DW132</f>
        <v>0</v>
      </c>
      <c r="DX35" s="245">
        <f>DY35+DZ35</f>
        <v>30000</v>
      </c>
      <c r="DY35" s="246">
        <f>DY102+DY132</f>
        <v>30000</v>
      </c>
      <c r="DZ35" s="246">
        <f>DZ102+DZ132</f>
        <v>0</v>
      </c>
      <c r="EA35" s="246"/>
      <c r="EB35" s="246"/>
      <c r="EC35" s="246"/>
      <c r="ED35" s="245">
        <f>EE35+EF35</f>
        <v>0</v>
      </c>
      <c r="EE35" s="246">
        <f>EE102+EE132</f>
        <v>0</v>
      </c>
      <c r="EF35" s="246">
        <f>EF102+EF132</f>
        <v>0</v>
      </c>
      <c r="EG35" s="245">
        <f>EH35+EJ35</f>
        <v>204100</v>
      </c>
      <c r="EH35" s="246">
        <f>EH102+EH132</f>
        <v>204100</v>
      </c>
      <c r="EI35" s="246"/>
      <c r="EJ35" s="246">
        <f>EJ102+EJ132</f>
        <v>0</v>
      </c>
      <c r="EK35" s="245">
        <f>EL35+EN35</f>
        <v>0</v>
      </c>
      <c r="EL35" s="246">
        <f>EL102+EL132</f>
        <v>0</v>
      </c>
      <c r="EM35" s="246"/>
      <c r="EN35" s="246">
        <f>EN102+EN132</f>
        <v>0</v>
      </c>
      <c r="EO35" s="245">
        <f>EP35+ER35</f>
        <v>0</v>
      </c>
      <c r="EP35" s="246">
        <f>EP102+EP132</f>
        <v>0</v>
      </c>
      <c r="EQ35" s="246"/>
      <c r="ER35" s="246">
        <f>ER102+ER132</f>
        <v>0</v>
      </c>
      <c r="ES35" s="245">
        <f>ET35+EV35</f>
        <v>0</v>
      </c>
      <c r="ET35" s="246">
        <f>ET102+ET132</f>
        <v>0</v>
      </c>
      <c r="EU35" s="246"/>
      <c r="EV35" s="246">
        <f>EV102+EV132</f>
        <v>0</v>
      </c>
      <c r="EW35" s="245">
        <f>EX35+EY35</f>
        <v>30000</v>
      </c>
      <c r="EX35" s="246">
        <f>EX102+EX132</f>
        <v>30000</v>
      </c>
      <c r="EY35" s="246">
        <f>EY102+EY132</f>
        <v>0</v>
      </c>
      <c r="EZ35" s="245">
        <f>FA35+FB35</f>
        <v>0</v>
      </c>
      <c r="FA35" s="246">
        <f>FA102+FA132</f>
        <v>0</v>
      </c>
      <c r="FB35" s="246">
        <f>FB102+FB132</f>
        <v>0</v>
      </c>
      <c r="FC35" s="245">
        <f>FD35+FF35</f>
        <v>219485.83272999999</v>
      </c>
      <c r="FD35" s="246">
        <f>FD102+FD132</f>
        <v>219485.83272999999</v>
      </c>
      <c r="FE35" s="246"/>
      <c r="FF35" s="246">
        <f>FF102+FF132</f>
        <v>0</v>
      </c>
      <c r="FG35" s="245">
        <f>FH35+FJ35</f>
        <v>76470.59530999999</v>
      </c>
      <c r="FH35" s="246">
        <f>FH102+FH132</f>
        <v>76470.59530999999</v>
      </c>
      <c r="FI35" s="246"/>
      <c r="FJ35" s="246">
        <f>FJ102+FJ132</f>
        <v>0</v>
      </c>
      <c r="FK35" s="245">
        <f>FL35+FN35</f>
        <v>0</v>
      </c>
      <c r="FL35" s="246">
        <f>FL102+FL132</f>
        <v>0</v>
      </c>
      <c r="FM35" s="246"/>
      <c r="FN35" s="246">
        <f>FN102+FN132</f>
        <v>0</v>
      </c>
      <c r="FO35" s="245">
        <f>FP35+FR35</f>
        <v>295956.42803999997</v>
      </c>
      <c r="FP35" s="246">
        <f>FP102+FP132</f>
        <v>295956.42803999997</v>
      </c>
      <c r="FQ35" s="246"/>
      <c r="FR35" s="246">
        <f>FR102+FR132</f>
        <v>0</v>
      </c>
      <c r="FS35" s="45">
        <f t="shared" si="54"/>
        <v>0</v>
      </c>
      <c r="FT35" s="46">
        <f t="shared" si="79"/>
        <v>0</v>
      </c>
      <c r="FU35" s="45">
        <v>0</v>
      </c>
      <c r="FV35" s="46">
        <f t="shared" si="80"/>
        <v>0</v>
      </c>
      <c r="FW35" s="45">
        <f t="shared" si="81"/>
        <v>0</v>
      </c>
      <c r="FX35" s="46" t="e">
        <f>FW35/FE35</f>
        <v>#DIV/0!</v>
      </c>
      <c r="FY35" s="45">
        <f t="shared" si="82"/>
        <v>0</v>
      </c>
      <c r="FZ35" s="46" t="e">
        <f>FY35/FF35</f>
        <v>#DIV/0!</v>
      </c>
      <c r="GA35" s="45">
        <f t="shared" si="83"/>
        <v>19045.669820000003</v>
      </c>
      <c r="GB35" s="47">
        <f t="shared" si="84"/>
        <v>8.6774028114283766E-2</v>
      </c>
      <c r="GC35" s="246">
        <f>GC102+GC132</f>
        <v>19045.669820000003</v>
      </c>
      <c r="GD35" s="47">
        <f t="shared" si="85"/>
        <v>8.6774028114283766E-2</v>
      </c>
      <c r="GE35" s="246"/>
      <c r="GF35" s="236"/>
      <c r="GG35" s="246"/>
      <c r="GH35" s="236"/>
      <c r="GI35" s="140">
        <f t="shared" si="86"/>
        <v>164793.41667000001</v>
      </c>
      <c r="GJ35" s="47">
        <f t="shared" si="87"/>
        <v>0.75081573430172255</v>
      </c>
      <c r="GK35" s="246">
        <f>GK102+GK132</f>
        <v>164793.41667000001</v>
      </c>
      <c r="GL35" s="47">
        <f t="shared" si="88"/>
        <v>0.75081573430172255</v>
      </c>
      <c r="GM35" s="115">
        <f t="shared" si="89"/>
        <v>0</v>
      </c>
      <c r="GN35" s="47" t="e">
        <f>GM35/FE35</f>
        <v>#DIV/0!</v>
      </c>
      <c r="GO35" s="115">
        <f t="shared" si="92"/>
        <v>0</v>
      </c>
      <c r="GP35" s="47" t="e">
        <f>GO35/FF35</f>
        <v>#DIV/0!</v>
      </c>
      <c r="GQ35" s="246"/>
      <c r="GR35" s="246"/>
      <c r="GS35" s="246"/>
      <c r="GT35" s="246"/>
      <c r="GU35" s="245">
        <f>GV35+GX35</f>
        <v>106100.1</v>
      </c>
      <c r="GV35" s="246">
        <f>GV102+GV132</f>
        <v>106100.1</v>
      </c>
      <c r="GW35" s="246"/>
      <c r="GX35" s="246">
        <f>GX102+GX132</f>
        <v>0</v>
      </c>
      <c r="GY35" s="246"/>
      <c r="GZ35" s="246"/>
      <c r="HA35" s="246"/>
      <c r="HB35" s="246"/>
      <c r="HC35" s="246"/>
      <c r="HD35" s="246"/>
      <c r="HE35" s="246"/>
      <c r="HF35" s="246"/>
      <c r="HG35" s="245">
        <f>HH35+HJ35</f>
        <v>0</v>
      </c>
      <c r="HH35" s="246">
        <f>HH102+HH132</f>
        <v>0</v>
      </c>
      <c r="HI35" s="246"/>
      <c r="HJ35" s="246">
        <f>HJ102+HJ132</f>
        <v>0</v>
      </c>
      <c r="HK35" s="245">
        <f>HL35+HN35</f>
        <v>0</v>
      </c>
      <c r="HL35" s="246">
        <f>HL102+HL132</f>
        <v>0</v>
      </c>
      <c r="HM35" s="246"/>
      <c r="HN35" s="246">
        <f>HN102+HN132</f>
        <v>0</v>
      </c>
      <c r="HO35" s="245">
        <f>HP35+HR35</f>
        <v>106100.1</v>
      </c>
      <c r="HP35" s="246">
        <f>HP102+HP132</f>
        <v>106100.1</v>
      </c>
      <c r="HQ35" s="246"/>
      <c r="HR35" s="246">
        <f>HR102+HR132</f>
        <v>0</v>
      </c>
      <c r="HS35" s="245">
        <f>HT35+HV35</f>
        <v>48000</v>
      </c>
      <c r="HT35" s="246">
        <f>HT102+HT132</f>
        <v>48000</v>
      </c>
      <c r="HU35" s="246"/>
      <c r="HV35" s="246">
        <f>HV102+HV132</f>
        <v>0</v>
      </c>
      <c r="HW35" s="245">
        <f>HX35+HZ35</f>
        <v>0</v>
      </c>
      <c r="HX35" s="246">
        <f>HX102+HX132</f>
        <v>0</v>
      </c>
      <c r="HY35" s="246"/>
      <c r="HZ35" s="246">
        <f>HZ102+HZ132</f>
        <v>0</v>
      </c>
      <c r="IA35" s="245">
        <f>IB35+ID35</f>
        <v>48000</v>
      </c>
      <c r="IB35" s="246">
        <f>IB102+IB132</f>
        <v>48000</v>
      </c>
      <c r="IC35" s="246"/>
      <c r="ID35" s="246">
        <f>ID102+ID132</f>
        <v>0</v>
      </c>
      <c r="IE35" s="237"/>
      <c r="IF35" s="247"/>
      <c r="IG35" s="247"/>
      <c r="IH35" s="247"/>
      <c r="II35" s="239"/>
      <c r="IJ35" s="239"/>
      <c r="IK35" s="239"/>
      <c r="IL35" s="239"/>
      <c r="IM35" s="239"/>
      <c r="IN35" s="239"/>
      <c r="IO35" s="239"/>
    </row>
    <row r="36" spans="2:249" s="240" customFormat="1" ht="21" hidden="1" customHeight="1" x14ac:dyDescent="0.25">
      <c r="B36" s="161"/>
      <c r="C36" s="241" t="s">
        <v>150</v>
      </c>
      <c r="D36" s="242"/>
      <c r="E36" s="243" t="e">
        <f t="shared" si="67"/>
        <v>#REF!</v>
      </c>
      <c r="F36" s="244" t="e">
        <f>#REF!+#REF!+#REF!</f>
        <v>#REF!</v>
      </c>
      <c r="G36" s="244"/>
      <c r="H36" s="243" t="e">
        <f t="shared" si="68"/>
        <v>#REF!</v>
      </c>
      <c r="I36" s="244" t="e">
        <f>#REF!+#REF!+#REF!</f>
        <v>#REF!</v>
      </c>
      <c r="J36" s="244"/>
      <c r="K36" s="243" t="e">
        <f t="shared" si="69"/>
        <v>#REF!</v>
      </c>
      <c r="L36" s="244" t="e">
        <f>#REF!+#REF!+#REF!</f>
        <v>#REF!</v>
      </c>
      <c r="M36" s="244"/>
      <c r="N36" s="243" t="e">
        <f t="shared" si="70"/>
        <v>#REF!</v>
      </c>
      <c r="O36" s="244" t="e">
        <f>#REF!+#REF!+#REF!</f>
        <v>#REF!</v>
      </c>
      <c r="P36" s="244"/>
      <c r="Q36" s="245" t="e">
        <f t="shared" si="71"/>
        <v>#REF!</v>
      </c>
      <c r="R36" s="246" t="e">
        <f>#REF!+#REF!+#REF!</f>
        <v>#REF!</v>
      </c>
      <c r="S36" s="246"/>
      <c r="T36" s="245" t="e">
        <f t="shared" si="90"/>
        <v>#REF!</v>
      </c>
      <c r="U36" s="246" t="e">
        <f>#REF!+#REF!+#REF!</f>
        <v>#REF!</v>
      </c>
      <c r="V36" s="246"/>
      <c r="W36" s="245" t="e">
        <f t="shared" si="91"/>
        <v>#REF!</v>
      </c>
      <c r="X36" s="246" t="e">
        <f>#REF!+#REF!+#REF!</f>
        <v>#REF!</v>
      </c>
      <c r="Y36" s="246"/>
      <c r="Z36" s="245">
        <f t="shared" ref="Z36:AK37" si="94">AA36+AB36</f>
        <v>0</v>
      </c>
      <c r="AA36" s="245">
        <f t="shared" si="94"/>
        <v>0</v>
      </c>
      <c r="AB36" s="245">
        <f t="shared" si="94"/>
        <v>0</v>
      </c>
      <c r="AC36" s="245">
        <f t="shared" si="94"/>
        <v>0</v>
      </c>
      <c r="AD36" s="245">
        <f t="shared" si="94"/>
        <v>0</v>
      </c>
      <c r="AE36" s="245">
        <f t="shared" si="94"/>
        <v>0</v>
      </c>
      <c r="AF36" s="245">
        <f t="shared" si="94"/>
        <v>0</v>
      </c>
      <c r="AG36" s="245">
        <f t="shared" si="94"/>
        <v>0</v>
      </c>
      <c r="AH36" s="245">
        <f t="shared" si="94"/>
        <v>0</v>
      </c>
      <c r="AI36" s="245">
        <f t="shared" si="94"/>
        <v>0</v>
      </c>
      <c r="AJ36" s="245">
        <f t="shared" si="94"/>
        <v>0</v>
      </c>
      <c r="AK36" s="245">
        <f t="shared" si="94"/>
        <v>0</v>
      </c>
      <c r="AL36" s="246"/>
      <c r="AM36" s="246"/>
      <c r="AN36" s="246"/>
      <c r="AO36" s="170"/>
      <c r="AP36" s="246"/>
      <c r="AQ36" s="246"/>
      <c r="AR36" s="246"/>
      <c r="AS36" s="245" t="e">
        <f>AT36+AU36</f>
        <v>#REF!</v>
      </c>
      <c r="AT36" s="245" t="e">
        <f>AU36+AV36</f>
        <v>#REF!</v>
      </c>
      <c r="AU36" s="245" t="e">
        <f>AV36+AW36</f>
        <v>#REF!</v>
      </c>
      <c r="AV36" s="245" t="e">
        <f>AW36+AX36</f>
        <v>#REF!</v>
      </c>
      <c r="AW36" s="246" t="e">
        <f>#REF!+#REF!+#REF!</f>
        <v>#REF!</v>
      </c>
      <c r="AX36" s="246"/>
      <c r="AY36" s="245" t="e">
        <f>AZ36+BA36</f>
        <v>#REF!</v>
      </c>
      <c r="AZ36" s="245" t="e">
        <f>BA36+BB36</f>
        <v>#REF!</v>
      </c>
      <c r="BA36" s="245" t="e">
        <f>BB36+BC36</f>
        <v>#REF!</v>
      </c>
      <c r="BB36" s="245" t="e">
        <f>BC36+BD36</f>
        <v>#REF!</v>
      </c>
      <c r="BC36" s="246" t="e">
        <f>#REF!+#REF!+#REF!</f>
        <v>#REF!</v>
      </c>
      <c r="BD36" s="246"/>
      <c r="BE36" s="245" t="e">
        <f>BF36+BG36</f>
        <v>#REF!</v>
      </c>
      <c r="BF36" s="246" t="e">
        <f>#REF!+#REF!+#REF!</f>
        <v>#REF!</v>
      </c>
      <c r="BG36" s="246"/>
      <c r="BH36" s="245" t="e">
        <f>BI36+BJ36</f>
        <v>#REF!</v>
      </c>
      <c r="BI36" s="245" t="e">
        <f>BJ36+BK36</f>
        <v>#REF!</v>
      </c>
      <c r="BJ36" s="245" t="e">
        <f>BK36+BL36</f>
        <v>#REF!</v>
      </c>
      <c r="BK36" s="171"/>
      <c r="BL36" s="167" t="e">
        <f t="shared" si="74"/>
        <v>#REF!</v>
      </c>
      <c r="BM36" s="245" t="e">
        <f>BN36+BO36</f>
        <v>#REF!</v>
      </c>
      <c r="BN36" s="245" t="e">
        <f>BO36+BP36</f>
        <v>#REF!</v>
      </c>
      <c r="BO36" s="245" t="e">
        <f>BP36+BQ36</f>
        <v>#REF!</v>
      </c>
      <c r="BP36" s="245" t="e">
        <f>BQ36+BR36</f>
        <v>#REF!</v>
      </c>
      <c r="BQ36" s="245" t="e">
        <f>BR36+BS36</f>
        <v>#REF!</v>
      </c>
      <c r="BR36" s="245" t="e">
        <f>BS36+BT36</f>
        <v>#REF!</v>
      </c>
      <c r="BS36" s="245" t="e">
        <f>BT36+BU36</f>
        <v>#REF!</v>
      </c>
      <c r="BT36" s="245" t="e">
        <f>BU36+BV36</f>
        <v>#REF!</v>
      </c>
      <c r="BU36" s="245" t="e">
        <f>BV36+BW36</f>
        <v>#REF!</v>
      </c>
      <c r="BV36" s="245" t="e">
        <f>BW36+BX36</f>
        <v>#REF!</v>
      </c>
      <c r="BW36" s="246" t="e">
        <f>#REF!+#REF!+#REF!</f>
        <v>#REF!</v>
      </c>
      <c r="BX36" s="246"/>
      <c r="BY36" s="245" t="e">
        <f>BZ36+CA36</f>
        <v>#REF!</v>
      </c>
      <c r="BZ36" s="246" t="e">
        <f>#REF!+#REF!+#REF!</f>
        <v>#REF!</v>
      </c>
      <c r="CA36" s="246"/>
      <c r="CB36" s="245" t="e">
        <f>CC36+CD36</f>
        <v>#REF!</v>
      </c>
      <c r="CC36" s="246" t="e">
        <f>#REF!+#REF!+#REF!</f>
        <v>#REF!</v>
      </c>
      <c r="CD36" s="246"/>
      <c r="CE36" s="167"/>
      <c r="CF36" s="167" t="e">
        <f t="shared" si="76"/>
        <v>#REF!</v>
      </c>
      <c r="CG36" s="245"/>
      <c r="CH36" s="245" t="e">
        <f>CI36+CJ36</f>
        <v>#REF!</v>
      </c>
      <c r="CI36" s="245" t="e">
        <f>CJ36+CK36</f>
        <v>#REF!</v>
      </c>
      <c r="CJ36" s="245" t="e">
        <f>CK36+CL36</f>
        <v>#REF!</v>
      </c>
      <c r="CK36" s="245" t="e">
        <f>CL36+CM36</f>
        <v>#REF!</v>
      </c>
      <c r="CL36" s="246" t="e">
        <f>#REF!+#REF!+#REF!</f>
        <v>#REF!</v>
      </c>
      <c r="CM36" s="246"/>
      <c r="CN36" s="245" t="e">
        <f>CO36+CP36</f>
        <v>#REF!</v>
      </c>
      <c r="CO36" s="246" t="e">
        <f>#REF!+#REF!+#REF!</f>
        <v>#REF!</v>
      </c>
      <c r="CP36" s="246"/>
      <c r="CQ36" s="245">
        <f>CR36+CS36</f>
        <v>0</v>
      </c>
      <c r="CR36" s="245">
        <f>CS36+IE36</f>
        <v>0</v>
      </c>
      <c r="CS36" s="245">
        <f>IE36+II36</f>
        <v>0</v>
      </c>
      <c r="CT36" s="245" t="e">
        <f>CU36+CV36</f>
        <v>#REF!</v>
      </c>
      <c r="CU36" s="246" t="e">
        <f>#REF!+#REF!+#REF!</f>
        <v>#REF!</v>
      </c>
      <c r="CV36" s="246"/>
      <c r="CW36" s="245" t="e">
        <f>CX36+CY36</f>
        <v>#REF!</v>
      </c>
      <c r="CX36" s="166" t="e">
        <f>#REF!+#REF!+#REF!</f>
        <v>#REF!</v>
      </c>
      <c r="CY36" s="246"/>
      <c r="CZ36" s="245">
        <f>DA36+DB36</f>
        <v>0</v>
      </c>
      <c r="DA36" s="245">
        <f>DB36+IK36</f>
        <v>0</v>
      </c>
      <c r="DB36" s="245">
        <f>IK36+IO36</f>
        <v>0</v>
      </c>
      <c r="DC36" s="245">
        <f>DD36+DE36</f>
        <v>0</v>
      </c>
      <c r="DD36" s="245">
        <f>DE36+IN36</f>
        <v>0</v>
      </c>
      <c r="DE36" s="245">
        <f>IN36+IR36</f>
        <v>0</v>
      </c>
      <c r="DF36" s="245" t="e">
        <f>DG36+DH36</f>
        <v>#REF!</v>
      </c>
      <c r="DG36" s="166" t="e">
        <f>#REF!+#REF!+#REF!</f>
        <v>#REF!</v>
      </c>
      <c r="DH36" s="246"/>
      <c r="DI36" s="245" t="e">
        <f>DJ36+DK36</f>
        <v>#REF!</v>
      </c>
      <c r="DJ36" s="246" t="e">
        <f>#REF!+#REF!+#REF!</f>
        <v>#REF!</v>
      </c>
      <c r="DK36" s="246"/>
      <c r="DL36" s="245" t="e">
        <f>DM36+DN36</f>
        <v>#REF!</v>
      </c>
      <c r="DM36" s="246" t="e">
        <f>#REF!+#REF!+#REF!</f>
        <v>#REF!</v>
      </c>
      <c r="DN36" s="246"/>
      <c r="DO36" s="245" t="e">
        <f>DP36+DQ36</f>
        <v>#REF!</v>
      </c>
      <c r="DP36" s="246" t="e">
        <f>#REF!+#REF!+#REF!</f>
        <v>#REF!</v>
      </c>
      <c r="DQ36" s="246"/>
      <c r="DR36" s="245" t="e">
        <f>DS36+DT36</f>
        <v>#REF!</v>
      </c>
      <c r="DS36" s="246" t="e">
        <f>#REF!+#REF!+#REF!</f>
        <v>#REF!</v>
      </c>
      <c r="DT36" s="246"/>
      <c r="DU36" s="245">
        <f>DV36+DW36</f>
        <v>0</v>
      </c>
      <c r="DV36" s="245">
        <f>DW36+IQ36</f>
        <v>0</v>
      </c>
      <c r="DW36" s="245">
        <f>IQ36+IU36</f>
        <v>0</v>
      </c>
      <c r="DX36" s="245">
        <f>DY36+DZ36</f>
        <v>0</v>
      </c>
      <c r="DY36" s="245">
        <f>DZ36+IN36</f>
        <v>0</v>
      </c>
      <c r="DZ36" s="245">
        <f>IN36+IR36</f>
        <v>0</v>
      </c>
      <c r="EA36" s="245"/>
      <c r="EB36" s="245"/>
      <c r="EC36" s="245"/>
      <c r="ED36" s="245" t="e">
        <f>EE36+EF36</f>
        <v>#REF!</v>
      </c>
      <c r="EE36" s="246" t="e">
        <f>#REF!+#REF!+#REF!</f>
        <v>#REF!</v>
      </c>
      <c r="EF36" s="246"/>
      <c r="EG36" s="245">
        <f>EH36+EJ36</f>
        <v>0</v>
      </c>
      <c r="EH36" s="245">
        <f>EJ36+HN36</f>
        <v>0</v>
      </c>
      <c r="EI36" s="245"/>
      <c r="EJ36" s="245">
        <f>HN36+HR36</f>
        <v>0</v>
      </c>
      <c r="EK36" s="245" t="e">
        <f>EL36+EN36</f>
        <v>#REF!</v>
      </c>
      <c r="EL36" s="246" t="e">
        <f>#REF!+#REF!+#REF!</f>
        <v>#REF!</v>
      </c>
      <c r="EM36" s="246"/>
      <c r="EN36" s="246"/>
      <c r="EO36" s="245" t="e">
        <f>EP36+ER36</f>
        <v>#REF!</v>
      </c>
      <c r="EP36" s="246" t="e">
        <f>#REF!+#REF!+#REF!</f>
        <v>#REF!</v>
      </c>
      <c r="EQ36" s="246"/>
      <c r="ER36" s="246"/>
      <c r="ES36" s="245" t="e">
        <f>ET36+EV36</f>
        <v>#REF!</v>
      </c>
      <c r="ET36" s="246" t="e">
        <f>#REF!+#REF!+#REF!</f>
        <v>#REF!</v>
      </c>
      <c r="EU36" s="246"/>
      <c r="EV36" s="246"/>
      <c r="EW36" s="245">
        <f>EX36+EY36</f>
        <v>0</v>
      </c>
      <c r="EX36" s="245">
        <f>EY36+IT36</f>
        <v>0</v>
      </c>
      <c r="EY36" s="245">
        <f>IT36+IX36</f>
        <v>0</v>
      </c>
      <c r="EZ36" s="245">
        <f>FA36+FB36</f>
        <v>0</v>
      </c>
      <c r="FA36" s="245">
        <f>FB36+IW36</f>
        <v>0</v>
      </c>
      <c r="FB36" s="245">
        <f>IW36+JA36</f>
        <v>0</v>
      </c>
      <c r="FC36" s="245">
        <f>FD36+FF36</f>
        <v>0</v>
      </c>
      <c r="FD36" s="245">
        <f>FF36+IZ36</f>
        <v>0</v>
      </c>
      <c r="FE36" s="245"/>
      <c r="FF36" s="245">
        <f>IZ36+JD36</f>
        <v>0</v>
      </c>
      <c r="FG36" s="245" t="e">
        <f>FH36+FJ36</f>
        <v>#REF!</v>
      </c>
      <c r="FH36" s="246" t="e">
        <f>#REF!+#REF!+#REF!</f>
        <v>#REF!</v>
      </c>
      <c r="FI36" s="246"/>
      <c r="FJ36" s="246"/>
      <c r="FK36" s="245" t="e">
        <f>FL36+FN36</f>
        <v>#REF!</v>
      </c>
      <c r="FL36" s="246" t="e">
        <f>#REF!+#REF!+#REF!</f>
        <v>#REF!</v>
      </c>
      <c r="FM36" s="246"/>
      <c r="FN36" s="246"/>
      <c r="FO36" s="245">
        <f>FP36+FR36</f>
        <v>0</v>
      </c>
      <c r="FP36" s="245">
        <f>FR36+JH36</f>
        <v>0</v>
      </c>
      <c r="FQ36" s="245"/>
      <c r="FR36" s="245">
        <f>JH36+JL36</f>
        <v>0</v>
      </c>
      <c r="FS36" s="45">
        <f t="shared" si="54"/>
        <v>0</v>
      </c>
      <c r="FT36" s="46" t="e">
        <f t="shared" si="79"/>
        <v>#DIV/0!</v>
      </c>
      <c r="FU36" s="45">
        <v>0</v>
      </c>
      <c r="FV36" s="46" t="e">
        <f t="shared" si="80"/>
        <v>#DIV/0!</v>
      </c>
      <c r="FW36" s="45">
        <f>FW274+FW334</f>
        <v>0</v>
      </c>
      <c r="FX36" s="46" t="e">
        <f>FW36/FE36</f>
        <v>#DIV/0!</v>
      </c>
      <c r="FY36" s="45">
        <f>FY274+FY334</f>
        <v>0</v>
      </c>
      <c r="FZ36" s="46" t="e">
        <f>FY36/FF36</f>
        <v>#DIV/0!</v>
      </c>
      <c r="GA36" s="45">
        <f t="shared" si="83"/>
        <v>0</v>
      </c>
      <c r="GB36" s="47" t="e">
        <f t="shared" si="84"/>
        <v>#DIV/0!</v>
      </c>
      <c r="GC36" s="245">
        <f>GE36+JY36</f>
        <v>0</v>
      </c>
      <c r="GD36" s="47" t="e">
        <f t="shared" si="85"/>
        <v>#DIV/0!</v>
      </c>
      <c r="GE36" s="245"/>
      <c r="GF36" s="236"/>
      <c r="GG36" s="245"/>
      <c r="GH36" s="236"/>
      <c r="GI36" s="140">
        <f t="shared" si="86"/>
        <v>0</v>
      </c>
      <c r="GJ36" s="47" t="e">
        <f t="shared" si="87"/>
        <v>#DIV/0!</v>
      </c>
      <c r="GK36" s="245">
        <f>GM36+KG36</f>
        <v>0</v>
      </c>
      <c r="GL36" s="47" t="e">
        <f t="shared" si="88"/>
        <v>#DIV/0!</v>
      </c>
      <c r="GM36" s="115">
        <f>GM274+GM334</f>
        <v>0</v>
      </c>
      <c r="GN36" s="47" t="e">
        <f>GM36/FE36</f>
        <v>#DIV/0!</v>
      </c>
      <c r="GO36" s="115">
        <f>GO274+GO334</f>
        <v>0</v>
      </c>
      <c r="GP36" s="47" t="e">
        <f>GO36/FF36</f>
        <v>#DIV/0!</v>
      </c>
      <c r="GQ36" s="245"/>
      <c r="GR36" s="245"/>
      <c r="GS36" s="245"/>
      <c r="GT36" s="245"/>
      <c r="GU36" s="245">
        <f>GV36+GX36</f>
        <v>0</v>
      </c>
      <c r="GV36" s="245">
        <f>GX36+JL36</f>
        <v>0</v>
      </c>
      <c r="GW36" s="245"/>
      <c r="GX36" s="245">
        <f>JL36+JP36</f>
        <v>0</v>
      </c>
      <c r="GY36" s="245"/>
      <c r="GZ36" s="245"/>
      <c r="HA36" s="245"/>
      <c r="HB36" s="245"/>
      <c r="HC36" s="245"/>
      <c r="HD36" s="245"/>
      <c r="HE36" s="245"/>
      <c r="HF36" s="245"/>
      <c r="HG36" s="245">
        <f>HH36+HJ36</f>
        <v>0</v>
      </c>
      <c r="HH36" s="245">
        <f>HJ36+JX36</f>
        <v>0</v>
      </c>
      <c r="HI36" s="245"/>
      <c r="HJ36" s="245">
        <f>JX36+KB36</f>
        <v>0</v>
      </c>
      <c r="HK36" s="245">
        <f>HL36+HN36</f>
        <v>0</v>
      </c>
      <c r="HL36" s="245">
        <f>HN36+KB36</f>
        <v>0</v>
      </c>
      <c r="HM36" s="245"/>
      <c r="HN36" s="245">
        <f>KB36+KF36</f>
        <v>0</v>
      </c>
      <c r="HO36" s="245">
        <f>HP36+HR36</f>
        <v>0</v>
      </c>
      <c r="HP36" s="245">
        <f>HR36+KB36</f>
        <v>0</v>
      </c>
      <c r="HQ36" s="245"/>
      <c r="HR36" s="245">
        <f>KB36+KF36</f>
        <v>0</v>
      </c>
      <c r="HS36" s="245">
        <f>HT36+HV36</f>
        <v>0</v>
      </c>
      <c r="HT36" s="245">
        <f>HV36+KJ36</f>
        <v>0</v>
      </c>
      <c r="HU36" s="245"/>
      <c r="HV36" s="245">
        <f>KJ36+KN36</f>
        <v>0</v>
      </c>
      <c r="HW36" s="245">
        <f>HX36+HZ36</f>
        <v>0</v>
      </c>
      <c r="HX36" s="245">
        <f>HZ36+KN36</f>
        <v>0</v>
      </c>
      <c r="HY36" s="245"/>
      <c r="HZ36" s="245">
        <f>KN36+KR36</f>
        <v>0</v>
      </c>
      <c r="IA36" s="245">
        <f>IB36+ID36</f>
        <v>0</v>
      </c>
      <c r="IB36" s="245">
        <f>ID36+KR36</f>
        <v>0</v>
      </c>
      <c r="IC36" s="245"/>
      <c r="ID36" s="245">
        <f>KR36+KV36</f>
        <v>0</v>
      </c>
      <c r="IE36" s="237"/>
      <c r="IF36" s="247"/>
      <c r="IG36" s="247"/>
      <c r="IH36" s="247"/>
      <c r="II36" s="239"/>
      <c r="IJ36" s="239"/>
      <c r="IK36" s="239"/>
      <c r="IL36" s="239"/>
      <c r="IM36" s="239"/>
      <c r="IN36" s="239"/>
      <c r="IO36" s="239"/>
    </row>
    <row r="37" spans="2:249" s="240" customFormat="1" ht="18.75" hidden="1" customHeight="1" x14ac:dyDescent="0.25">
      <c r="B37" s="161"/>
      <c r="C37" s="241" t="s">
        <v>151</v>
      </c>
      <c r="D37" s="242"/>
      <c r="E37" s="243" t="e">
        <f t="shared" si="67"/>
        <v>#REF!</v>
      </c>
      <c r="F37" s="244" t="e">
        <f>#REF!+#REF!+#REF!</f>
        <v>#REF!</v>
      </c>
      <c r="G37" s="244"/>
      <c r="H37" s="243" t="e">
        <f t="shared" si="68"/>
        <v>#REF!</v>
      </c>
      <c r="I37" s="244" t="e">
        <f>#REF!+#REF!+#REF!</f>
        <v>#REF!</v>
      </c>
      <c r="J37" s="244"/>
      <c r="K37" s="243" t="e">
        <f t="shared" si="69"/>
        <v>#REF!</v>
      </c>
      <c r="L37" s="244" t="e">
        <f>#REF!+#REF!+#REF!</f>
        <v>#REF!</v>
      </c>
      <c r="M37" s="244"/>
      <c r="N37" s="243" t="e">
        <f t="shared" si="70"/>
        <v>#REF!</v>
      </c>
      <c r="O37" s="244" t="e">
        <f>#REF!+#REF!+#REF!</f>
        <v>#REF!</v>
      </c>
      <c r="P37" s="244"/>
      <c r="Q37" s="245" t="e">
        <f t="shared" si="71"/>
        <v>#REF!</v>
      </c>
      <c r="R37" s="246" t="e">
        <f>#REF!+#REF!+#REF!</f>
        <v>#REF!</v>
      </c>
      <c r="S37" s="246"/>
      <c r="T37" s="245" t="e">
        <f t="shared" si="90"/>
        <v>#REF!</v>
      </c>
      <c r="U37" s="246" t="e">
        <f>#REF!+#REF!+#REF!</f>
        <v>#REF!</v>
      </c>
      <c r="V37" s="246"/>
      <c r="W37" s="245" t="e">
        <f t="shared" si="91"/>
        <v>#REF!</v>
      </c>
      <c r="X37" s="246" t="e">
        <f>#REF!+#REF!+#REF!</f>
        <v>#REF!</v>
      </c>
      <c r="Y37" s="246"/>
      <c r="Z37" s="245">
        <f t="shared" si="94"/>
        <v>0</v>
      </c>
      <c r="AA37" s="245">
        <f t="shared" si="94"/>
        <v>0</v>
      </c>
      <c r="AB37" s="245">
        <f t="shared" si="94"/>
        <v>0</v>
      </c>
      <c r="AC37" s="245">
        <f t="shared" si="94"/>
        <v>0</v>
      </c>
      <c r="AD37" s="245">
        <f t="shared" si="94"/>
        <v>0</v>
      </c>
      <c r="AE37" s="245">
        <f t="shared" si="94"/>
        <v>0</v>
      </c>
      <c r="AF37" s="245">
        <f t="shared" si="94"/>
        <v>0</v>
      </c>
      <c r="AG37" s="245">
        <f t="shared" si="94"/>
        <v>0</v>
      </c>
      <c r="AH37" s="245">
        <f t="shared" si="94"/>
        <v>0</v>
      </c>
      <c r="AI37" s="245">
        <f t="shared" si="94"/>
        <v>0</v>
      </c>
      <c r="AJ37" s="245">
        <f t="shared" si="94"/>
        <v>0</v>
      </c>
      <c r="AK37" s="245">
        <f t="shared" si="94"/>
        <v>0</v>
      </c>
      <c r="AL37" s="246"/>
      <c r="AM37" s="246"/>
      <c r="AN37" s="246"/>
      <c r="AO37" s="170"/>
      <c r="AP37" s="246"/>
      <c r="AQ37" s="246"/>
      <c r="AR37" s="246"/>
      <c r="AS37" s="245" t="e">
        <f>AT37+AU37</f>
        <v>#REF!</v>
      </c>
      <c r="AT37" s="245" t="e">
        <f>AU37+AV37</f>
        <v>#REF!</v>
      </c>
      <c r="AU37" s="245" t="e">
        <f>AV37+AW37</f>
        <v>#REF!</v>
      </c>
      <c r="AV37" s="245" t="e">
        <f>AW37+AX37</f>
        <v>#REF!</v>
      </c>
      <c r="AW37" s="246" t="e">
        <f>#REF!+#REF!+#REF!</f>
        <v>#REF!</v>
      </c>
      <c r="AX37" s="246"/>
      <c r="AY37" s="245" t="e">
        <f>AZ37+BA37</f>
        <v>#REF!</v>
      </c>
      <c r="AZ37" s="245" t="e">
        <f>BA37+BB37</f>
        <v>#REF!</v>
      </c>
      <c r="BA37" s="245" t="e">
        <f>BB37+BC37</f>
        <v>#REF!</v>
      </c>
      <c r="BB37" s="245" t="e">
        <f>BC37+BD37</f>
        <v>#REF!</v>
      </c>
      <c r="BC37" s="246" t="e">
        <f>#REF!+#REF!+#REF!</f>
        <v>#REF!</v>
      </c>
      <c r="BD37" s="246"/>
      <c r="BE37" s="245" t="e">
        <f>BF37+BG37</f>
        <v>#REF!</v>
      </c>
      <c r="BF37" s="246" t="e">
        <f>#REF!+#REF!+#REF!</f>
        <v>#REF!</v>
      </c>
      <c r="BG37" s="246"/>
      <c r="BH37" s="245" t="e">
        <f>BI37+BJ37</f>
        <v>#REF!</v>
      </c>
      <c r="BI37" s="245" t="e">
        <f>BJ37+BK37</f>
        <v>#REF!</v>
      </c>
      <c r="BJ37" s="245" t="e">
        <f>BK37+BL37</f>
        <v>#REF!</v>
      </c>
      <c r="BK37" s="171"/>
      <c r="BL37" s="167" t="e">
        <f t="shared" si="74"/>
        <v>#REF!</v>
      </c>
      <c r="BM37" s="245" t="e">
        <f>BN37+BO37</f>
        <v>#REF!</v>
      </c>
      <c r="BN37" s="245" t="e">
        <f>BO37+BP37</f>
        <v>#REF!</v>
      </c>
      <c r="BO37" s="245" t="e">
        <f>BP37+BQ37</f>
        <v>#REF!</v>
      </c>
      <c r="BP37" s="245" t="e">
        <f>BQ37+BR37</f>
        <v>#REF!</v>
      </c>
      <c r="BQ37" s="245" t="e">
        <f>BR37+BS37</f>
        <v>#REF!</v>
      </c>
      <c r="BR37" s="245" t="e">
        <f>BS37+BT37</f>
        <v>#REF!</v>
      </c>
      <c r="BS37" s="245" t="e">
        <f>BT37+BU37</f>
        <v>#REF!</v>
      </c>
      <c r="BT37" s="245" t="e">
        <f>BU37+BV37</f>
        <v>#REF!</v>
      </c>
      <c r="BU37" s="245" t="e">
        <f>BV37+BW37</f>
        <v>#REF!</v>
      </c>
      <c r="BV37" s="245" t="e">
        <f>BW37+BX37</f>
        <v>#REF!</v>
      </c>
      <c r="BW37" s="246" t="e">
        <f>#REF!+#REF!+#REF!</f>
        <v>#REF!</v>
      </c>
      <c r="BX37" s="246"/>
      <c r="BY37" s="245" t="e">
        <f>BZ37+CA37</f>
        <v>#REF!</v>
      </c>
      <c r="BZ37" s="246" t="e">
        <f>#REF!+#REF!+#REF!</f>
        <v>#REF!</v>
      </c>
      <c r="CA37" s="246"/>
      <c r="CB37" s="245" t="e">
        <f>CC37+CD37</f>
        <v>#REF!</v>
      </c>
      <c r="CC37" s="246" t="e">
        <f>#REF!+#REF!+#REF!</f>
        <v>#REF!</v>
      </c>
      <c r="CD37" s="246"/>
      <c r="CE37" s="167"/>
      <c r="CF37" s="167" t="e">
        <f t="shared" si="76"/>
        <v>#REF!</v>
      </c>
      <c r="CG37" s="245"/>
      <c r="CH37" s="245" t="e">
        <f>CI37+CJ37</f>
        <v>#REF!</v>
      </c>
      <c r="CI37" s="245" t="e">
        <f>CJ37+CK37</f>
        <v>#REF!</v>
      </c>
      <c r="CJ37" s="245" t="e">
        <f>CK37+CL37</f>
        <v>#REF!</v>
      </c>
      <c r="CK37" s="245" t="e">
        <f>CL37+CM37</f>
        <v>#REF!</v>
      </c>
      <c r="CL37" s="246" t="e">
        <f>#REF!+#REF!+#REF!</f>
        <v>#REF!</v>
      </c>
      <c r="CM37" s="246"/>
      <c r="CN37" s="245" t="e">
        <f>CO37+CP37</f>
        <v>#REF!</v>
      </c>
      <c r="CO37" s="246" t="e">
        <f>#REF!+#REF!+#REF!</f>
        <v>#REF!</v>
      </c>
      <c r="CP37" s="246"/>
      <c r="CQ37" s="245">
        <f>CR37+CS37</f>
        <v>0</v>
      </c>
      <c r="CR37" s="245">
        <f>CS37+IE37</f>
        <v>0</v>
      </c>
      <c r="CS37" s="245">
        <f>IE37+II37</f>
        <v>0</v>
      </c>
      <c r="CT37" s="245" t="e">
        <f>CU37+CV37</f>
        <v>#REF!</v>
      </c>
      <c r="CU37" s="246" t="e">
        <f>#REF!+#REF!+#REF!</f>
        <v>#REF!</v>
      </c>
      <c r="CV37" s="246"/>
      <c r="CW37" s="245" t="e">
        <f>CX37+CY37</f>
        <v>#REF!</v>
      </c>
      <c r="CX37" s="166" t="e">
        <f>#REF!+#REF!+#REF!</f>
        <v>#REF!</v>
      </c>
      <c r="CY37" s="246"/>
      <c r="CZ37" s="245">
        <f>DA37+DB37</f>
        <v>0</v>
      </c>
      <c r="DA37" s="245">
        <f>DB37+IK37</f>
        <v>0</v>
      </c>
      <c r="DB37" s="245">
        <f>IK37+IO37</f>
        <v>0</v>
      </c>
      <c r="DC37" s="245">
        <f>DD37+DE37</f>
        <v>0</v>
      </c>
      <c r="DD37" s="245">
        <f>DE37+IN37</f>
        <v>0</v>
      </c>
      <c r="DE37" s="245">
        <f>IN37+IR37</f>
        <v>0</v>
      </c>
      <c r="DF37" s="245" t="e">
        <f>DG37+DH37</f>
        <v>#REF!</v>
      </c>
      <c r="DG37" s="166" t="e">
        <f>#REF!+#REF!+#REF!</f>
        <v>#REF!</v>
      </c>
      <c r="DH37" s="246"/>
      <c r="DI37" s="245" t="e">
        <f>DJ37+DK37</f>
        <v>#REF!</v>
      </c>
      <c r="DJ37" s="246" t="e">
        <f>#REF!+#REF!+#REF!</f>
        <v>#REF!</v>
      </c>
      <c r="DK37" s="246"/>
      <c r="DL37" s="245" t="e">
        <f>DM37+DN37</f>
        <v>#REF!</v>
      </c>
      <c r="DM37" s="246" t="e">
        <f>#REF!+#REF!+#REF!</f>
        <v>#REF!</v>
      </c>
      <c r="DN37" s="246"/>
      <c r="DO37" s="245" t="e">
        <f>DP37+DQ37</f>
        <v>#REF!</v>
      </c>
      <c r="DP37" s="246" t="e">
        <f>#REF!+#REF!+#REF!</f>
        <v>#REF!</v>
      </c>
      <c r="DQ37" s="246"/>
      <c r="DR37" s="245" t="e">
        <f>DS37+DT37</f>
        <v>#REF!</v>
      </c>
      <c r="DS37" s="246" t="e">
        <f>#REF!+#REF!+#REF!</f>
        <v>#REF!</v>
      </c>
      <c r="DT37" s="246"/>
      <c r="DU37" s="245">
        <f>DV37+DW37</f>
        <v>0</v>
      </c>
      <c r="DV37" s="245">
        <f>DW37+IQ37</f>
        <v>0</v>
      </c>
      <c r="DW37" s="245">
        <f>IQ37+IU37</f>
        <v>0</v>
      </c>
      <c r="DX37" s="245">
        <f>DY37+DZ37</f>
        <v>0</v>
      </c>
      <c r="DY37" s="245">
        <f>DZ37+IN37</f>
        <v>0</v>
      </c>
      <c r="DZ37" s="245">
        <f>IN37+IR37</f>
        <v>0</v>
      </c>
      <c r="EA37" s="245"/>
      <c r="EB37" s="245"/>
      <c r="EC37" s="245"/>
      <c r="ED37" s="245" t="e">
        <f>EE37+EF37</f>
        <v>#REF!</v>
      </c>
      <c r="EE37" s="246" t="e">
        <f>#REF!+#REF!+#REF!</f>
        <v>#REF!</v>
      </c>
      <c r="EF37" s="246"/>
      <c r="EG37" s="245">
        <f>EH37+EJ37</f>
        <v>0</v>
      </c>
      <c r="EH37" s="245">
        <f>EJ37+HN37</f>
        <v>0</v>
      </c>
      <c r="EI37" s="245"/>
      <c r="EJ37" s="245">
        <f>HN37+HR37</f>
        <v>0</v>
      </c>
      <c r="EK37" s="245" t="e">
        <f>EL37+EN37</f>
        <v>#REF!</v>
      </c>
      <c r="EL37" s="246" t="e">
        <f>#REF!+#REF!+#REF!</f>
        <v>#REF!</v>
      </c>
      <c r="EM37" s="246"/>
      <c r="EN37" s="246"/>
      <c r="EO37" s="245" t="e">
        <f>EP37+ER37</f>
        <v>#REF!</v>
      </c>
      <c r="EP37" s="246" t="e">
        <f>#REF!+#REF!+#REF!</f>
        <v>#REF!</v>
      </c>
      <c r="EQ37" s="246"/>
      <c r="ER37" s="246"/>
      <c r="ES37" s="245" t="e">
        <f>ET37+EV37</f>
        <v>#REF!</v>
      </c>
      <c r="ET37" s="246" t="e">
        <f>#REF!+#REF!+#REF!</f>
        <v>#REF!</v>
      </c>
      <c r="EU37" s="246"/>
      <c r="EV37" s="246"/>
      <c r="EW37" s="245">
        <f>EX37+EY37</f>
        <v>0</v>
      </c>
      <c r="EX37" s="245">
        <f>EY37+IT37</f>
        <v>0</v>
      </c>
      <c r="EY37" s="245">
        <f>IT37+IX37</f>
        <v>0</v>
      </c>
      <c r="EZ37" s="245">
        <f>FA37+FB37</f>
        <v>0</v>
      </c>
      <c r="FA37" s="245">
        <f>FB37+IW37</f>
        <v>0</v>
      </c>
      <c r="FB37" s="245">
        <f>IW37+JA37</f>
        <v>0</v>
      </c>
      <c r="FC37" s="245">
        <f>FD37+FF37</f>
        <v>0</v>
      </c>
      <c r="FD37" s="245">
        <f>FF37+IZ37</f>
        <v>0</v>
      </c>
      <c r="FE37" s="245"/>
      <c r="FF37" s="245">
        <f>IZ37+JD37</f>
        <v>0</v>
      </c>
      <c r="FG37" s="245" t="e">
        <f>FH37+FJ37</f>
        <v>#REF!</v>
      </c>
      <c r="FH37" s="246" t="e">
        <f>#REF!+#REF!+#REF!</f>
        <v>#REF!</v>
      </c>
      <c r="FI37" s="246"/>
      <c r="FJ37" s="246"/>
      <c r="FK37" s="245" t="e">
        <f>FL37+FN37</f>
        <v>#REF!</v>
      </c>
      <c r="FL37" s="246" t="e">
        <f>#REF!+#REF!+#REF!</f>
        <v>#REF!</v>
      </c>
      <c r="FM37" s="246"/>
      <c r="FN37" s="246"/>
      <c r="FO37" s="245">
        <f>FP37+FR37</f>
        <v>0</v>
      </c>
      <c r="FP37" s="245">
        <f>FR37+JH37</f>
        <v>0</v>
      </c>
      <c r="FQ37" s="245"/>
      <c r="FR37" s="245">
        <f>JH37+JL37</f>
        <v>0</v>
      </c>
      <c r="FS37" s="45">
        <f t="shared" si="54"/>
        <v>0</v>
      </c>
      <c r="FT37" s="46" t="e">
        <f t="shared" si="79"/>
        <v>#DIV/0!</v>
      </c>
      <c r="FU37" s="45">
        <v>0</v>
      </c>
      <c r="FV37" s="46" t="e">
        <f t="shared" si="80"/>
        <v>#DIV/0!</v>
      </c>
      <c r="FW37" s="45">
        <f>FW275+FW335</f>
        <v>0</v>
      </c>
      <c r="FX37" s="46" t="e">
        <f>FW37/FE37</f>
        <v>#DIV/0!</v>
      </c>
      <c r="FY37" s="45">
        <f>FY275+FY335</f>
        <v>0</v>
      </c>
      <c r="FZ37" s="46" t="e">
        <f>FY37/FF37</f>
        <v>#DIV/0!</v>
      </c>
      <c r="GA37" s="45">
        <f t="shared" si="83"/>
        <v>0</v>
      </c>
      <c r="GB37" s="47" t="e">
        <f t="shared" si="84"/>
        <v>#DIV/0!</v>
      </c>
      <c r="GC37" s="245">
        <f>GE37+JY37</f>
        <v>0</v>
      </c>
      <c r="GD37" s="47" t="e">
        <f t="shared" si="85"/>
        <v>#DIV/0!</v>
      </c>
      <c r="GE37" s="245"/>
      <c r="GF37" s="236"/>
      <c r="GG37" s="245"/>
      <c r="GH37" s="236"/>
      <c r="GI37" s="140">
        <f t="shared" si="86"/>
        <v>0</v>
      </c>
      <c r="GJ37" s="47" t="e">
        <f t="shared" si="87"/>
        <v>#DIV/0!</v>
      </c>
      <c r="GK37" s="245">
        <f>GM37+KG37</f>
        <v>0</v>
      </c>
      <c r="GL37" s="47" t="e">
        <f t="shared" si="88"/>
        <v>#DIV/0!</v>
      </c>
      <c r="GM37" s="115">
        <f>GM275+GM335</f>
        <v>0</v>
      </c>
      <c r="GN37" s="47" t="e">
        <f>GM37/FE37</f>
        <v>#DIV/0!</v>
      </c>
      <c r="GO37" s="115">
        <f>GO275+GO335</f>
        <v>0</v>
      </c>
      <c r="GP37" s="47" t="e">
        <f>GO37/FF37</f>
        <v>#DIV/0!</v>
      </c>
      <c r="GQ37" s="245"/>
      <c r="GR37" s="245"/>
      <c r="GS37" s="245"/>
      <c r="GT37" s="245"/>
      <c r="GU37" s="245">
        <f>GV37+GX37</f>
        <v>0</v>
      </c>
      <c r="GV37" s="245">
        <f>GX37+JL37</f>
        <v>0</v>
      </c>
      <c r="GW37" s="245"/>
      <c r="GX37" s="245">
        <f>JL37+JP37</f>
        <v>0</v>
      </c>
      <c r="GY37" s="245"/>
      <c r="GZ37" s="245"/>
      <c r="HA37" s="245"/>
      <c r="HB37" s="245"/>
      <c r="HC37" s="245"/>
      <c r="HD37" s="245"/>
      <c r="HE37" s="245"/>
      <c r="HF37" s="245"/>
      <c r="HG37" s="245">
        <f>HH37+HJ37</f>
        <v>0</v>
      </c>
      <c r="HH37" s="245">
        <f>HJ37+JX37</f>
        <v>0</v>
      </c>
      <c r="HI37" s="245"/>
      <c r="HJ37" s="245">
        <f>JX37+KB37</f>
        <v>0</v>
      </c>
      <c r="HK37" s="245">
        <f>HL37+HN37</f>
        <v>0</v>
      </c>
      <c r="HL37" s="245">
        <f>HN37+KB37</f>
        <v>0</v>
      </c>
      <c r="HM37" s="245"/>
      <c r="HN37" s="245">
        <f>KB37+KF37</f>
        <v>0</v>
      </c>
      <c r="HO37" s="245">
        <f>HP37+HR37</f>
        <v>0</v>
      </c>
      <c r="HP37" s="245">
        <f>HR37+KB37</f>
        <v>0</v>
      </c>
      <c r="HQ37" s="245"/>
      <c r="HR37" s="245">
        <f>KB37+KF37</f>
        <v>0</v>
      </c>
      <c r="HS37" s="245">
        <f>HT37+HV37</f>
        <v>0</v>
      </c>
      <c r="HT37" s="245">
        <f>HV37+KJ37</f>
        <v>0</v>
      </c>
      <c r="HU37" s="245"/>
      <c r="HV37" s="245">
        <f>KJ37+KN37</f>
        <v>0</v>
      </c>
      <c r="HW37" s="245">
        <f>HX37+HZ37</f>
        <v>0</v>
      </c>
      <c r="HX37" s="245">
        <f>HZ37+KN37</f>
        <v>0</v>
      </c>
      <c r="HY37" s="245"/>
      <c r="HZ37" s="245">
        <f>KN37+KR37</f>
        <v>0</v>
      </c>
      <c r="IA37" s="245">
        <f>IB37+ID37</f>
        <v>0</v>
      </c>
      <c r="IB37" s="245">
        <f>ID37+KR37</f>
        <v>0</v>
      </c>
      <c r="IC37" s="245"/>
      <c r="ID37" s="245">
        <f>KR37+KV37</f>
        <v>0</v>
      </c>
      <c r="IE37" s="237"/>
      <c r="IF37" s="247"/>
      <c r="IG37" s="247"/>
      <c r="IH37" s="247"/>
      <c r="II37" s="239"/>
      <c r="IJ37" s="239"/>
      <c r="IK37" s="239"/>
      <c r="IL37" s="239"/>
      <c r="IM37" s="239"/>
      <c r="IN37" s="239"/>
      <c r="IO37" s="239"/>
    </row>
    <row r="38" spans="2:249" s="252" customFormat="1" ht="41.25" customHeight="1" x14ac:dyDescent="0.3">
      <c r="B38" s="161"/>
      <c r="C38" s="162" t="s">
        <v>141</v>
      </c>
      <c r="D38" s="163"/>
      <c r="E38" s="164"/>
      <c r="F38" s="165"/>
      <c r="G38" s="165"/>
      <c r="H38" s="164"/>
      <c r="I38" s="165"/>
      <c r="J38" s="165"/>
      <c r="K38" s="164"/>
      <c r="L38" s="165"/>
      <c r="M38" s="165"/>
      <c r="N38" s="164"/>
      <c r="O38" s="165"/>
      <c r="P38" s="165"/>
      <c r="Q38" s="166"/>
      <c r="R38" s="167"/>
      <c r="S38" s="167"/>
      <c r="T38" s="166"/>
      <c r="U38" s="167"/>
      <c r="V38" s="167"/>
      <c r="W38" s="166"/>
      <c r="X38" s="167"/>
      <c r="Y38" s="167"/>
      <c r="Z38" s="166"/>
      <c r="AA38" s="167"/>
      <c r="AB38" s="167"/>
      <c r="AC38" s="167"/>
      <c r="AD38" s="167"/>
      <c r="AE38" s="167"/>
      <c r="AF38" s="167"/>
      <c r="AG38" s="167"/>
      <c r="AH38" s="167"/>
      <c r="AI38" s="167"/>
      <c r="AJ38" s="167"/>
      <c r="AK38" s="167"/>
      <c r="AL38" s="167"/>
      <c r="AM38" s="172"/>
      <c r="AN38" s="169"/>
      <c r="AO38" s="170"/>
      <c r="AP38" s="167"/>
      <c r="AQ38" s="167"/>
      <c r="AR38" s="167"/>
      <c r="AS38" s="166"/>
      <c r="AT38" s="167"/>
      <c r="AU38" s="167"/>
      <c r="AV38" s="166"/>
      <c r="AW38" s="167"/>
      <c r="AX38" s="167"/>
      <c r="AY38" s="166"/>
      <c r="AZ38" s="167"/>
      <c r="BA38" s="167"/>
      <c r="BB38" s="166"/>
      <c r="BC38" s="167"/>
      <c r="BD38" s="167"/>
      <c r="BE38" s="166"/>
      <c r="BF38" s="167"/>
      <c r="BG38" s="167"/>
      <c r="BH38" s="166"/>
      <c r="BI38" s="167"/>
      <c r="BJ38" s="167"/>
      <c r="BK38" s="171"/>
      <c r="BL38" s="167"/>
      <c r="BM38" s="167"/>
      <c r="BN38" s="167"/>
      <c r="BO38" s="167"/>
      <c r="BP38" s="167"/>
      <c r="BQ38" s="167"/>
      <c r="BR38" s="167"/>
      <c r="BS38" s="167"/>
      <c r="BT38" s="167"/>
      <c r="BU38" s="167"/>
      <c r="BV38" s="166"/>
      <c r="BW38" s="167"/>
      <c r="BX38" s="167"/>
      <c r="BY38" s="166"/>
      <c r="BZ38" s="167"/>
      <c r="CA38" s="167"/>
      <c r="CB38" s="166"/>
      <c r="CC38" s="167"/>
      <c r="CD38" s="167"/>
      <c r="CE38" s="167"/>
      <c r="CF38" s="167"/>
      <c r="CG38" s="172"/>
      <c r="CH38" s="166"/>
      <c r="CI38" s="167"/>
      <c r="CJ38" s="167"/>
      <c r="CK38" s="166"/>
      <c r="CL38" s="167"/>
      <c r="CM38" s="167"/>
      <c r="CN38" s="167"/>
      <c r="CO38" s="167"/>
      <c r="CP38" s="167"/>
      <c r="CQ38" s="166"/>
      <c r="CR38" s="167"/>
      <c r="CS38" s="167"/>
      <c r="CT38" s="166"/>
      <c r="CU38" s="167"/>
      <c r="CV38" s="167"/>
      <c r="CW38" s="166"/>
      <c r="CX38" s="167"/>
      <c r="CY38" s="167"/>
      <c r="CZ38" s="166"/>
      <c r="DA38" s="167"/>
      <c r="DB38" s="167"/>
      <c r="DC38" s="167"/>
      <c r="DD38" s="167"/>
      <c r="DE38" s="167"/>
      <c r="DF38" s="166"/>
      <c r="DG38" s="167"/>
      <c r="DH38" s="167"/>
      <c r="DI38" s="166"/>
      <c r="DJ38" s="167"/>
      <c r="DK38" s="167"/>
      <c r="DL38" s="166"/>
      <c r="DM38" s="167"/>
      <c r="DN38" s="167"/>
      <c r="DO38" s="166"/>
      <c r="DP38" s="167"/>
      <c r="DQ38" s="167"/>
      <c r="DR38" s="166"/>
      <c r="DS38" s="167"/>
      <c r="DT38" s="167"/>
      <c r="DU38" s="166"/>
      <c r="DV38" s="167"/>
      <c r="DW38" s="167"/>
      <c r="DX38" s="166"/>
      <c r="DY38" s="167"/>
      <c r="DZ38" s="167"/>
      <c r="EA38" s="167"/>
      <c r="EB38" s="167"/>
      <c r="EC38" s="167"/>
      <c r="ED38" s="166"/>
      <c r="EE38" s="167"/>
      <c r="EF38" s="167"/>
      <c r="EG38" s="167">
        <f>EH38</f>
        <v>1280290.4924699999</v>
      </c>
      <c r="EH38" s="167">
        <f>EH42+EH104</f>
        <v>1280290.4924699999</v>
      </c>
      <c r="EI38" s="167"/>
      <c r="EJ38" s="167"/>
      <c r="EK38" s="167">
        <f>EL38</f>
        <v>-104665.19744999999</v>
      </c>
      <c r="EL38" s="167">
        <f>EL42+EL104</f>
        <v>-104665.19744999999</v>
      </c>
      <c r="EM38" s="167"/>
      <c r="EN38" s="167"/>
      <c r="EO38" s="166"/>
      <c r="EP38" s="167"/>
      <c r="EQ38" s="167"/>
      <c r="ER38" s="167"/>
      <c r="ES38" s="167">
        <f>ET38</f>
        <v>210792.91571</v>
      </c>
      <c r="ET38" s="167">
        <f>ET42+ET104</f>
        <v>210792.91571</v>
      </c>
      <c r="EU38" s="167"/>
      <c r="EV38" s="167"/>
      <c r="EW38" s="166"/>
      <c r="EX38" s="167"/>
      <c r="EY38" s="167"/>
      <c r="EZ38" s="166"/>
      <c r="FA38" s="167"/>
      <c r="FB38" s="167"/>
      <c r="FC38" s="167">
        <f t="shared" ref="FC38:FC44" si="95">FD38</f>
        <v>1516281.1721600001</v>
      </c>
      <c r="FD38" s="167">
        <f>FD42+FD104</f>
        <v>1516281.1721600001</v>
      </c>
      <c r="FE38" s="167"/>
      <c r="FF38" s="167"/>
      <c r="FG38" s="167">
        <f>FH38</f>
        <v>107148.53995999999</v>
      </c>
      <c r="FH38" s="167">
        <f>FH42+FH104</f>
        <v>107148.53995999999</v>
      </c>
      <c r="FI38" s="167"/>
      <c r="FJ38" s="167"/>
      <c r="FK38" s="166"/>
      <c r="FL38" s="167"/>
      <c r="FM38" s="167"/>
      <c r="FN38" s="167"/>
      <c r="FO38" s="167">
        <f>FP38</f>
        <v>1623429.71212</v>
      </c>
      <c r="FP38" s="167">
        <f>FP42+FP104</f>
        <v>1623429.71212</v>
      </c>
      <c r="FQ38" s="167"/>
      <c r="FR38" s="167"/>
      <c r="FS38" s="248">
        <f t="shared" si="54"/>
        <v>560797.56874000002</v>
      </c>
      <c r="FT38" s="249">
        <f t="shared" si="79"/>
        <v>0.36985064448246269</v>
      </c>
      <c r="FU38" s="167">
        <f>FU42+FU104</f>
        <v>560797.56874000002</v>
      </c>
      <c r="FV38" s="249">
        <f t="shared" si="80"/>
        <v>0.36985064448246269</v>
      </c>
      <c r="FW38" s="248">
        <f>FW276+FW336</f>
        <v>0</v>
      </c>
      <c r="FX38" s="249">
        <v>0</v>
      </c>
      <c r="FY38" s="248">
        <f>FY276+FY336</f>
        <v>0</v>
      </c>
      <c r="FZ38" s="249">
        <v>0</v>
      </c>
      <c r="GA38" s="167">
        <f t="shared" si="83"/>
        <v>354885.16956000001</v>
      </c>
      <c r="GB38" s="250">
        <f t="shared" si="84"/>
        <v>0.2340497106182837</v>
      </c>
      <c r="GC38" s="167">
        <f>GC42+GC104</f>
        <v>354885.16956000001</v>
      </c>
      <c r="GD38" s="250">
        <f t="shared" si="85"/>
        <v>0.2340497106182837</v>
      </c>
      <c r="GE38" s="167"/>
      <c r="GF38" s="251"/>
      <c r="GG38" s="167"/>
      <c r="GH38" s="251"/>
      <c r="GI38" s="248">
        <f t="shared" si="86"/>
        <v>1210300.7491299999</v>
      </c>
      <c r="GJ38" s="250">
        <f t="shared" si="87"/>
        <v>0.79820337504150407</v>
      </c>
      <c r="GK38" s="167">
        <f>GK42+GK104</f>
        <v>1210300.7491299999</v>
      </c>
      <c r="GL38" s="250">
        <f t="shared" si="88"/>
        <v>0.79820337504150407</v>
      </c>
      <c r="GM38" s="248">
        <f>GM276+GM336</f>
        <v>0</v>
      </c>
      <c r="GN38" s="250">
        <v>0</v>
      </c>
      <c r="GO38" s="248">
        <f>GO276+GO336</f>
        <v>0</v>
      </c>
      <c r="GP38" s="250">
        <v>0</v>
      </c>
      <c r="GQ38" s="167"/>
      <c r="GR38" s="167"/>
      <c r="GS38" s="167"/>
      <c r="GT38" s="167"/>
      <c r="GU38" s="167">
        <f>GV38</f>
        <v>1507679.8295</v>
      </c>
      <c r="GV38" s="167">
        <f>GV42+GV104</f>
        <v>1507679.8295</v>
      </c>
      <c r="GW38" s="167"/>
      <c r="GX38" s="167"/>
      <c r="GY38" s="167"/>
      <c r="GZ38" s="167"/>
      <c r="HA38" s="167"/>
      <c r="HB38" s="167"/>
      <c r="HC38" s="167"/>
      <c r="HD38" s="167"/>
      <c r="HE38" s="167"/>
      <c r="HF38" s="167"/>
      <c r="HG38" s="167">
        <f>HH38</f>
        <v>0</v>
      </c>
      <c r="HH38" s="167">
        <f>HH42+HH104</f>
        <v>0</v>
      </c>
      <c r="HI38" s="167"/>
      <c r="HJ38" s="167"/>
      <c r="HK38" s="167" t="e">
        <f>HL38</f>
        <v>#REF!</v>
      </c>
      <c r="HL38" s="167" t="e">
        <f>HL42+HL104</f>
        <v>#REF!</v>
      </c>
      <c r="HM38" s="167"/>
      <c r="HN38" s="167"/>
      <c r="HO38" s="167">
        <f>HP38</f>
        <v>1507679.8295</v>
      </c>
      <c r="HP38" s="167">
        <f>HP42+HP104</f>
        <v>1507679.8295</v>
      </c>
      <c r="HQ38" s="167"/>
      <c r="HR38" s="167"/>
      <c r="HS38" s="167">
        <f>HT38</f>
        <v>2359654.3295</v>
      </c>
      <c r="HT38" s="167">
        <f>HT42+HT104</f>
        <v>2359654.3295</v>
      </c>
      <c r="HU38" s="167"/>
      <c r="HV38" s="167"/>
      <c r="HW38" s="167">
        <f>HX38</f>
        <v>0</v>
      </c>
      <c r="HX38" s="167">
        <f>HX42+HX104</f>
        <v>0</v>
      </c>
      <c r="HY38" s="167"/>
      <c r="HZ38" s="167"/>
      <c r="IA38" s="167">
        <f>IB38</f>
        <v>2359654.3295</v>
      </c>
      <c r="IB38" s="167">
        <f>IB42+IB104</f>
        <v>2359654.3295</v>
      </c>
      <c r="IC38" s="167"/>
      <c r="ID38" s="167"/>
      <c r="IE38" s="175"/>
      <c r="IF38" s="176"/>
      <c r="IG38" s="176"/>
      <c r="IH38" s="176"/>
    </row>
    <row r="39" spans="2:249" s="192" customFormat="1" ht="46.5" customHeight="1" x14ac:dyDescent="0.3">
      <c r="B39" s="178"/>
      <c r="C39" s="179" t="s">
        <v>142</v>
      </c>
      <c r="D39" s="180"/>
      <c r="E39" s="181"/>
      <c r="F39" s="181"/>
      <c r="G39" s="181"/>
      <c r="H39" s="181"/>
      <c r="I39" s="181"/>
      <c r="J39" s="181"/>
      <c r="K39" s="181"/>
      <c r="L39" s="181"/>
      <c r="M39" s="181"/>
      <c r="N39" s="181"/>
      <c r="O39" s="181"/>
      <c r="P39" s="181"/>
      <c r="Q39" s="182"/>
      <c r="R39" s="182"/>
      <c r="S39" s="182"/>
      <c r="T39" s="182"/>
      <c r="U39" s="182"/>
      <c r="V39" s="182"/>
      <c r="W39" s="182"/>
      <c r="X39" s="182"/>
      <c r="Y39" s="182"/>
      <c r="Z39" s="182"/>
      <c r="AA39" s="182"/>
      <c r="AB39" s="182"/>
      <c r="AC39" s="182"/>
      <c r="AD39" s="182"/>
      <c r="AE39" s="182"/>
      <c r="AF39" s="182"/>
      <c r="AG39" s="182"/>
      <c r="AH39" s="182"/>
      <c r="AI39" s="183"/>
      <c r="AJ39" s="182"/>
      <c r="AK39" s="182"/>
      <c r="AL39" s="182"/>
      <c r="AM39" s="184"/>
      <c r="AN39" s="182"/>
      <c r="AO39" s="185"/>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6"/>
      <c r="BL39" s="187"/>
      <c r="BM39" s="187"/>
      <c r="BN39" s="187"/>
      <c r="BO39" s="187"/>
      <c r="BP39" s="187"/>
      <c r="BQ39" s="187"/>
      <c r="BR39" s="187"/>
      <c r="BS39" s="187"/>
      <c r="BT39" s="187"/>
      <c r="BU39" s="187"/>
      <c r="BV39" s="182"/>
      <c r="BW39" s="182"/>
      <c r="BX39" s="182"/>
      <c r="BY39" s="182"/>
      <c r="BZ39" s="182"/>
      <c r="CA39" s="182"/>
      <c r="CB39" s="182"/>
      <c r="CC39" s="182"/>
      <c r="CD39" s="182"/>
      <c r="CE39" s="187"/>
      <c r="CF39" s="187"/>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f>EH39</f>
        <v>2700000</v>
      </c>
      <c r="EH39" s="182">
        <f>EH43+EH105</f>
        <v>2700000</v>
      </c>
      <c r="EI39" s="182"/>
      <c r="EJ39" s="182"/>
      <c r="EK39" s="182">
        <f>EL39</f>
        <v>0</v>
      </c>
      <c r="EL39" s="182">
        <f>EL43+EL105</f>
        <v>0</v>
      </c>
      <c r="EM39" s="182"/>
      <c r="EN39" s="182"/>
      <c r="EO39" s="182"/>
      <c r="EP39" s="182"/>
      <c r="EQ39" s="182"/>
      <c r="ER39" s="182"/>
      <c r="ES39" s="182">
        <f>ET39</f>
        <v>0</v>
      </c>
      <c r="ET39" s="182">
        <f>ET43+ET105</f>
        <v>0</v>
      </c>
      <c r="EU39" s="182"/>
      <c r="EV39" s="182"/>
      <c r="EW39" s="182"/>
      <c r="EX39" s="182"/>
      <c r="EY39" s="182"/>
      <c r="EZ39" s="182"/>
      <c r="FA39" s="182"/>
      <c r="FB39" s="182"/>
      <c r="FC39" s="182">
        <f t="shared" si="95"/>
        <v>2350000</v>
      </c>
      <c r="FD39" s="182">
        <f>FD43+FD105</f>
        <v>2350000</v>
      </c>
      <c r="FE39" s="182"/>
      <c r="FF39" s="182"/>
      <c r="FG39" s="182">
        <f>FH39</f>
        <v>0</v>
      </c>
      <c r="FH39" s="182">
        <f>FH43+FH105</f>
        <v>0</v>
      </c>
      <c r="FI39" s="182"/>
      <c r="FJ39" s="182"/>
      <c r="FK39" s="182"/>
      <c r="FL39" s="182"/>
      <c r="FM39" s="182"/>
      <c r="FN39" s="182"/>
      <c r="FO39" s="182">
        <f>FP39</f>
        <v>2350000</v>
      </c>
      <c r="FP39" s="182">
        <f>FP43+FP105</f>
        <v>2350000</v>
      </c>
      <c r="FQ39" s="182"/>
      <c r="FR39" s="182"/>
      <c r="FS39" s="89">
        <f t="shared" si="54"/>
        <v>679349.02908999997</v>
      </c>
      <c r="FT39" s="91">
        <f t="shared" si="79"/>
        <v>0.28908469322978719</v>
      </c>
      <c r="FU39" s="182">
        <f>FU43+FU105</f>
        <v>679349.02908999997</v>
      </c>
      <c r="FV39" s="91">
        <f t="shared" si="80"/>
        <v>0.28908469322978719</v>
      </c>
      <c r="FW39" s="89">
        <f>FW277+FW337</f>
        <v>0</v>
      </c>
      <c r="FX39" s="91">
        <v>0</v>
      </c>
      <c r="FY39" s="89">
        <f>FY277+FY337</f>
        <v>0</v>
      </c>
      <c r="FZ39" s="91">
        <v>0</v>
      </c>
      <c r="GA39" s="182">
        <f t="shared" si="83"/>
        <v>455000</v>
      </c>
      <c r="GB39" s="92">
        <f t="shared" si="84"/>
        <v>0.19361702127659575</v>
      </c>
      <c r="GC39" s="182">
        <f>GC43+GC105</f>
        <v>455000</v>
      </c>
      <c r="GD39" s="92">
        <f t="shared" si="85"/>
        <v>0.19361702127659575</v>
      </c>
      <c r="GE39" s="182"/>
      <c r="GF39" s="253"/>
      <c r="GG39" s="182"/>
      <c r="GH39" s="253"/>
      <c r="GI39" s="89">
        <f t="shared" si="86"/>
        <v>1960500</v>
      </c>
      <c r="GJ39" s="92">
        <f t="shared" si="87"/>
        <v>0.83425531914893614</v>
      </c>
      <c r="GK39" s="182">
        <f>GK43+GK105</f>
        <v>1960500</v>
      </c>
      <c r="GL39" s="92">
        <f t="shared" si="88"/>
        <v>0.83425531914893614</v>
      </c>
      <c r="GM39" s="89">
        <f>GM277+GM337</f>
        <v>0</v>
      </c>
      <c r="GN39" s="92">
        <v>0</v>
      </c>
      <c r="GO39" s="89">
        <f>GO277+GO337</f>
        <v>0</v>
      </c>
      <c r="GP39" s="92">
        <v>0</v>
      </c>
      <c r="GQ39" s="182"/>
      <c r="GR39" s="182"/>
      <c r="GS39" s="182"/>
      <c r="GT39" s="182"/>
      <c r="GU39" s="182">
        <f>GV39</f>
        <v>2700000</v>
      </c>
      <c r="GV39" s="182">
        <f>GV43+GV105</f>
        <v>2700000</v>
      </c>
      <c r="GW39" s="182"/>
      <c r="GX39" s="182"/>
      <c r="GY39" s="182"/>
      <c r="GZ39" s="182"/>
      <c r="HA39" s="182"/>
      <c r="HB39" s="182"/>
      <c r="HC39" s="182"/>
      <c r="HD39" s="182"/>
      <c r="HE39" s="182"/>
      <c r="HF39" s="182"/>
      <c r="HG39" s="182">
        <f>HH39</f>
        <v>-983000</v>
      </c>
      <c r="HH39" s="182">
        <f>HH43+HH105</f>
        <v>-983000</v>
      </c>
      <c r="HI39" s="182"/>
      <c r="HJ39" s="182"/>
      <c r="HK39" s="182">
        <f>HL39</f>
        <v>0</v>
      </c>
      <c r="HL39" s="182">
        <f>HL43+HL105</f>
        <v>0</v>
      </c>
      <c r="HM39" s="182"/>
      <c r="HN39" s="182"/>
      <c r="HO39" s="182">
        <f>HP39</f>
        <v>1717000</v>
      </c>
      <c r="HP39" s="182">
        <f>HP43+HP105</f>
        <v>1717000</v>
      </c>
      <c r="HQ39" s="182"/>
      <c r="HR39" s="182"/>
      <c r="HS39" s="182">
        <f>HT39</f>
        <v>0</v>
      </c>
      <c r="HT39" s="182">
        <f>HT43+HT105</f>
        <v>0</v>
      </c>
      <c r="HU39" s="182"/>
      <c r="HV39" s="182"/>
      <c r="HW39" s="182">
        <f>HX39</f>
        <v>2152470</v>
      </c>
      <c r="HX39" s="182">
        <f>HX43+HX105</f>
        <v>2152470</v>
      </c>
      <c r="HY39" s="182"/>
      <c r="HZ39" s="182"/>
      <c r="IA39" s="182">
        <f>IB39</f>
        <v>2152470</v>
      </c>
      <c r="IB39" s="182">
        <f>IB43+IB105</f>
        <v>2152470</v>
      </c>
      <c r="IC39" s="182"/>
      <c r="ID39" s="182"/>
      <c r="IE39" s="190"/>
      <c r="IF39" s="191"/>
      <c r="IG39" s="191"/>
      <c r="IH39" s="191"/>
    </row>
    <row r="40" spans="2:249" s="206" customFormat="1" ht="75" hidden="1" customHeight="1" x14ac:dyDescent="0.3">
      <c r="B40" s="193"/>
      <c r="C40" s="736" t="s">
        <v>128</v>
      </c>
      <c r="D40" s="737"/>
      <c r="E40" s="194"/>
      <c r="F40" s="194"/>
      <c r="G40" s="194"/>
      <c r="H40" s="194"/>
      <c r="I40" s="194"/>
      <c r="J40" s="194"/>
      <c r="K40" s="194"/>
      <c r="L40" s="194"/>
      <c r="M40" s="194"/>
      <c r="N40" s="194"/>
      <c r="O40" s="194"/>
      <c r="P40" s="194"/>
      <c r="Q40" s="195"/>
      <c r="R40" s="195"/>
      <c r="S40" s="195"/>
      <c r="T40" s="195"/>
      <c r="U40" s="195"/>
      <c r="V40" s="195"/>
      <c r="W40" s="195"/>
      <c r="X40" s="195"/>
      <c r="Y40" s="195"/>
      <c r="Z40" s="195"/>
      <c r="AA40" s="195"/>
      <c r="AB40" s="195"/>
      <c r="AC40" s="195"/>
      <c r="AD40" s="195"/>
      <c r="AE40" s="195"/>
      <c r="AF40" s="195"/>
      <c r="AG40" s="195"/>
      <c r="AH40" s="195"/>
      <c r="AI40" s="196"/>
      <c r="AJ40" s="195"/>
      <c r="AK40" s="195"/>
      <c r="AL40" s="195"/>
      <c r="AM40" s="197"/>
      <c r="AN40" s="195"/>
      <c r="AO40" s="198"/>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9"/>
      <c r="BL40" s="200"/>
      <c r="BM40" s="200"/>
      <c r="BN40" s="200"/>
      <c r="BO40" s="200"/>
      <c r="BP40" s="200"/>
      <c r="BQ40" s="200"/>
      <c r="BR40" s="200"/>
      <c r="BS40" s="200"/>
      <c r="BT40" s="200"/>
      <c r="BU40" s="200"/>
      <c r="BV40" s="195"/>
      <c r="BW40" s="195"/>
      <c r="BX40" s="195"/>
      <c r="BY40" s="195"/>
      <c r="BZ40" s="195"/>
      <c r="CA40" s="195"/>
      <c r="CB40" s="195"/>
      <c r="CC40" s="195"/>
      <c r="CD40" s="195"/>
      <c r="CE40" s="200"/>
      <c r="CF40" s="200"/>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5"/>
      <c r="DZ40" s="195"/>
      <c r="EA40" s="195"/>
      <c r="EB40" s="195"/>
      <c r="EC40" s="195"/>
      <c r="ED40" s="195"/>
      <c r="EE40" s="195"/>
      <c r="EF40" s="195"/>
      <c r="EG40" s="195"/>
      <c r="EH40" s="195"/>
      <c r="EI40" s="195"/>
      <c r="EJ40" s="195"/>
      <c r="EK40" s="195"/>
      <c r="EL40" s="195"/>
      <c r="EM40" s="195"/>
      <c r="EN40" s="195"/>
      <c r="EO40" s="195"/>
      <c r="EP40" s="195"/>
      <c r="EQ40" s="195"/>
      <c r="ER40" s="195"/>
      <c r="ES40" s="195"/>
      <c r="ET40" s="195"/>
      <c r="EU40" s="195"/>
      <c r="EV40" s="195"/>
      <c r="EW40" s="195"/>
      <c r="EX40" s="195"/>
      <c r="EY40" s="195"/>
      <c r="EZ40" s="195"/>
      <c r="FA40" s="195"/>
      <c r="FB40" s="195"/>
      <c r="FC40" s="195">
        <f t="shared" si="95"/>
        <v>0</v>
      </c>
      <c r="FD40" s="195">
        <f>FD44</f>
        <v>0</v>
      </c>
      <c r="FE40" s="195"/>
      <c r="FF40" s="195"/>
      <c r="FG40" s="195"/>
      <c r="FH40" s="195"/>
      <c r="FI40" s="195"/>
      <c r="FJ40" s="195"/>
      <c r="FK40" s="195"/>
      <c r="FL40" s="195"/>
      <c r="FM40" s="195"/>
      <c r="FN40" s="195"/>
      <c r="FO40" s="195"/>
      <c r="FP40" s="195"/>
      <c r="FQ40" s="195"/>
      <c r="FR40" s="195"/>
      <c r="FS40" s="102">
        <f>FU40</f>
        <v>107581.93032</v>
      </c>
      <c r="FT40" s="104">
        <v>0</v>
      </c>
      <c r="FU40" s="195">
        <f>FU44</f>
        <v>107581.93032</v>
      </c>
      <c r="FV40" s="104">
        <v>0</v>
      </c>
      <c r="FW40" s="102">
        <v>0</v>
      </c>
      <c r="FX40" s="104">
        <v>0</v>
      </c>
      <c r="FY40" s="102">
        <v>0</v>
      </c>
      <c r="FZ40" s="104">
        <v>0</v>
      </c>
      <c r="GA40" s="195">
        <v>0</v>
      </c>
      <c r="GB40" s="105">
        <v>0</v>
      </c>
      <c r="GC40" s="195">
        <v>0</v>
      </c>
      <c r="GD40" s="105">
        <v>0</v>
      </c>
      <c r="GE40" s="195"/>
      <c r="GF40" s="203"/>
      <c r="GG40" s="195"/>
      <c r="GH40" s="203"/>
      <c r="GI40" s="254">
        <v>0</v>
      </c>
      <c r="GJ40" s="105">
        <v>0</v>
      </c>
      <c r="GK40" s="102">
        <v>0</v>
      </c>
      <c r="GL40" s="105">
        <v>0</v>
      </c>
      <c r="GM40" s="102">
        <v>0</v>
      </c>
      <c r="GN40" s="105">
        <v>0</v>
      </c>
      <c r="GO40" s="102">
        <v>0</v>
      </c>
      <c r="GP40" s="105">
        <v>0</v>
      </c>
      <c r="GQ40" s="195"/>
      <c r="GR40" s="195"/>
      <c r="GS40" s="195"/>
      <c r="GT40" s="195"/>
      <c r="GU40" s="195"/>
      <c r="GV40" s="195"/>
      <c r="GW40" s="195"/>
      <c r="GX40" s="195"/>
      <c r="GY40" s="195"/>
      <c r="GZ40" s="195"/>
      <c r="HA40" s="195"/>
      <c r="HB40" s="195"/>
      <c r="HC40" s="195"/>
      <c r="HD40" s="195"/>
      <c r="HE40" s="195"/>
      <c r="HF40" s="195"/>
      <c r="HG40" s="195"/>
      <c r="HH40" s="195"/>
      <c r="HI40" s="195"/>
      <c r="HJ40" s="195"/>
      <c r="HK40" s="195"/>
      <c r="HL40" s="195"/>
      <c r="HM40" s="195"/>
      <c r="HN40" s="195"/>
      <c r="HO40" s="195"/>
      <c r="HP40" s="195"/>
      <c r="HQ40" s="195"/>
      <c r="HR40" s="195"/>
      <c r="HS40" s="195"/>
      <c r="HT40" s="195"/>
      <c r="HU40" s="195"/>
      <c r="HV40" s="195"/>
      <c r="HW40" s="195"/>
      <c r="HX40" s="195"/>
      <c r="HY40" s="195"/>
      <c r="HZ40" s="195"/>
      <c r="IA40" s="195"/>
      <c r="IB40" s="195"/>
      <c r="IC40" s="195"/>
      <c r="ID40" s="195"/>
      <c r="IE40" s="204"/>
      <c r="IF40" s="205"/>
      <c r="IG40" s="205"/>
      <c r="IH40" s="205"/>
    </row>
    <row r="41" spans="2:249" s="257" customFormat="1" ht="84.75" customHeight="1" x14ac:dyDescent="0.3">
      <c r="B41" s="161" t="s">
        <v>152</v>
      </c>
      <c r="C41" s="255" t="s">
        <v>153</v>
      </c>
      <c r="D41" s="163" t="s">
        <v>154</v>
      </c>
      <c r="E41" s="164" t="e">
        <f t="shared" si="67"/>
        <v>#REF!</v>
      </c>
      <c r="F41" s="164" t="e">
        <f>#REF!+#REF!</f>
        <v>#REF!</v>
      </c>
      <c r="G41" s="164" t="e">
        <f>#REF!+#REF!</f>
        <v>#REF!</v>
      </c>
      <c r="H41" s="164" t="e">
        <f t="shared" si="68"/>
        <v>#REF!</v>
      </c>
      <c r="I41" s="164" t="e">
        <f>#REF!+#REF!</f>
        <v>#REF!</v>
      </c>
      <c r="J41" s="164" t="e">
        <f>#REF!+#REF!</f>
        <v>#REF!</v>
      </c>
      <c r="K41" s="164" t="e">
        <f t="shared" si="69"/>
        <v>#REF!</v>
      </c>
      <c r="L41" s="164" t="e">
        <f>#REF!+#REF!</f>
        <v>#REF!</v>
      </c>
      <c r="M41" s="164" t="e">
        <f>#REF!+#REF!</f>
        <v>#REF!</v>
      </c>
      <c r="N41" s="164" t="e">
        <f t="shared" si="70"/>
        <v>#REF!</v>
      </c>
      <c r="O41" s="164" t="e">
        <f>#REF!+#REF!</f>
        <v>#REF!</v>
      </c>
      <c r="P41" s="164" t="e">
        <f>#REF!+#REF!</f>
        <v>#REF!</v>
      </c>
      <c r="Q41" s="166" t="e">
        <f t="shared" si="71"/>
        <v>#REF!</v>
      </c>
      <c r="R41" s="166" t="e">
        <f>#REF!+#REF!</f>
        <v>#REF!</v>
      </c>
      <c r="S41" s="166" t="e">
        <f>#REF!+#REF!</f>
        <v>#REF!</v>
      </c>
      <c r="T41" s="166" t="e">
        <f t="shared" si="90"/>
        <v>#REF!</v>
      </c>
      <c r="U41" s="166" t="e">
        <f>#REF!+#REF!</f>
        <v>#REF!</v>
      </c>
      <c r="V41" s="166" t="e">
        <f>#REF!+#REF!</f>
        <v>#REF!</v>
      </c>
      <c r="W41" s="166" t="e">
        <f t="shared" si="91"/>
        <v>#REF!</v>
      </c>
      <c r="X41" s="166" t="e">
        <f>#REF!+#REF!</f>
        <v>#REF!</v>
      </c>
      <c r="Y41" s="166" t="e">
        <f>#REF!+#REF!</f>
        <v>#REF!</v>
      </c>
      <c r="Z41" s="166" t="e">
        <f>#REF!</f>
        <v>#REF!</v>
      </c>
      <c r="AA41" s="166" t="e">
        <f>#REF!</f>
        <v>#REF!</v>
      </c>
      <c r="AB41" s="166" t="e">
        <f>#REF!</f>
        <v>#REF!</v>
      </c>
      <c r="AC41" s="166" t="e">
        <f>#REF!</f>
        <v>#REF!</v>
      </c>
      <c r="AD41" s="166" t="e">
        <f>#REF!</f>
        <v>#REF!</v>
      </c>
      <c r="AE41" s="166" t="e">
        <f>#REF!</f>
        <v>#REF!</v>
      </c>
      <c r="AF41" s="166" t="e">
        <f>#REF!</f>
        <v>#REF!</v>
      </c>
      <c r="AG41" s="166" t="e">
        <f>#REF!</f>
        <v>#REF!</v>
      </c>
      <c r="AH41" s="166" t="e">
        <f>#REF!</f>
        <v>#REF!</v>
      </c>
      <c r="AI41" s="166" t="e">
        <f>#REF!</f>
        <v>#REF!</v>
      </c>
      <c r="AJ41" s="166" t="e">
        <f>#REF!</f>
        <v>#REF!</v>
      </c>
      <c r="AK41" s="167" t="e">
        <f>#REF!</f>
        <v>#REF!</v>
      </c>
      <c r="AL41" s="167" t="e">
        <f>#REF!</f>
        <v>#REF!</v>
      </c>
      <c r="AM41" s="172" t="e">
        <f>#REF!</f>
        <v>#REF!</v>
      </c>
      <c r="AN41" s="172" t="e">
        <f>#REF!</f>
        <v>#REF!</v>
      </c>
      <c r="AO41" s="170">
        <v>1</v>
      </c>
      <c r="AP41" s="166" t="e">
        <f>#REF!</f>
        <v>#REF!</v>
      </c>
      <c r="AQ41" s="166" t="e">
        <f>#REF!</f>
        <v>#REF!</v>
      </c>
      <c r="AR41" s="167" t="e">
        <f>#REF!</f>
        <v>#REF!</v>
      </c>
      <c r="AS41" s="166" t="e">
        <f>#REF!</f>
        <v>#REF!</v>
      </c>
      <c r="AT41" s="166" t="e">
        <f>#REF!</f>
        <v>#REF!</v>
      </c>
      <c r="AU41" s="166" t="e">
        <f>#REF!</f>
        <v>#REF!</v>
      </c>
      <c r="AV41" s="166" t="e">
        <f>#REF!</f>
        <v>#REF!</v>
      </c>
      <c r="AW41" s="166" t="e">
        <f>#REF!</f>
        <v>#REF!</v>
      </c>
      <c r="AX41" s="166" t="e">
        <f>#REF!</f>
        <v>#REF!</v>
      </c>
      <c r="AY41" s="166" t="e">
        <f>#REF!</f>
        <v>#REF!</v>
      </c>
      <c r="AZ41" s="166" t="e">
        <f>#REF!</f>
        <v>#REF!</v>
      </c>
      <c r="BA41" s="166" t="e">
        <f>#REF!</f>
        <v>#REF!</v>
      </c>
      <c r="BB41" s="166" t="e">
        <f>#REF!</f>
        <v>#REF!</v>
      </c>
      <c r="BC41" s="166" t="e">
        <f>#REF!</f>
        <v>#REF!</v>
      </c>
      <c r="BD41" s="166" t="e">
        <f>#REF!</f>
        <v>#REF!</v>
      </c>
      <c r="BE41" s="166" t="e">
        <f>#REF!</f>
        <v>#REF!</v>
      </c>
      <c r="BF41" s="166" t="e">
        <f>#REF!</f>
        <v>#REF!</v>
      </c>
      <c r="BG41" s="166" t="e">
        <f>#REF!</f>
        <v>#REF!</v>
      </c>
      <c r="BH41" s="166" t="e">
        <f>#REF!</f>
        <v>#REF!</v>
      </c>
      <c r="BI41" s="166" t="e">
        <f>#REF!</f>
        <v>#REF!</v>
      </c>
      <c r="BJ41" s="166" t="e">
        <f>#REF!</f>
        <v>#REF!</v>
      </c>
      <c r="BK41" s="171" t="e">
        <f>#REF!</f>
        <v>#REF!</v>
      </c>
      <c r="BL41" s="167" t="e">
        <f>#REF!</f>
        <v>#REF!</v>
      </c>
      <c r="BM41" s="167" t="e">
        <f>#REF!</f>
        <v>#REF!</v>
      </c>
      <c r="BN41" s="167" t="e">
        <f>#REF!</f>
        <v>#REF!</v>
      </c>
      <c r="BO41" s="167" t="e">
        <f>#REF!</f>
        <v>#REF!</v>
      </c>
      <c r="BP41" s="167" t="e">
        <f>#REF!</f>
        <v>#REF!</v>
      </c>
      <c r="BQ41" s="167" t="e">
        <f>#REF!</f>
        <v>#REF!</v>
      </c>
      <c r="BR41" s="167" t="e">
        <f>#REF!</f>
        <v>#REF!</v>
      </c>
      <c r="BS41" s="167" t="e">
        <f>#REF!</f>
        <v>#REF!</v>
      </c>
      <c r="BT41" s="167" t="e">
        <f>#REF!</f>
        <v>#REF!</v>
      </c>
      <c r="BU41" s="167" t="e">
        <f>#REF!</f>
        <v>#REF!</v>
      </c>
      <c r="BV41" s="166" t="e">
        <f>#REF!</f>
        <v>#REF!</v>
      </c>
      <c r="BW41" s="166" t="e">
        <f>#REF!</f>
        <v>#REF!</v>
      </c>
      <c r="BX41" s="166" t="e">
        <f>#REF!</f>
        <v>#REF!</v>
      </c>
      <c r="BY41" s="166" t="e">
        <f>#REF!</f>
        <v>#REF!</v>
      </c>
      <c r="BZ41" s="166" t="e">
        <f>#REF!</f>
        <v>#REF!</v>
      </c>
      <c r="CA41" s="166" t="e">
        <f>#REF!</f>
        <v>#REF!</v>
      </c>
      <c r="CB41" s="166" t="e">
        <f>CB46+CB49+CB55+CB63+CB69+#REF!+#REF!+CB102</f>
        <v>#REF!</v>
      </c>
      <c r="CC41" s="166" t="e">
        <f>CC46+CC49+CC55+CC63+CC69+#REF!+#REF!+CC102</f>
        <v>#REF!</v>
      </c>
      <c r="CD41" s="166" t="e">
        <f>CD46+CD49+CD55+CD63+CD69+#REF!+#REF!+CD102</f>
        <v>#REF!</v>
      </c>
      <c r="CE41" s="167" t="e">
        <f>CE46+CE49+CE55+CE63+CE69+#REF!+#REF!+CE102</f>
        <v>#REF!</v>
      </c>
      <c r="CF41" s="167" t="e">
        <f>CF46+CF49+CF55+CF63+CF69+#REF!+#REF!+CF102</f>
        <v>#REF!</v>
      </c>
      <c r="CG41" s="166" t="e">
        <f>CG46+CG49+CG55+CG63+CG69+#REF!+#REF!+CG102</f>
        <v>#REF!</v>
      </c>
      <c r="CH41" s="166" t="e">
        <f>CH46+CH49+CH55+CH63+CH69+#REF!+#REF!+CH102</f>
        <v>#REF!</v>
      </c>
      <c r="CI41" s="166" t="e">
        <f>CI46+CI49+CI55+CI63+CI69+#REF!+#REF!+CI102</f>
        <v>#REF!</v>
      </c>
      <c r="CJ41" s="166" t="e">
        <f>CJ46+CJ49+CJ55+CJ63+CJ69+#REF!+#REF!+CJ102</f>
        <v>#REF!</v>
      </c>
      <c r="CK41" s="166" t="e">
        <f>CK46+CK49+CK55+CK63+CK69+#REF!+#REF!+CK102</f>
        <v>#REF!</v>
      </c>
      <c r="CL41" s="166" t="e">
        <f>CL46+CL49+CL55+CL63+CL69+#REF!+#REF!+CL102</f>
        <v>#REF!</v>
      </c>
      <c r="CM41" s="166" t="e">
        <f>CM46+CM49+CM55+CM63+CM69+#REF!+#REF!+CM102</f>
        <v>#REF!</v>
      </c>
      <c r="CN41" s="166" t="e">
        <f>CN46+CN49+CN55+CN63+CN69+#REF!+#REF!+CN102</f>
        <v>#REF!</v>
      </c>
      <c r="CO41" s="166" t="e">
        <f>CO46+CO49+CO55+CO63+CO69+#REF!+#REF!+CO102</f>
        <v>#REF!</v>
      </c>
      <c r="CP41" s="166" t="e">
        <f>CP46+CP49+CP55+CP63+CP69+#REF!+#REF!+CP102</f>
        <v>#REF!</v>
      </c>
      <c r="CQ41" s="166" t="e">
        <f>CQ46+CQ49+CQ55+CQ63+CQ69+#REF!+#REF!+CQ102</f>
        <v>#REF!</v>
      </c>
      <c r="CR41" s="166" t="e">
        <f>CR46+CR49+CR55+CR63+CR69+#REF!+#REF!+CR102</f>
        <v>#REF!</v>
      </c>
      <c r="CS41" s="166" t="e">
        <f>CS46+CS49+CS55+CS63+CS69+#REF!+#REF!+CS102</f>
        <v>#REF!</v>
      </c>
      <c r="CT41" s="166" t="e">
        <f>CT46+CT49+CT55+CT63+CT69+#REF!+#REF!+CT102</f>
        <v>#REF!</v>
      </c>
      <c r="CU41" s="166" t="e">
        <f>CU46+CU49+CU55+CU63+CU69+#REF!+#REF!+CU102</f>
        <v>#REF!</v>
      </c>
      <c r="CV41" s="166" t="e">
        <f>CV46+CV49+CV55+CV63+CV69+#REF!+#REF!+CV102</f>
        <v>#REF!</v>
      </c>
      <c r="CW41" s="166">
        <f>CX41</f>
        <v>495808.97831999994</v>
      </c>
      <c r="CX41" s="166">
        <f>CX46+CX49+CX55+CX63+CX69++CX102+CX72+CX75+CX77+CX80</f>
        <v>495808.97831999994</v>
      </c>
      <c r="CY41" s="166">
        <f t="shared" ref="CY41:DE41" si="96">CY46+CY49+CY55+CY63+CY69++CY102</f>
        <v>0</v>
      </c>
      <c r="CZ41" s="166">
        <f t="shared" si="96"/>
        <v>892174.69400000002</v>
      </c>
      <c r="DA41" s="166">
        <f t="shared" si="96"/>
        <v>892174.69400000002</v>
      </c>
      <c r="DB41" s="166">
        <f t="shared" si="96"/>
        <v>0</v>
      </c>
      <c r="DC41" s="166">
        <f t="shared" si="96"/>
        <v>0</v>
      </c>
      <c r="DD41" s="166">
        <f t="shared" si="96"/>
        <v>0</v>
      </c>
      <c r="DE41" s="166">
        <f t="shared" si="96"/>
        <v>0</v>
      </c>
      <c r="DF41" s="166">
        <f>DF46+DF49+DF55+DF63+DF69++DF102+DF72+DF75+DF77+DF80</f>
        <v>-234516.68966</v>
      </c>
      <c r="DG41" s="166">
        <f>DG46+DG49+DG55+DG63+DG69++DG102+DG72+DG75+DG77+DG80</f>
        <v>-234516.68966</v>
      </c>
      <c r="DH41" s="166">
        <f>DH46+DH49+DH55+DH63+DH69++DH102</f>
        <v>0</v>
      </c>
      <c r="DI41" s="166">
        <f>DI46+DI49+DI55+DI63+DI69++DI102+DI72+DI75+DI77+DI80</f>
        <v>261292.28865999999</v>
      </c>
      <c r="DJ41" s="166">
        <f>DJ46+DJ49+DJ55+DJ63+DJ69++DJ102+DJ72+DJ75+DJ77+DJ80</f>
        <v>261292.28865999999</v>
      </c>
      <c r="DK41" s="166">
        <f>DK46+DK49+DK55+DK63+DK69++DK102</f>
        <v>0</v>
      </c>
      <c r="DL41" s="166">
        <f>DL46+DL49+DL55+DL63+DL69++DL102+DL72+DL75+DL77+DL80</f>
        <v>354809.22461999999</v>
      </c>
      <c r="DM41" s="166">
        <f>DM46+DM49+DM55+DM63+DM69++DM102+DM72+DM75+DM77+DM80</f>
        <v>354809.22461999999</v>
      </c>
      <c r="DN41" s="166">
        <f>DN46+DN49+DN55+DN63+DN69++DN102</f>
        <v>0</v>
      </c>
      <c r="DO41" s="166">
        <f>DO46+DO49+DO55+DO63+DO69++DO102+DO72+DO75+DO77+DO80</f>
        <v>4746.4650799999999</v>
      </c>
      <c r="DP41" s="166">
        <f>DP46+DP49+DP55+DP63+DP69++DP102+DP72+DP75+DP77+DP80</f>
        <v>4746.4650799999999</v>
      </c>
      <c r="DQ41" s="166">
        <f>DQ46+DQ49+DQ55+DQ63+DQ69++DQ102</f>
        <v>0</v>
      </c>
      <c r="DR41" s="166">
        <f>DR46+DR49+DR55+DR63+DR69++DR102+DR72+DR75+DR77+DR80</f>
        <v>-98263.401039999982</v>
      </c>
      <c r="DS41" s="166">
        <f>DS46+DS49+DS55+DS63+DS69++DS102+DS72+DS75+DS77+DS80</f>
        <v>-98263.401039999982</v>
      </c>
      <c r="DT41" s="166">
        <f t="shared" ref="DT41:EF41" si="97">DT46+DT49+DT55+DT63+DT69++DT102</f>
        <v>0</v>
      </c>
      <c r="DU41" s="166">
        <f t="shared" si="97"/>
        <v>1024671</v>
      </c>
      <c r="DV41" s="166">
        <f t="shared" si="97"/>
        <v>1024671</v>
      </c>
      <c r="DW41" s="166">
        <f t="shared" si="97"/>
        <v>0</v>
      </c>
      <c r="DX41" s="166">
        <f t="shared" si="97"/>
        <v>1306929.4391999999</v>
      </c>
      <c r="DY41" s="166">
        <f t="shared" si="97"/>
        <v>1306929.4391999999</v>
      </c>
      <c r="DZ41" s="166">
        <f t="shared" si="97"/>
        <v>0</v>
      </c>
      <c r="EA41" s="166">
        <f t="shared" si="97"/>
        <v>0</v>
      </c>
      <c r="EB41" s="166">
        <f t="shared" si="97"/>
        <v>0</v>
      </c>
      <c r="EC41" s="166">
        <f t="shared" si="97"/>
        <v>0</v>
      </c>
      <c r="ED41" s="166">
        <f t="shared" si="97"/>
        <v>-451007.6</v>
      </c>
      <c r="EE41" s="166">
        <f t="shared" si="97"/>
        <v>-451007.6</v>
      </c>
      <c r="EF41" s="166">
        <f t="shared" si="97"/>
        <v>0</v>
      </c>
      <c r="EG41" s="166">
        <f>EH41</f>
        <v>3286340.4924699999</v>
      </c>
      <c r="EH41" s="166">
        <f>EH42+EH43</f>
        <v>3286340.4924699999</v>
      </c>
      <c r="EI41" s="166"/>
      <c r="EJ41" s="166">
        <f>EJ46+EJ49+EJ55+EJ63+EJ69++EJ102</f>
        <v>0</v>
      </c>
      <c r="EK41" s="166">
        <f>EL41</f>
        <v>-23439.37</v>
      </c>
      <c r="EL41" s="166">
        <f>EL42+EL43</f>
        <v>-23439.37</v>
      </c>
      <c r="EM41" s="166"/>
      <c r="EN41" s="166">
        <f>EN46+EN49+EN55+EN63+EN69++EN102</f>
        <v>0</v>
      </c>
      <c r="EO41" s="166">
        <f>EO46+EO49+EO55+EO63+EO69++EO102</f>
        <v>0</v>
      </c>
      <c r="EP41" s="166">
        <f>EP46+EP49+EP55+EP63+EP69++EP102</f>
        <v>0</v>
      </c>
      <c r="EQ41" s="166"/>
      <c r="ER41" s="166">
        <f>ER46+ER49+ER55+ER63+ER69++ER102</f>
        <v>0</v>
      </c>
      <c r="ES41" s="166">
        <f>ET41</f>
        <v>32057.762330000001</v>
      </c>
      <c r="ET41" s="166">
        <f>ET42+ET43</f>
        <v>32057.762330000001</v>
      </c>
      <c r="EU41" s="166"/>
      <c r="EV41" s="166">
        <f t="shared" ref="EV41:FB41" si="98">EV46+EV49+EV55+EV63+EV69++EV102</f>
        <v>0</v>
      </c>
      <c r="EW41" s="166">
        <f t="shared" si="98"/>
        <v>1505478.6842</v>
      </c>
      <c r="EX41" s="166">
        <f t="shared" si="98"/>
        <v>1505478.6842</v>
      </c>
      <c r="EY41" s="166">
        <f t="shared" si="98"/>
        <v>0</v>
      </c>
      <c r="EZ41" s="166">
        <f t="shared" si="98"/>
        <v>-926815.28419999999</v>
      </c>
      <c r="FA41" s="166">
        <f t="shared" si="98"/>
        <v>-926815.28419999999</v>
      </c>
      <c r="FB41" s="166">
        <f t="shared" si="98"/>
        <v>0</v>
      </c>
      <c r="FC41" s="166">
        <f t="shared" si="95"/>
        <v>2982537.52434</v>
      </c>
      <c r="FD41" s="166">
        <f>FD42+FD43</f>
        <v>2982537.52434</v>
      </c>
      <c r="FE41" s="166"/>
      <c r="FF41" s="166">
        <f>FF46+FF49+FF55+FF63+FF69++FF102</f>
        <v>0</v>
      </c>
      <c r="FG41" s="166">
        <f>FH41</f>
        <v>53053.274749999997</v>
      </c>
      <c r="FH41" s="166">
        <f>FH42+FH43</f>
        <v>53053.274749999997</v>
      </c>
      <c r="FI41" s="166"/>
      <c r="FJ41" s="166">
        <f>FJ46+FJ49+FJ55+FJ63+FJ69++FJ102</f>
        <v>0</v>
      </c>
      <c r="FK41" s="166">
        <f>FK46+FK49+FK55+FK63+FK69++FK102</f>
        <v>0</v>
      </c>
      <c r="FL41" s="166">
        <f>FL46+FL49+FL55+FL63+FL69++FL102</f>
        <v>0</v>
      </c>
      <c r="FM41" s="166"/>
      <c r="FN41" s="166">
        <f>FN46+FN49+FN55+FN63+FN69++FN102</f>
        <v>0</v>
      </c>
      <c r="FO41" s="166">
        <f>FP41</f>
        <v>3035590.7990899999</v>
      </c>
      <c r="FP41" s="166">
        <f>FP42+FP43</f>
        <v>3035590.7990899999</v>
      </c>
      <c r="FQ41" s="166"/>
      <c r="FR41" s="166">
        <f>FR46+FR49+FR55+FR63+FR69++FR102</f>
        <v>0</v>
      </c>
      <c r="FS41" s="248">
        <f t="shared" si="54"/>
        <v>1196419.7724899999</v>
      </c>
      <c r="FT41" s="249">
        <f t="shared" si="79"/>
        <v>0.40114156577284082</v>
      </c>
      <c r="FU41" s="166">
        <f>FU42+FU43</f>
        <v>1196419.7724899999</v>
      </c>
      <c r="FV41" s="249">
        <f t="shared" si="80"/>
        <v>0.40114156577284082</v>
      </c>
      <c r="FW41" s="248">
        <f>FW278+FW338</f>
        <v>0</v>
      </c>
      <c r="FX41" s="249">
        <v>0</v>
      </c>
      <c r="FY41" s="248">
        <f>FY278+FY338</f>
        <v>0</v>
      </c>
      <c r="FZ41" s="249">
        <v>0</v>
      </c>
      <c r="GA41" s="248">
        <f t="shared" si="83"/>
        <v>768948.3186</v>
      </c>
      <c r="GB41" s="250">
        <f t="shared" si="84"/>
        <v>0.2578168128061219</v>
      </c>
      <c r="GC41" s="166">
        <f>GC42+GC43</f>
        <v>768948.3186</v>
      </c>
      <c r="GD41" s="250">
        <f t="shared" si="85"/>
        <v>0.2578168128061219</v>
      </c>
      <c r="GE41" s="248"/>
      <c r="GF41" s="251"/>
      <c r="GG41" s="248"/>
      <c r="GH41" s="251"/>
      <c r="GI41" s="248">
        <f t="shared" si="86"/>
        <v>2450225.5629699999</v>
      </c>
      <c r="GJ41" s="250">
        <f t="shared" si="87"/>
        <v>0.82152380078175402</v>
      </c>
      <c r="GK41" s="166">
        <f>GK42+GK43</f>
        <v>2450225.5629699999</v>
      </c>
      <c r="GL41" s="250">
        <f t="shared" si="88"/>
        <v>0.82152380078175402</v>
      </c>
      <c r="GM41" s="248">
        <f>GM278+GM338</f>
        <v>0</v>
      </c>
      <c r="GN41" s="250">
        <v>0</v>
      </c>
      <c r="GO41" s="248">
        <f>GO278+GO338</f>
        <v>0</v>
      </c>
      <c r="GP41" s="250">
        <v>0</v>
      </c>
      <c r="GQ41" s="166"/>
      <c r="GR41" s="166"/>
      <c r="GS41" s="166"/>
      <c r="GT41" s="166"/>
      <c r="GU41" s="166">
        <f>GV41</f>
        <v>3120926.8295</v>
      </c>
      <c r="GV41" s="166">
        <f>GV42+GV43</f>
        <v>3120926.8295</v>
      </c>
      <c r="GW41" s="166"/>
      <c r="GX41" s="166">
        <f>GX46+GX49+GX55+GX63+GX69++GX102</f>
        <v>0</v>
      </c>
      <c r="GY41" s="166"/>
      <c r="GZ41" s="166"/>
      <c r="HA41" s="166"/>
      <c r="HB41" s="166"/>
      <c r="HC41" s="166"/>
      <c r="HD41" s="166"/>
      <c r="HE41" s="166"/>
      <c r="HF41" s="166"/>
      <c r="HG41" s="166">
        <f>HH41</f>
        <v>-856000</v>
      </c>
      <c r="HH41" s="166">
        <f>HH42+HH43</f>
        <v>-856000</v>
      </c>
      <c r="HI41" s="166"/>
      <c r="HJ41" s="166">
        <f>HJ46+HJ49+HJ55+HJ63+HJ69++HJ102</f>
        <v>0</v>
      </c>
      <c r="HK41" s="166">
        <f>HL41</f>
        <v>0</v>
      </c>
      <c r="HL41" s="166">
        <f>HL42+HL43</f>
        <v>0</v>
      </c>
      <c r="HM41" s="166"/>
      <c r="HN41" s="166">
        <f>HN46+HN49+HN55+HN63+HN69++HN102</f>
        <v>0</v>
      </c>
      <c r="HO41" s="166">
        <f>HP41</f>
        <v>2264926.8295</v>
      </c>
      <c r="HP41" s="166">
        <f>HP42+HP43</f>
        <v>2264926.8295</v>
      </c>
      <c r="HQ41" s="166"/>
      <c r="HR41" s="166">
        <f>HR46+HR49+HR55+HR63+HR69++HR102</f>
        <v>0</v>
      </c>
      <c r="HS41" s="166">
        <f>HT41</f>
        <v>1882054.3295</v>
      </c>
      <c r="HT41" s="166">
        <f>HT42+HT43</f>
        <v>1882054.3295</v>
      </c>
      <c r="HU41" s="166"/>
      <c r="HV41" s="166">
        <f>HV46+HV49+HV55+HV63+HV69++HV102</f>
        <v>0</v>
      </c>
      <c r="HW41" s="166">
        <f>HX41+HY41+HZ41</f>
        <v>1728970</v>
      </c>
      <c r="HX41" s="166">
        <f>HX42+HX43</f>
        <v>1728970</v>
      </c>
      <c r="HY41" s="166"/>
      <c r="HZ41" s="166">
        <f>HZ46+HZ49+HZ55+HZ63+HZ69++HZ102</f>
        <v>0</v>
      </c>
      <c r="IA41" s="166">
        <f>IB41</f>
        <v>3611024.3295</v>
      </c>
      <c r="IB41" s="166">
        <f>IB42+IB43</f>
        <v>3611024.3295</v>
      </c>
      <c r="IC41" s="166"/>
      <c r="ID41" s="166">
        <f>ID46+ID49+ID55+ID63+ID69++ID102</f>
        <v>0</v>
      </c>
      <c r="IE41" s="237"/>
      <c r="IF41" s="256"/>
      <c r="IG41" s="256"/>
      <c r="IH41" s="256"/>
    </row>
    <row r="42" spans="2:249" s="252" customFormat="1" ht="44.25" customHeight="1" x14ac:dyDescent="0.3">
      <c r="B42" s="161"/>
      <c r="C42" s="162" t="s">
        <v>141</v>
      </c>
      <c r="D42" s="163"/>
      <c r="E42" s="164"/>
      <c r="F42" s="165"/>
      <c r="G42" s="165"/>
      <c r="H42" s="164"/>
      <c r="I42" s="165"/>
      <c r="J42" s="165"/>
      <c r="K42" s="164"/>
      <c r="L42" s="165"/>
      <c r="M42" s="165"/>
      <c r="N42" s="164"/>
      <c r="O42" s="165"/>
      <c r="P42" s="165"/>
      <c r="Q42" s="166"/>
      <c r="R42" s="167"/>
      <c r="S42" s="167"/>
      <c r="T42" s="166"/>
      <c r="U42" s="167"/>
      <c r="V42" s="167"/>
      <c r="W42" s="166"/>
      <c r="X42" s="167"/>
      <c r="Y42" s="167"/>
      <c r="Z42" s="166"/>
      <c r="AA42" s="167"/>
      <c r="AB42" s="167"/>
      <c r="AC42" s="167"/>
      <c r="AD42" s="167"/>
      <c r="AE42" s="167"/>
      <c r="AF42" s="167"/>
      <c r="AG42" s="167"/>
      <c r="AH42" s="167"/>
      <c r="AI42" s="167"/>
      <c r="AJ42" s="167"/>
      <c r="AK42" s="167"/>
      <c r="AL42" s="167"/>
      <c r="AM42" s="172"/>
      <c r="AN42" s="169"/>
      <c r="AO42" s="170"/>
      <c r="AP42" s="167"/>
      <c r="AQ42" s="167"/>
      <c r="AR42" s="167"/>
      <c r="AS42" s="166"/>
      <c r="AT42" s="167"/>
      <c r="AU42" s="167"/>
      <c r="AV42" s="166"/>
      <c r="AW42" s="167"/>
      <c r="AX42" s="167"/>
      <c r="AY42" s="166"/>
      <c r="AZ42" s="167"/>
      <c r="BA42" s="167"/>
      <c r="BB42" s="166"/>
      <c r="BC42" s="167"/>
      <c r="BD42" s="167"/>
      <c r="BE42" s="166"/>
      <c r="BF42" s="167"/>
      <c r="BG42" s="167"/>
      <c r="BH42" s="166"/>
      <c r="BI42" s="167"/>
      <c r="BJ42" s="167"/>
      <c r="BK42" s="171"/>
      <c r="BL42" s="167"/>
      <c r="BM42" s="167"/>
      <c r="BN42" s="167"/>
      <c r="BO42" s="167"/>
      <c r="BP42" s="167"/>
      <c r="BQ42" s="167"/>
      <c r="BR42" s="167"/>
      <c r="BS42" s="167"/>
      <c r="BT42" s="167"/>
      <c r="BU42" s="167"/>
      <c r="BV42" s="166"/>
      <c r="BW42" s="167"/>
      <c r="BX42" s="167"/>
      <c r="BY42" s="166"/>
      <c r="BZ42" s="167"/>
      <c r="CA42" s="167"/>
      <c r="CB42" s="166"/>
      <c r="CC42" s="167"/>
      <c r="CD42" s="167"/>
      <c r="CE42" s="167"/>
      <c r="CF42" s="167"/>
      <c r="CG42" s="172"/>
      <c r="CH42" s="166"/>
      <c r="CI42" s="167"/>
      <c r="CJ42" s="167"/>
      <c r="CK42" s="166"/>
      <c r="CL42" s="167"/>
      <c r="CM42" s="167"/>
      <c r="CN42" s="167"/>
      <c r="CO42" s="167"/>
      <c r="CP42" s="167"/>
      <c r="CQ42" s="166"/>
      <c r="CR42" s="167"/>
      <c r="CS42" s="167"/>
      <c r="CT42" s="166"/>
      <c r="CU42" s="167"/>
      <c r="CV42" s="167"/>
      <c r="CW42" s="166"/>
      <c r="CX42" s="167"/>
      <c r="CY42" s="167"/>
      <c r="CZ42" s="166"/>
      <c r="DA42" s="167"/>
      <c r="DB42" s="167"/>
      <c r="DC42" s="167"/>
      <c r="DD42" s="167"/>
      <c r="DE42" s="167"/>
      <c r="DF42" s="166"/>
      <c r="DG42" s="167"/>
      <c r="DH42" s="167"/>
      <c r="DI42" s="166"/>
      <c r="DJ42" s="167"/>
      <c r="DK42" s="167"/>
      <c r="DL42" s="166"/>
      <c r="DM42" s="167"/>
      <c r="DN42" s="167"/>
      <c r="DO42" s="166"/>
      <c r="DP42" s="167"/>
      <c r="DQ42" s="167"/>
      <c r="DR42" s="166"/>
      <c r="DS42" s="167"/>
      <c r="DT42" s="167"/>
      <c r="DU42" s="166"/>
      <c r="DV42" s="167"/>
      <c r="DW42" s="167"/>
      <c r="DX42" s="166"/>
      <c r="DY42" s="167"/>
      <c r="DZ42" s="167"/>
      <c r="EA42" s="167"/>
      <c r="EB42" s="167"/>
      <c r="EC42" s="167"/>
      <c r="ED42" s="166"/>
      <c r="EE42" s="167"/>
      <c r="EF42" s="167"/>
      <c r="EG42" s="167">
        <f>EH42</f>
        <v>1012840.4924700001</v>
      </c>
      <c r="EH42" s="167">
        <f>EH47+EH50+EH65+EH70+EH71+EH91+EH94+EH102+EH80</f>
        <v>1012840.4924700001</v>
      </c>
      <c r="EI42" s="167"/>
      <c r="EJ42" s="167"/>
      <c r="EK42" s="167">
        <f>EL42</f>
        <v>-23439.37</v>
      </c>
      <c r="EL42" s="167">
        <f>EL46+EL50+EL56+EL69+EL90+EL94+EL102+EL80+EL65</f>
        <v>-23439.37</v>
      </c>
      <c r="EM42" s="167"/>
      <c r="EN42" s="167"/>
      <c r="EO42" s="166"/>
      <c r="EP42" s="167"/>
      <c r="EQ42" s="167"/>
      <c r="ER42" s="167"/>
      <c r="ES42" s="167">
        <f>ET42</f>
        <v>32057.762330000001</v>
      </c>
      <c r="ET42" s="167">
        <f>ET46+ET50+ET56+ET69+ET90+ET94+ET102+ET80+ET65</f>
        <v>32057.762330000001</v>
      </c>
      <c r="EU42" s="167"/>
      <c r="EV42" s="167"/>
      <c r="EW42" s="166"/>
      <c r="EX42" s="167"/>
      <c r="EY42" s="167"/>
      <c r="EZ42" s="166"/>
      <c r="FA42" s="167"/>
      <c r="FB42" s="167"/>
      <c r="FC42" s="167">
        <f t="shared" si="95"/>
        <v>1059037.5243400002</v>
      </c>
      <c r="FD42" s="167">
        <f>FD46+FD50+FD65+FD69+FD80+FD90+FD94+FD102+FD98</f>
        <v>1059037.5243400002</v>
      </c>
      <c r="FE42" s="167"/>
      <c r="FF42" s="167"/>
      <c r="FG42" s="167">
        <f>FH42</f>
        <v>53053.274749999997</v>
      </c>
      <c r="FH42" s="167">
        <f>FH46+FH50+FH56+FH69+FH90+FH94+FH102+FH80+FH65+FH99</f>
        <v>53053.274749999997</v>
      </c>
      <c r="FI42" s="167"/>
      <c r="FJ42" s="167"/>
      <c r="FK42" s="166"/>
      <c r="FL42" s="167"/>
      <c r="FM42" s="167"/>
      <c r="FN42" s="167"/>
      <c r="FO42" s="167">
        <f>FP42</f>
        <v>1112090.7990900001</v>
      </c>
      <c r="FP42" s="167">
        <f>FP46+FP50+FP56+FP69+FP90+FP94+FP102+FP80+FP65+FP99</f>
        <v>1112090.7990900001</v>
      </c>
      <c r="FQ42" s="167"/>
      <c r="FR42" s="167"/>
      <c r="FS42" s="248">
        <f t="shared" si="54"/>
        <v>517070.74340000004</v>
      </c>
      <c r="FT42" s="249">
        <f t="shared" si="79"/>
        <v>0.48824591340353329</v>
      </c>
      <c r="FU42" s="167">
        <f>FU46+FU50+FU65+FU69+FU80+FU90+FU94+FU102+FU98</f>
        <v>517070.74340000004</v>
      </c>
      <c r="FV42" s="249">
        <f t="shared" si="80"/>
        <v>0.48824591340353329</v>
      </c>
      <c r="FW42" s="248">
        <f>FW279+FW339</f>
        <v>0</v>
      </c>
      <c r="FX42" s="249">
        <v>0</v>
      </c>
      <c r="FY42" s="248">
        <f>FY279+FY339</f>
        <v>0</v>
      </c>
      <c r="FZ42" s="249">
        <v>0</v>
      </c>
      <c r="GA42" s="248">
        <f t="shared" si="83"/>
        <v>313948.3186</v>
      </c>
      <c r="GB42" s="250">
        <f t="shared" si="84"/>
        <v>0.29644683156591156</v>
      </c>
      <c r="GC42" s="167">
        <f>GC46+GC50+GC65+GC69+GC80+GC90+GC94+GC102</f>
        <v>313948.3186</v>
      </c>
      <c r="GD42" s="250">
        <f t="shared" si="85"/>
        <v>0.29644683156591156</v>
      </c>
      <c r="GE42" s="248"/>
      <c r="GF42" s="251"/>
      <c r="GG42" s="248"/>
      <c r="GH42" s="251"/>
      <c r="GI42" s="248">
        <f t="shared" si="86"/>
        <v>916225.56296999997</v>
      </c>
      <c r="GJ42" s="250">
        <f t="shared" si="87"/>
        <v>0.86514929066465163</v>
      </c>
      <c r="GK42" s="167">
        <f>GK46+GK50+GK65+GK69+GK80+GK90+GK94+GK102+GK98</f>
        <v>916225.56296999997</v>
      </c>
      <c r="GL42" s="250">
        <f t="shared" si="88"/>
        <v>0.86514929066465163</v>
      </c>
      <c r="GM42" s="248">
        <f>GM279+GM339</f>
        <v>0</v>
      </c>
      <c r="GN42" s="250">
        <v>0</v>
      </c>
      <c r="GO42" s="248">
        <v>0</v>
      </c>
      <c r="GP42" s="250">
        <v>0</v>
      </c>
      <c r="GQ42" s="167"/>
      <c r="GR42" s="167"/>
      <c r="GS42" s="167"/>
      <c r="GT42" s="167"/>
      <c r="GU42" s="167">
        <f>GV42</f>
        <v>1047926.8295</v>
      </c>
      <c r="GV42" s="167">
        <f>GV46+GV50+GV56+GV69+GV90+GV94+GV102+GV80+GV65+GV99</f>
        <v>1047926.8295</v>
      </c>
      <c r="GW42" s="167"/>
      <c r="GX42" s="167"/>
      <c r="GY42" s="167"/>
      <c r="GZ42" s="167"/>
      <c r="HA42" s="167"/>
      <c r="HB42" s="167"/>
      <c r="HC42" s="167"/>
      <c r="HD42" s="167"/>
      <c r="HE42" s="167"/>
      <c r="HF42" s="167"/>
      <c r="HG42" s="167">
        <f>HH42</f>
        <v>0</v>
      </c>
      <c r="HH42" s="167">
        <f>HH46+HH50+HH56+HH65+HH69+HH80+HH90+HH94+HH102</f>
        <v>0</v>
      </c>
      <c r="HI42" s="167"/>
      <c r="HJ42" s="167"/>
      <c r="HK42" s="167">
        <f>HL42</f>
        <v>0</v>
      </c>
      <c r="HL42" s="167">
        <f>HL46+HL50+HL56+HL69+HL90+HL94+HL102+HL80+HL65</f>
        <v>0</v>
      </c>
      <c r="HM42" s="167"/>
      <c r="HN42" s="167"/>
      <c r="HO42" s="167">
        <f>HP42</f>
        <v>1047926.8295</v>
      </c>
      <c r="HP42" s="167">
        <f>HP46+HP50+HP56+HP65+HP69+HP80+HP90+HP94+HP102</f>
        <v>1047926.8295</v>
      </c>
      <c r="HQ42" s="167"/>
      <c r="HR42" s="167"/>
      <c r="HS42" s="167">
        <f>HT42</f>
        <v>1882054.3295</v>
      </c>
      <c r="HT42" s="167">
        <f>HT46+HT50+HT56+HT69+HT90+HT94+HT102+HT80+HT65</f>
        <v>1882054.3295</v>
      </c>
      <c r="HU42" s="167"/>
      <c r="HV42" s="167"/>
      <c r="HW42" s="167">
        <f>HX42</f>
        <v>0</v>
      </c>
      <c r="HX42" s="167">
        <f>HX46+HX50+HX56+HX69+HX90+HX94+HX102+HX80+HX65</f>
        <v>0</v>
      </c>
      <c r="HY42" s="167"/>
      <c r="HZ42" s="167"/>
      <c r="IA42" s="167">
        <f>IB42</f>
        <v>1882054.3295</v>
      </c>
      <c r="IB42" s="167">
        <f>IB46+IB50+IB56+IB69+IB90+IB94+IB102+IB80+IB65</f>
        <v>1882054.3295</v>
      </c>
      <c r="IC42" s="167"/>
      <c r="ID42" s="167"/>
      <c r="IE42" s="175"/>
      <c r="IF42" s="176"/>
      <c r="IG42" s="176"/>
      <c r="IH42" s="176"/>
    </row>
    <row r="43" spans="2:249" s="192" customFormat="1" ht="46.5" customHeight="1" x14ac:dyDescent="0.3">
      <c r="B43" s="178"/>
      <c r="C43" s="179" t="s">
        <v>142</v>
      </c>
      <c r="D43" s="180"/>
      <c r="E43" s="181"/>
      <c r="F43" s="181"/>
      <c r="G43" s="181"/>
      <c r="H43" s="181"/>
      <c r="I43" s="181"/>
      <c r="J43" s="181"/>
      <c r="K43" s="181"/>
      <c r="L43" s="181"/>
      <c r="M43" s="181"/>
      <c r="N43" s="181"/>
      <c r="O43" s="181"/>
      <c r="P43" s="181"/>
      <c r="Q43" s="182"/>
      <c r="R43" s="182"/>
      <c r="S43" s="182"/>
      <c r="T43" s="182"/>
      <c r="U43" s="182"/>
      <c r="V43" s="182"/>
      <c r="W43" s="182"/>
      <c r="X43" s="182"/>
      <c r="Y43" s="182"/>
      <c r="Z43" s="182"/>
      <c r="AA43" s="182"/>
      <c r="AB43" s="182"/>
      <c r="AC43" s="182"/>
      <c r="AD43" s="182"/>
      <c r="AE43" s="182"/>
      <c r="AF43" s="182"/>
      <c r="AG43" s="182"/>
      <c r="AH43" s="182"/>
      <c r="AI43" s="183"/>
      <c r="AJ43" s="182"/>
      <c r="AK43" s="182"/>
      <c r="AL43" s="182"/>
      <c r="AM43" s="184"/>
      <c r="AN43" s="182"/>
      <c r="AO43" s="185"/>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6"/>
      <c r="BL43" s="187"/>
      <c r="BM43" s="187"/>
      <c r="BN43" s="187"/>
      <c r="BO43" s="187"/>
      <c r="BP43" s="187"/>
      <c r="BQ43" s="187"/>
      <c r="BR43" s="187"/>
      <c r="BS43" s="187"/>
      <c r="BT43" s="187"/>
      <c r="BU43" s="187"/>
      <c r="BV43" s="182"/>
      <c r="BW43" s="182"/>
      <c r="BX43" s="182"/>
      <c r="BY43" s="182"/>
      <c r="BZ43" s="182"/>
      <c r="CA43" s="182"/>
      <c r="CB43" s="182"/>
      <c r="CC43" s="182"/>
      <c r="CD43" s="182"/>
      <c r="CE43" s="187"/>
      <c r="CF43" s="187"/>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f>EH43</f>
        <v>2273500</v>
      </c>
      <c r="EH43" s="182">
        <f>EH53+EH61+EH64+EH97</f>
        <v>2273500</v>
      </c>
      <c r="EI43" s="182"/>
      <c r="EJ43" s="182"/>
      <c r="EK43" s="182">
        <f>EL43</f>
        <v>0</v>
      </c>
      <c r="EL43" s="182">
        <f>EL53+EL61+EL64+EL97</f>
        <v>0</v>
      </c>
      <c r="EM43" s="182"/>
      <c r="EN43" s="182"/>
      <c r="EO43" s="182"/>
      <c r="EP43" s="182"/>
      <c r="EQ43" s="182"/>
      <c r="ER43" s="182"/>
      <c r="ES43" s="182">
        <f>ET43</f>
        <v>0</v>
      </c>
      <c r="ET43" s="182">
        <f>ET53+ET61+ET64+ET97</f>
        <v>0</v>
      </c>
      <c r="EU43" s="182"/>
      <c r="EV43" s="182"/>
      <c r="EW43" s="182"/>
      <c r="EX43" s="182"/>
      <c r="EY43" s="182"/>
      <c r="EZ43" s="182"/>
      <c r="FA43" s="182"/>
      <c r="FB43" s="182"/>
      <c r="FC43" s="182">
        <f t="shared" si="95"/>
        <v>1923500</v>
      </c>
      <c r="FD43" s="182">
        <f>FD53+FD61+FD64+FD97</f>
        <v>1923500</v>
      </c>
      <c r="FE43" s="182"/>
      <c r="FF43" s="182"/>
      <c r="FG43" s="182">
        <f>FH43</f>
        <v>0</v>
      </c>
      <c r="FH43" s="182">
        <f>FH53+FH61+FH64+FH97</f>
        <v>0</v>
      </c>
      <c r="FI43" s="182"/>
      <c r="FJ43" s="182"/>
      <c r="FK43" s="182"/>
      <c r="FL43" s="182"/>
      <c r="FM43" s="182"/>
      <c r="FN43" s="182"/>
      <c r="FO43" s="182">
        <f>FP43</f>
        <v>1923500</v>
      </c>
      <c r="FP43" s="182">
        <f>FP53+FP61+FP64+FP97</f>
        <v>1923500</v>
      </c>
      <c r="FQ43" s="182"/>
      <c r="FR43" s="182"/>
      <c r="FS43" s="89">
        <f t="shared" si="54"/>
        <v>679349.02908999997</v>
      </c>
      <c r="FT43" s="91">
        <f t="shared" si="79"/>
        <v>0.35318379469196776</v>
      </c>
      <c r="FU43" s="182">
        <f>FU53+FU61+FU64+FU97</f>
        <v>679349.02908999997</v>
      </c>
      <c r="FV43" s="91">
        <f t="shared" si="80"/>
        <v>0.35318379469196776</v>
      </c>
      <c r="FW43" s="89">
        <f>FW280+FW340</f>
        <v>0</v>
      </c>
      <c r="FX43" s="91">
        <v>0</v>
      </c>
      <c r="FY43" s="89">
        <f>FY280+FY340</f>
        <v>0</v>
      </c>
      <c r="FZ43" s="91">
        <v>0</v>
      </c>
      <c r="GA43" s="182">
        <f t="shared" si="83"/>
        <v>455000</v>
      </c>
      <c r="GB43" s="92">
        <f t="shared" si="84"/>
        <v>0.23654795944892124</v>
      </c>
      <c r="GC43" s="182">
        <f>GC53+GC61+GC64+GC97</f>
        <v>455000</v>
      </c>
      <c r="GD43" s="92">
        <f t="shared" si="85"/>
        <v>0.23654795944892124</v>
      </c>
      <c r="GE43" s="89"/>
      <c r="GF43" s="253"/>
      <c r="GG43" s="89"/>
      <c r="GH43" s="253"/>
      <c r="GI43" s="89">
        <f t="shared" si="86"/>
        <v>1534000</v>
      </c>
      <c r="GJ43" s="92">
        <f t="shared" si="87"/>
        <v>0.79750454899922019</v>
      </c>
      <c r="GK43" s="182">
        <f>GK53+GK61+GK64+GK97</f>
        <v>1534000</v>
      </c>
      <c r="GL43" s="92">
        <f t="shared" si="88"/>
        <v>0.79750454899922019</v>
      </c>
      <c r="GM43" s="89">
        <f>GM280+GM340</f>
        <v>0</v>
      </c>
      <c r="GN43" s="92">
        <v>0</v>
      </c>
      <c r="GO43" s="89">
        <f>GO280+GO340</f>
        <v>0</v>
      </c>
      <c r="GP43" s="92">
        <v>0</v>
      </c>
      <c r="GQ43" s="182"/>
      <c r="GR43" s="182"/>
      <c r="GS43" s="182"/>
      <c r="GT43" s="182"/>
      <c r="GU43" s="182">
        <f>GV43</f>
        <v>2073000</v>
      </c>
      <c r="GV43" s="182">
        <f>GV53+GV61+GV64+GV97</f>
        <v>2073000</v>
      </c>
      <c r="GW43" s="182"/>
      <c r="GX43" s="182"/>
      <c r="GY43" s="182"/>
      <c r="GZ43" s="182"/>
      <c r="HA43" s="182"/>
      <c r="HB43" s="182"/>
      <c r="HC43" s="182"/>
      <c r="HD43" s="182"/>
      <c r="HE43" s="182"/>
      <c r="HF43" s="182"/>
      <c r="HG43" s="182">
        <f>HH43</f>
        <v>-856000</v>
      </c>
      <c r="HH43" s="182">
        <f>HH53+HH61+HH64+HH97</f>
        <v>-856000</v>
      </c>
      <c r="HI43" s="182"/>
      <c r="HJ43" s="182"/>
      <c r="HK43" s="182">
        <f>HL43</f>
        <v>0</v>
      </c>
      <c r="HL43" s="182">
        <f>HL53+HL61+HL64+HL97</f>
        <v>0</v>
      </c>
      <c r="HM43" s="182"/>
      <c r="HN43" s="182"/>
      <c r="HO43" s="182">
        <f>HP43</f>
        <v>1217000</v>
      </c>
      <c r="HP43" s="182">
        <f>HP53+HP61+HP64+HP97</f>
        <v>1217000</v>
      </c>
      <c r="HQ43" s="182"/>
      <c r="HR43" s="182"/>
      <c r="HS43" s="182">
        <f>HT43</f>
        <v>0</v>
      </c>
      <c r="HT43" s="182">
        <f>HT53+HT61+HT64+HT97</f>
        <v>0</v>
      </c>
      <c r="HU43" s="182"/>
      <c r="HV43" s="182"/>
      <c r="HW43" s="182">
        <f>HX43</f>
        <v>1728970</v>
      </c>
      <c r="HX43" s="182">
        <f>HX53+HX61+HX64+HX97</f>
        <v>1728970</v>
      </c>
      <c r="HY43" s="182"/>
      <c r="HZ43" s="182"/>
      <c r="IA43" s="182">
        <f>IB43</f>
        <v>1728970</v>
      </c>
      <c r="IB43" s="182">
        <f>IB53+IB61+IB64+IB97</f>
        <v>1728970</v>
      </c>
      <c r="IC43" s="182"/>
      <c r="ID43" s="182"/>
      <c r="IE43" s="190"/>
      <c r="IF43" s="191"/>
      <c r="IG43" s="191"/>
      <c r="IH43" s="191"/>
    </row>
    <row r="44" spans="2:249" s="206" customFormat="1" ht="68.25" hidden="1" customHeight="1" x14ac:dyDescent="0.3">
      <c r="B44" s="193"/>
      <c r="C44" s="736" t="s">
        <v>128</v>
      </c>
      <c r="D44" s="737"/>
      <c r="E44" s="194"/>
      <c r="F44" s="194"/>
      <c r="G44" s="194"/>
      <c r="H44" s="194"/>
      <c r="I44" s="194"/>
      <c r="J44" s="194"/>
      <c r="K44" s="194"/>
      <c r="L44" s="194"/>
      <c r="M44" s="194"/>
      <c r="N44" s="194"/>
      <c r="O44" s="194"/>
      <c r="P44" s="194"/>
      <c r="Q44" s="195"/>
      <c r="R44" s="195"/>
      <c r="S44" s="195"/>
      <c r="T44" s="195"/>
      <c r="U44" s="195"/>
      <c r="V44" s="195"/>
      <c r="W44" s="195"/>
      <c r="X44" s="195"/>
      <c r="Y44" s="195"/>
      <c r="Z44" s="195"/>
      <c r="AA44" s="195"/>
      <c r="AB44" s="195"/>
      <c r="AC44" s="195"/>
      <c r="AD44" s="195"/>
      <c r="AE44" s="195"/>
      <c r="AF44" s="195"/>
      <c r="AG44" s="195"/>
      <c r="AH44" s="195"/>
      <c r="AI44" s="196"/>
      <c r="AJ44" s="195"/>
      <c r="AK44" s="195"/>
      <c r="AL44" s="195"/>
      <c r="AM44" s="197"/>
      <c r="AN44" s="195"/>
      <c r="AO44" s="198"/>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9"/>
      <c r="BL44" s="200"/>
      <c r="BM44" s="200"/>
      <c r="BN44" s="200"/>
      <c r="BO44" s="200"/>
      <c r="BP44" s="200"/>
      <c r="BQ44" s="200"/>
      <c r="BR44" s="200"/>
      <c r="BS44" s="200"/>
      <c r="BT44" s="200"/>
      <c r="BU44" s="200"/>
      <c r="BV44" s="195"/>
      <c r="BW44" s="195"/>
      <c r="BX44" s="195"/>
      <c r="BY44" s="195"/>
      <c r="BZ44" s="195"/>
      <c r="CA44" s="195"/>
      <c r="CB44" s="195"/>
      <c r="CC44" s="195"/>
      <c r="CD44" s="195"/>
      <c r="CE44" s="200"/>
      <c r="CF44" s="200"/>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5"/>
      <c r="DJ44" s="195"/>
      <c r="DK44" s="195"/>
      <c r="DL44" s="195"/>
      <c r="DM44" s="195"/>
      <c r="DN44" s="195"/>
      <c r="DO44" s="195"/>
      <c r="DP44" s="195"/>
      <c r="DQ44" s="195"/>
      <c r="DR44" s="195"/>
      <c r="DS44" s="195"/>
      <c r="DT44" s="195"/>
      <c r="DU44" s="195"/>
      <c r="DV44" s="195"/>
      <c r="DW44" s="195"/>
      <c r="DX44" s="195"/>
      <c r="DY44" s="195"/>
      <c r="DZ44" s="195"/>
      <c r="EA44" s="195"/>
      <c r="EB44" s="195"/>
      <c r="EC44" s="195"/>
      <c r="ED44" s="195"/>
      <c r="EE44" s="195"/>
      <c r="EF44" s="195"/>
      <c r="EG44" s="195"/>
      <c r="EH44" s="195"/>
      <c r="EI44" s="195"/>
      <c r="EJ44" s="195"/>
      <c r="EK44" s="195"/>
      <c r="EL44" s="195"/>
      <c r="EM44" s="195"/>
      <c r="EN44" s="195"/>
      <c r="EO44" s="195"/>
      <c r="EP44" s="195"/>
      <c r="EQ44" s="195"/>
      <c r="ER44" s="195"/>
      <c r="ES44" s="195"/>
      <c r="ET44" s="195"/>
      <c r="EU44" s="195"/>
      <c r="EV44" s="195"/>
      <c r="EW44" s="195"/>
      <c r="EX44" s="195"/>
      <c r="EY44" s="195"/>
      <c r="EZ44" s="195"/>
      <c r="FA44" s="195"/>
      <c r="FB44" s="195"/>
      <c r="FC44" s="195">
        <f t="shared" si="95"/>
        <v>0</v>
      </c>
      <c r="FD44" s="195">
        <v>0</v>
      </c>
      <c r="FE44" s="195">
        <v>0</v>
      </c>
      <c r="FF44" s="195">
        <v>0</v>
      </c>
      <c r="FG44" s="195"/>
      <c r="FH44" s="195"/>
      <c r="FI44" s="195"/>
      <c r="FJ44" s="195"/>
      <c r="FK44" s="195"/>
      <c r="FL44" s="195"/>
      <c r="FM44" s="195"/>
      <c r="FN44" s="195"/>
      <c r="FO44" s="195"/>
      <c r="FP44" s="195"/>
      <c r="FQ44" s="195"/>
      <c r="FR44" s="195"/>
      <c r="FS44" s="102">
        <f>FU44</f>
        <v>107581.93032</v>
      </c>
      <c r="FT44" s="104">
        <v>0</v>
      </c>
      <c r="FU44" s="102">
        <f>FU54+FU62</f>
        <v>107581.93032</v>
      </c>
      <c r="FV44" s="104">
        <v>0</v>
      </c>
      <c r="FW44" s="102">
        <v>0</v>
      </c>
      <c r="FX44" s="104">
        <v>0</v>
      </c>
      <c r="FY44" s="102">
        <v>0</v>
      </c>
      <c r="FZ44" s="104">
        <v>0</v>
      </c>
      <c r="GA44" s="195">
        <v>0</v>
      </c>
      <c r="GB44" s="105">
        <v>0</v>
      </c>
      <c r="GC44" s="195">
        <v>0</v>
      </c>
      <c r="GD44" s="105">
        <v>0</v>
      </c>
      <c r="GE44" s="102"/>
      <c r="GF44" s="203"/>
      <c r="GG44" s="102"/>
      <c r="GH44" s="203"/>
      <c r="GI44" s="254">
        <v>0</v>
      </c>
      <c r="GJ44" s="105">
        <v>0</v>
      </c>
      <c r="GK44" s="102">
        <v>0</v>
      </c>
      <c r="GL44" s="105">
        <v>0</v>
      </c>
      <c r="GM44" s="102">
        <v>0</v>
      </c>
      <c r="GN44" s="105">
        <v>0</v>
      </c>
      <c r="GO44" s="102">
        <v>0</v>
      </c>
      <c r="GP44" s="105">
        <v>0</v>
      </c>
      <c r="GQ44" s="195"/>
      <c r="GR44" s="195"/>
      <c r="GS44" s="195"/>
      <c r="GT44" s="195"/>
      <c r="GU44" s="195"/>
      <c r="GV44" s="195"/>
      <c r="GW44" s="195"/>
      <c r="GX44" s="195"/>
      <c r="GY44" s="195"/>
      <c r="GZ44" s="195"/>
      <c r="HA44" s="195"/>
      <c r="HB44" s="195"/>
      <c r="HC44" s="195"/>
      <c r="HD44" s="195"/>
      <c r="HE44" s="195"/>
      <c r="HF44" s="195"/>
      <c r="HG44" s="195"/>
      <c r="HH44" s="195"/>
      <c r="HI44" s="195"/>
      <c r="HJ44" s="195"/>
      <c r="HK44" s="195"/>
      <c r="HL44" s="195"/>
      <c r="HM44" s="195"/>
      <c r="HN44" s="195"/>
      <c r="HO44" s="195"/>
      <c r="HP44" s="195"/>
      <c r="HQ44" s="195"/>
      <c r="HR44" s="195"/>
      <c r="HS44" s="195"/>
      <c r="HT44" s="195"/>
      <c r="HU44" s="195"/>
      <c r="HV44" s="195"/>
      <c r="HW44" s="195"/>
      <c r="HX44" s="195"/>
      <c r="HY44" s="195"/>
      <c r="HZ44" s="195"/>
      <c r="IA44" s="195"/>
      <c r="IB44" s="195"/>
      <c r="IC44" s="195"/>
      <c r="ID44" s="195"/>
      <c r="IE44" s="204"/>
      <c r="IF44" s="205"/>
      <c r="IG44" s="205"/>
      <c r="IH44" s="205"/>
    </row>
    <row r="45" spans="2:249" s="240" customFormat="1" ht="24.75" customHeight="1" x14ac:dyDescent="0.25">
      <c r="B45" s="161"/>
      <c r="C45" s="162" t="s">
        <v>155</v>
      </c>
      <c r="D45" s="163"/>
      <c r="E45" s="232"/>
      <c r="F45" s="164"/>
      <c r="G45" s="164"/>
      <c r="H45" s="232"/>
      <c r="I45" s="164"/>
      <c r="J45" s="164"/>
      <c r="K45" s="232"/>
      <c r="L45" s="164"/>
      <c r="M45" s="164"/>
      <c r="N45" s="232"/>
      <c r="O45" s="164"/>
      <c r="P45" s="164"/>
      <c r="Q45" s="234"/>
      <c r="R45" s="166"/>
      <c r="S45" s="166"/>
      <c r="T45" s="234"/>
      <c r="U45" s="166"/>
      <c r="V45" s="166"/>
      <c r="W45" s="234"/>
      <c r="X45" s="166"/>
      <c r="Y45" s="166"/>
      <c r="Z45" s="234"/>
      <c r="AA45" s="166"/>
      <c r="AB45" s="166"/>
      <c r="AC45" s="234"/>
      <c r="AD45" s="166"/>
      <c r="AE45" s="166"/>
      <c r="AF45" s="234"/>
      <c r="AG45" s="166"/>
      <c r="AH45" s="166"/>
      <c r="AI45" s="166"/>
      <c r="AJ45" s="166"/>
      <c r="AK45" s="166"/>
      <c r="AL45" s="166"/>
      <c r="AM45" s="166"/>
      <c r="AN45" s="166"/>
      <c r="AO45" s="166"/>
      <c r="AP45" s="166"/>
      <c r="AQ45" s="166"/>
      <c r="AR45" s="166"/>
      <c r="AS45" s="234"/>
      <c r="AT45" s="166"/>
      <c r="AU45" s="166"/>
      <c r="AV45" s="234"/>
      <c r="AW45" s="166"/>
      <c r="AX45" s="166"/>
      <c r="AY45" s="234"/>
      <c r="AZ45" s="166"/>
      <c r="BA45" s="166"/>
      <c r="BB45" s="234"/>
      <c r="BC45" s="166"/>
      <c r="BD45" s="166"/>
      <c r="BE45" s="234"/>
      <c r="BF45" s="166"/>
      <c r="BG45" s="166"/>
      <c r="BH45" s="234"/>
      <c r="BI45" s="166"/>
      <c r="BJ45" s="166"/>
      <c r="BK45" s="258"/>
      <c r="BL45" s="166"/>
      <c r="BM45" s="166"/>
      <c r="BN45" s="166"/>
      <c r="BO45" s="166"/>
      <c r="BP45" s="166"/>
      <c r="BQ45" s="166"/>
      <c r="BR45" s="166"/>
      <c r="BS45" s="166"/>
      <c r="BT45" s="166"/>
      <c r="BU45" s="166"/>
      <c r="BV45" s="234"/>
      <c r="BW45" s="166"/>
      <c r="BX45" s="166"/>
      <c r="BY45" s="234"/>
      <c r="BZ45" s="166"/>
      <c r="CA45" s="166"/>
      <c r="CB45" s="234"/>
      <c r="CC45" s="166"/>
      <c r="CD45" s="166"/>
      <c r="CE45" s="166"/>
      <c r="CF45" s="166"/>
      <c r="CG45" s="234"/>
      <c r="CH45" s="234"/>
      <c r="CI45" s="166"/>
      <c r="CJ45" s="166"/>
      <c r="CK45" s="234"/>
      <c r="CL45" s="166"/>
      <c r="CM45" s="166"/>
      <c r="CN45" s="166"/>
      <c r="CO45" s="166"/>
      <c r="CP45" s="166"/>
      <c r="CQ45" s="234"/>
      <c r="CR45" s="166"/>
      <c r="CS45" s="166"/>
      <c r="CT45" s="234"/>
      <c r="CU45" s="166"/>
      <c r="CV45" s="166"/>
      <c r="CW45" s="166"/>
      <c r="CX45" s="166"/>
      <c r="CY45" s="166"/>
      <c r="CZ45" s="234"/>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234"/>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234"/>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45"/>
      <c r="FT45" s="46"/>
      <c r="FU45" s="45"/>
      <c r="FV45" s="46"/>
      <c r="FW45" s="45"/>
      <c r="FX45" s="46"/>
      <c r="FY45" s="45"/>
      <c r="FZ45" s="46"/>
      <c r="GA45" s="45"/>
      <c r="GB45" s="47"/>
      <c r="GC45" s="140"/>
      <c r="GD45" s="47"/>
      <c r="GE45" s="115"/>
      <c r="GF45" s="236"/>
      <c r="GG45" s="115"/>
      <c r="GH45" s="236"/>
      <c r="GI45" s="140"/>
      <c r="GJ45" s="47"/>
      <c r="GK45" s="115"/>
      <c r="GL45" s="47"/>
      <c r="GM45" s="115"/>
      <c r="GN45" s="47"/>
      <c r="GO45" s="115"/>
      <c r="GP45" s="47"/>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237"/>
      <c r="IF45" s="238"/>
      <c r="IG45" s="238"/>
      <c r="IH45" s="238"/>
      <c r="II45" s="239"/>
      <c r="IJ45" s="239"/>
      <c r="IK45" s="239"/>
      <c r="IL45" s="239"/>
      <c r="IM45" s="239"/>
      <c r="IN45" s="239"/>
      <c r="IO45" s="239"/>
    </row>
    <row r="46" spans="2:249" s="252" customFormat="1" ht="39.75" customHeight="1" x14ac:dyDescent="0.3">
      <c r="B46" s="161" t="s">
        <v>156</v>
      </c>
      <c r="C46" s="162" t="s">
        <v>157</v>
      </c>
      <c r="D46" s="163" t="s">
        <v>158</v>
      </c>
      <c r="E46" s="164">
        <f t="shared" ref="E46:E58" si="99">F46+G46</f>
        <v>20000</v>
      </c>
      <c r="F46" s="165">
        <f>SUM(F47:F48)</f>
        <v>20000</v>
      </c>
      <c r="G46" s="165">
        <f>SUM(G47:G48)</f>
        <v>0</v>
      </c>
      <c r="H46" s="164">
        <f t="shared" ref="H46:H58" si="100">I46+J46</f>
        <v>0</v>
      </c>
      <c r="I46" s="165">
        <f>SUM(I47:I48)</f>
        <v>0</v>
      </c>
      <c r="J46" s="165"/>
      <c r="K46" s="164">
        <f t="shared" ref="K46:K58" si="101">L46+M46</f>
        <v>20000</v>
      </c>
      <c r="L46" s="165">
        <f>SUM(L47:L48)</f>
        <v>20000</v>
      </c>
      <c r="M46" s="165">
        <f>SUM(M47:M48)</f>
        <v>0</v>
      </c>
      <c r="N46" s="164">
        <f t="shared" ref="N46:N58" si="102">O46+P46</f>
        <v>-2950.1736999999998</v>
      </c>
      <c r="O46" s="165">
        <f>SUM(O47:O48)</f>
        <v>-2950.1736999999998</v>
      </c>
      <c r="P46" s="165"/>
      <c r="Q46" s="166">
        <f t="shared" ref="Q46:Q58" si="103">R46+S46</f>
        <v>17049.826300000001</v>
      </c>
      <c r="R46" s="167">
        <f>SUM(R47:R48)</f>
        <v>17049.826300000001</v>
      </c>
      <c r="S46" s="167">
        <f>SUM(S47:S48)</f>
        <v>0</v>
      </c>
      <c r="T46" s="166">
        <f t="shared" ref="T46:T58" si="104">U46+V46</f>
        <v>20000</v>
      </c>
      <c r="U46" s="167">
        <f>SUM(U47:U48)</f>
        <v>20000</v>
      </c>
      <c r="V46" s="167">
        <f>SUM(V47:V48)</f>
        <v>0</v>
      </c>
      <c r="W46" s="166">
        <f t="shared" ref="W46:W58" si="105">X46+Y46</f>
        <v>7653.2378299999982</v>
      </c>
      <c r="X46" s="167">
        <f>SUM(X47:X48)</f>
        <v>7653.2378299999982</v>
      </c>
      <c r="Y46" s="167"/>
      <c r="Z46" s="166">
        <f t="shared" ref="Z46:Z52" si="106">AA46+AB46</f>
        <v>27653.237829999998</v>
      </c>
      <c r="AA46" s="167">
        <f t="shared" ref="AA46:AH46" si="107">SUM(AA47:AA48)</f>
        <v>27653.237829999998</v>
      </c>
      <c r="AB46" s="167">
        <f t="shared" si="107"/>
        <v>0</v>
      </c>
      <c r="AC46" s="167">
        <f t="shared" si="107"/>
        <v>0</v>
      </c>
      <c r="AD46" s="167">
        <f t="shared" si="107"/>
        <v>0</v>
      </c>
      <c r="AE46" s="167">
        <f t="shared" si="107"/>
        <v>0</v>
      </c>
      <c r="AF46" s="167">
        <f t="shared" si="107"/>
        <v>27653.237829999998</v>
      </c>
      <c r="AG46" s="167">
        <f t="shared" si="107"/>
        <v>27653.237829999998</v>
      </c>
      <c r="AH46" s="167">
        <f t="shared" si="107"/>
        <v>0</v>
      </c>
      <c r="AI46" s="167">
        <f>AA46-AJ46</f>
        <v>0</v>
      </c>
      <c r="AJ46" s="167">
        <f>SUM(AJ47:AJ48)</f>
        <v>27653.237829999998</v>
      </c>
      <c r="AK46" s="167">
        <f t="shared" ref="AK46:AK58" si="108">Z46-AJ46</f>
        <v>0</v>
      </c>
      <c r="AL46" s="167">
        <f>AF46-AJ46</f>
        <v>0</v>
      </c>
      <c r="AM46" s="738" t="s">
        <v>159</v>
      </c>
      <c r="AN46" s="169" t="s">
        <v>160</v>
      </c>
      <c r="AO46" s="170">
        <v>1</v>
      </c>
      <c r="AP46" s="167">
        <f>AP47+AP48</f>
        <v>24887.913519999998</v>
      </c>
      <c r="AQ46" s="167">
        <f>AQ47+AQ48</f>
        <v>0</v>
      </c>
      <c r="AR46" s="167">
        <f>AR47+AR48</f>
        <v>2765.32431</v>
      </c>
      <c r="AS46" s="166">
        <f t="shared" ref="AS46:AS58" si="109">AT46+AU46</f>
        <v>10000</v>
      </c>
      <c r="AT46" s="167">
        <f>SUM(AT47:AT48)</f>
        <v>10000</v>
      </c>
      <c r="AU46" s="167">
        <f>SUM(AU47:AU48)</f>
        <v>0</v>
      </c>
      <c r="AV46" s="166">
        <f t="shared" ref="AV46:AV58" si="110">AW46+AX46</f>
        <v>0</v>
      </c>
      <c r="AW46" s="167">
        <f>SUM(AW47:AW48)</f>
        <v>0</v>
      </c>
      <c r="AX46" s="167"/>
      <c r="AY46" s="166">
        <f t="shared" ref="AY46:AY58" si="111">AZ46+BA46</f>
        <v>10000</v>
      </c>
      <c r="AZ46" s="167">
        <f>SUM(AZ47:AZ48)</f>
        <v>10000</v>
      </c>
      <c r="BA46" s="167">
        <f>SUM(BA47:BA48)</f>
        <v>0</v>
      </c>
      <c r="BB46" s="166">
        <f t="shared" ref="BB46:BB58" si="112">BC46+BD46</f>
        <v>50000</v>
      </c>
      <c r="BC46" s="167">
        <f>SUM(BC47:BC48)</f>
        <v>50000</v>
      </c>
      <c r="BD46" s="167">
        <f>SUM(BD47:BD48)</f>
        <v>0</v>
      </c>
      <c r="BE46" s="166">
        <f t="shared" ref="BE46:BE58" si="113">BF46+BG46</f>
        <v>0</v>
      </c>
      <c r="BF46" s="167">
        <f>SUM(BF47:BF48)</f>
        <v>0</v>
      </c>
      <c r="BG46" s="167"/>
      <c r="BH46" s="166">
        <f t="shared" ref="BH46:BH58" si="114">BI46+BJ46</f>
        <v>10000</v>
      </c>
      <c r="BI46" s="167">
        <f>SUM(BI47:BI48)</f>
        <v>10000</v>
      </c>
      <c r="BJ46" s="167">
        <f>SUM(BJ47:BJ48)</f>
        <v>0</v>
      </c>
      <c r="BK46" s="171">
        <v>1</v>
      </c>
      <c r="BL46" s="167">
        <f t="shared" ref="BL46:BL58" si="115">AZ46</f>
        <v>10000</v>
      </c>
      <c r="BM46" s="167">
        <f t="shared" ref="BM46:BU46" si="116">BM47+BM48</f>
        <v>0</v>
      </c>
      <c r="BN46" s="167">
        <f t="shared" si="116"/>
        <v>0</v>
      </c>
      <c r="BO46" s="167">
        <f t="shared" si="116"/>
        <v>0</v>
      </c>
      <c r="BP46" s="167">
        <f t="shared" si="116"/>
        <v>0</v>
      </c>
      <c r="BQ46" s="167">
        <f t="shared" si="116"/>
        <v>0</v>
      </c>
      <c r="BR46" s="167">
        <f t="shared" si="116"/>
        <v>0</v>
      </c>
      <c r="BS46" s="167">
        <f t="shared" si="116"/>
        <v>10000</v>
      </c>
      <c r="BT46" s="167">
        <f t="shared" si="116"/>
        <v>10000</v>
      </c>
      <c r="BU46" s="167">
        <f t="shared" si="116"/>
        <v>0</v>
      </c>
      <c r="BV46" s="166">
        <f t="shared" ref="BV46:BV58" si="117">BW46+BX46</f>
        <v>50000</v>
      </c>
      <c r="BW46" s="167">
        <f>SUM(BW47:BW48)</f>
        <v>50000</v>
      </c>
      <c r="BX46" s="167">
        <f>SUM(BX47:BX48)</f>
        <v>0</v>
      </c>
      <c r="BY46" s="166">
        <f t="shared" ref="BY46:BY58" si="118">BZ46+CA46</f>
        <v>-9000</v>
      </c>
      <c r="BZ46" s="167">
        <f>SUM(BZ47:BZ48)</f>
        <v>-9000</v>
      </c>
      <c r="CA46" s="167"/>
      <c r="CB46" s="166">
        <f t="shared" ref="CB46:CB58" si="119">CC46+CD46</f>
        <v>1000</v>
      </c>
      <c r="CC46" s="167">
        <f>SUM(CC47:CC48)</f>
        <v>1000</v>
      </c>
      <c r="CD46" s="167">
        <f>SUM(CD47:CD48)</f>
        <v>0</v>
      </c>
      <c r="CE46" s="167">
        <v>1</v>
      </c>
      <c r="CF46" s="167">
        <f t="shared" ref="CF46:CF58" si="120">CB46</f>
        <v>1000</v>
      </c>
      <c r="CG46" s="169"/>
      <c r="CH46" s="166">
        <f t="shared" ref="CH46:CH58" si="121">CI46+CJ46</f>
        <v>50000</v>
      </c>
      <c r="CI46" s="167">
        <f>SUM(CI47:CI48)</f>
        <v>50000</v>
      </c>
      <c r="CJ46" s="167">
        <f>SUM(CJ47:CJ48)</f>
        <v>0</v>
      </c>
      <c r="CK46" s="166">
        <f t="shared" ref="CK46:CK58" si="122">CL46+CM46</f>
        <v>0</v>
      </c>
      <c r="CL46" s="167">
        <f>SUM(CL47:CL48)</f>
        <v>0</v>
      </c>
      <c r="CM46" s="167"/>
      <c r="CN46" s="167"/>
      <c r="CO46" s="167"/>
      <c r="CP46" s="167"/>
      <c r="CQ46" s="166">
        <f t="shared" ref="CQ46:CQ58" si="123">CR46+CS46</f>
        <v>50000</v>
      </c>
      <c r="CR46" s="167">
        <f>SUM(CR47:CR48)</f>
        <v>50000</v>
      </c>
      <c r="CS46" s="167">
        <f>SUM(CS47:CS48)</f>
        <v>0</v>
      </c>
      <c r="CT46" s="166">
        <f t="shared" ref="CT46:CT58" si="124">CU46+CV46</f>
        <v>0</v>
      </c>
      <c r="CU46" s="167"/>
      <c r="CV46" s="167"/>
      <c r="CW46" s="166">
        <f t="shared" ref="CW46:CW76" si="125">CX46+CY46</f>
        <v>8220.2656100000004</v>
      </c>
      <c r="CX46" s="167">
        <f>SUM(CX47:CX48)</f>
        <v>8220.2656100000004</v>
      </c>
      <c r="CY46" s="167"/>
      <c r="CZ46" s="166">
        <f t="shared" ref="CZ46:CZ58" si="126">DA46+DB46</f>
        <v>1000</v>
      </c>
      <c r="DA46" s="167">
        <f>SUM(DA47:DA48)</f>
        <v>1000</v>
      </c>
      <c r="DB46" s="167">
        <f>SUM(DB47:DB48)</f>
        <v>0</v>
      </c>
      <c r="DC46" s="167"/>
      <c r="DD46" s="167"/>
      <c r="DE46" s="167"/>
      <c r="DF46" s="166">
        <f t="shared" ref="DF46:DF77" si="127">DG46+DH46</f>
        <v>0</v>
      </c>
      <c r="DG46" s="167">
        <f>SUM(DG47:DG48)</f>
        <v>0</v>
      </c>
      <c r="DH46" s="167"/>
      <c r="DI46" s="166">
        <f t="shared" ref="DI46:DI77" si="128">DJ46+DK46</f>
        <v>8220.2656100000004</v>
      </c>
      <c r="DJ46" s="167">
        <f>SUM(DJ47:DJ48)</f>
        <v>8220.2656100000004</v>
      </c>
      <c r="DK46" s="167"/>
      <c r="DL46" s="166">
        <f t="shared" ref="DL46:DL76" si="129">DM46+DN46</f>
        <v>5196.2656100000004</v>
      </c>
      <c r="DM46" s="167">
        <f>SUM(DM47:DM48)</f>
        <v>5196.2656100000004</v>
      </c>
      <c r="DN46" s="167"/>
      <c r="DO46" s="166">
        <f t="shared" ref="DO46:DO58" si="130">DP46+DQ46</f>
        <v>0</v>
      </c>
      <c r="DP46" s="167">
        <f>SUM(DP47:DP48)</f>
        <v>0</v>
      </c>
      <c r="DQ46" s="167"/>
      <c r="DR46" s="166">
        <f t="shared" ref="DR46:DR76" si="131">DS46+DT46</f>
        <v>3024</v>
      </c>
      <c r="DS46" s="167">
        <f>SUM(DS47:DS48)</f>
        <v>3024</v>
      </c>
      <c r="DT46" s="167"/>
      <c r="DU46" s="166">
        <f t="shared" ref="DU46:DU58" si="132">DV46+DW46</f>
        <v>1000</v>
      </c>
      <c r="DV46" s="167">
        <f>SUM(DV47:DV48)</f>
        <v>1000</v>
      </c>
      <c r="DW46" s="167"/>
      <c r="DX46" s="166">
        <f t="shared" ref="DX46:DX58" si="133">DY46+DZ46</f>
        <v>1000</v>
      </c>
      <c r="DY46" s="167">
        <f>SUM(DY47:DY48)</f>
        <v>1000</v>
      </c>
      <c r="DZ46" s="167">
        <f>SUM(DZ47:DZ48)</f>
        <v>0</v>
      </c>
      <c r="EA46" s="167"/>
      <c r="EB46" s="167"/>
      <c r="EC46" s="167"/>
      <c r="ED46" s="167"/>
      <c r="EE46" s="167"/>
      <c r="EF46" s="167"/>
      <c r="EG46" s="167">
        <f>EH46</f>
        <v>1000</v>
      </c>
      <c r="EH46" s="167">
        <f>EH47</f>
        <v>1000</v>
      </c>
      <c r="EI46" s="167"/>
      <c r="EJ46" s="167"/>
      <c r="EK46" s="166">
        <f t="shared" ref="EK46:EK58" si="134">EL46+EN46</f>
        <v>-1000</v>
      </c>
      <c r="EL46" s="167">
        <f>SUM(EL47:EL48)</f>
        <v>-1000</v>
      </c>
      <c r="EM46" s="167">
        <f>SUM(EM47:EM48)</f>
        <v>0</v>
      </c>
      <c r="EN46" s="167">
        <f>SUM(EN47:EN48)</f>
        <v>0</v>
      </c>
      <c r="EO46" s="166">
        <f t="shared" ref="EO46:EO58" si="135">EP46+ER46</f>
        <v>0</v>
      </c>
      <c r="EP46" s="167">
        <f>SUM(EP47:EP48)</f>
        <v>0</v>
      </c>
      <c r="EQ46" s="167">
        <f>SUM(EQ47:EQ48)</f>
        <v>0</v>
      </c>
      <c r="ER46" s="167">
        <f>SUM(ER47:ER48)</f>
        <v>0</v>
      </c>
      <c r="ES46" s="167">
        <f>ET46+EV46</f>
        <v>0</v>
      </c>
      <c r="ET46" s="167">
        <f>ET47+ET48</f>
        <v>0</v>
      </c>
      <c r="EU46" s="167">
        <f>EU47+EU48</f>
        <v>0</v>
      </c>
      <c r="EV46" s="167">
        <f>EV47+EV48</f>
        <v>0</v>
      </c>
      <c r="EW46" s="166">
        <f t="shared" ref="EW46:EW58" si="136">EX46+EY46</f>
        <v>1000</v>
      </c>
      <c r="EX46" s="167">
        <f>SUM(EX47:EX48)</f>
        <v>1000</v>
      </c>
      <c r="EY46" s="167">
        <f>SUM(EY47:EY48)</f>
        <v>0</v>
      </c>
      <c r="EZ46" s="167"/>
      <c r="FA46" s="167"/>
      <c r="FB46" s="167"/>
      <c r="FC46" s="167">
        <f t="shared" ref="FC46:FC53" si="137">FD46</f>
        <v>6196.2656100000004</v>
      </c>
      <c r="FD46" s="167">
        <f>SUM(FD47:FD48)</f>
        <v>6196.2656100000004</v>
      </c>
      <c r="FE46" s="167"/>
      <c r="FF46" s="167"/>
      <c r="FG46" s="166">
        <f t="shared" ref="FG46:FG58" si="138">FH46+FJ46</f>
        <v>8950</v>
      </c>
      <c r="FH46" s="167">
        <f>SUM(FH47:FH48)</f>
        <v>8950</v>
      </c>
      <c r="FI46" s="167"/>
      <c r="FJ46" s="167"/>
      <c r="FK46" s="166">
        <f t="shared" ref="FK46:FK58" si="139">FL46+FN46</f>
        <v>0</v>
      </c>
      <c r="FL46" s="167">
        <f>SUM(FL47:FL48)</f>
        <v>0</v>
      </c>
      <c r="FM46" s="167">
        <f>SUM(FM47:FM48)</f>
        <v>0</v>
      </c>
      <c r="FN46" s="167">
        <f>SUM(FN47:FN48)</f>
        <v>0</v>
      </c>
      <c r="FO46" s="167">
        <f>FP46</f>
        <v>15146.26561</v>
      </c>
      <c r="FP46" s="167">
        <f>SUM(FP47:FP48)</f>
        <v>15146.26561</v>
      </c>
      <c r="FQ46" s="167"/>
      <c r="FR46" s="167"/>
      <c r="FS46" s="248">
        <f t="shared" si="54"/>
        <v>0</v>
      </c>
      <c r="FT46" s="249">
        <f t="shared" si="79"/>
        <v>0</v>
      </c>
      <c r="FU46" s="248">
        <v>0</v>
      </c>
      <c r="FV46" s="249">
        <f t="shared" si="80"/>
        <v>0</v>
      </c>
      <c r="FW46" s="248">
        <f t="shared" ref="FW46:FW53" si="140">FW282+FW342</f>
        <v>0</v>
      </c>
      <c r="FX46" s="249">
        <v>0</v>
      </c>
      <c r="FY46" s="248">
        <f t="shared" ref="FY46:FY53" si="141">FY282+FY342</f>
        <v>0</v>
      </c>
      <c r="FZ46" s="249">
        <v>0</v>
      </c>
      <c r="GA46" s="248">
        <f t="shared" si="83"/>
        <v>0</v>
      </c>
      <c r="GB46" s="250">
        <f t="shared" si="84"/>
        <v>0</v>
      </c>
      <c r="GC46" s="167">
        <f>SUM(GC47:GC48)</f>
        <v>0</v>
      </c>
      <c r="GD46" s="250">
        <f t="shared" si="85"/>
        <v>0</v>
      </c>
      <c r="GE46" s="248"/>
      <c r="GF46" s="251"/>
      <c r="GG46" s="248"/>
      <c r="GH46" s="251"/>
      <c r="GI46" s="140">
        <f t="shared" si="86"/>
        <v>5196.2656100000004</v>
      </c>
      <c r="GJ46" s="250">
        <f t="shared" si="87"/>
        <v>0.83861247032630026</v>
      </c>
      <c r="GK46" s="248">
        <f>GK48</f>
        <v>5196.2656100000004</v>
      </c>
      <c r="GL46" s="250">
        <f t="shared" si="88"/>
        <v>0.83861247032630026</v>
      </c>
      <c r="GM46" s="248">
        <f t="shared" ref="GM46:GM53" si="142">GM282+GM342</f>
        <v>0</v>
      </c>
      <c r="GN46" s="250">
        <v>0</v>
      </c>
      <c r="GO46" s="248">
        <f t="shared" ref="GO46:GO53" si="143">GO282+GO342</f>
        <v>0</v>
      </c>
      <c r="GP46" s="250">
        <v>0</v>
      </c>
      <c r="GQ46" s="167"/>
      <c r="GR46" s="167"/>
      <c r="GS46" s="167"/>
      <c r="GT46" s="167"/>
      <c r="GU46" s="167">
        <f>GV46</f>
        <v>10000</v>
      </c>
      <c r="GV46" s="167">
        <f>GV47</f>
        <v>10000</v>
      </c>
      <c r="GW46" s="167"/>
      <c r="GX46" s="167"/>
      <c r="GY46" s="167"/>
      <c r="GZ46" s="167"/>
      <c r="HA46" s="167"/>
      <c r="HB46" s="167"/>
      <c r="HC46" s="167"/>
      <c r="HD46" s="167"/>
      <c r="HE46" s="167"/>
      <c r="HF46" s="167"/>
      <c r="HG46" s="167">
        <f>HH46</f>
        <v>0</v>
      </c>
      <c r="HH46" s="167">
        <f>HH47</f>
        <v>0</v>
      </c>
      <c r="HI46" s="167"/>
      <c r="HJ46" s="167"/>
      <c r="HK46" s="167">
        <f>HL46</f>
        <v>0</v>
      </c>
      <c r="HL46" s="167">
        <f>HL47</f>
        <v>0</v>
      </c>
      <c r="HM46" s="167"/>
      <c r="HN46" s="167"/>
      <c r="HO46" s="167">
        <f>HP46</f>
        <v>10000</v>
      </c>
      <c r="HP46" s="167">
        <f>HP47</f>
        <v>10000</v>
      </c>
      <c r="HQ46" s="167"/>
      <c r="HR46" s="167"/>
      <c r="HS46" s="167">
        <f>HT46</f>
        <v>10000</v>
      </c>
      <c r="HT46" s="167">
        <f>HT47</f>
        <v>10000</v>
      </c>
      <c r="HU46" s="167"/>
      <c r="HV46" s="167"/>
      <c r="HW46" s="167">
        <f>HX46</f>
        <v>0</v>
      </c>
      <c r="HX46" s="167">
        <f>HX47</f>
        <v>0</v>
      </c>
      <c r="HY46" s="167"/>
      <c r="HZ46" s="167"/>
      <c r="IA46" s="167">
        <f>IB46</f>
        <v>10000</v>
      </c>
      <c r="IB46" s="167">
        <f>IB47</f>
        <v>10000</v>
      </c>
      <c r="IC46" s="167"/>
      <c r="ID46" s="167"/>
      <c r="IE46" s="175" t="s">
        <v>161</v>
      </c>
      <c r="IF46" s="176"/>
      <c r="IG46" s="176"/>
      <c r="IH46" s="176"/>
    </row>
    <row r="47" spans="2:249" s="271" customFormat="1" ht="32.25" hidden="1" customHeight="1" x14ac:dyDescent="0.3">
      <c r="B47" s="259"/>
      <c r="C47" s="260" t="s">
        <v>162</v>
      </c>
      <c r="D47" s="261" t="s">
        <v>163</v>
      </c>
      <c r="E47" s="262">
        <f t="shared" si="99"/>
        <v>2950.1736999999998</v>
      </c>
      <c r="F47" s="262">
        <v>2950.1736999999998</v>
      </c>
      <c r="G47" s="262"/>
      <c r="H47" s="262">
        <f t="shared" si="100"/>
        <v>0</v>
      </c>
      <c r="I47" s="262">
        <f>L47-F47</f>
        <v>0</v>
      </c>
      <c r="J47" s="262"/>
      <c r="K47" s="262">
        <f t="shared" si="101"/>
        <v>2950.1736999999998</v>
      </c>
      <c r="L47" s="262">
        <v>2950.1736999999998</v>
      </c>
      <c r="M47" s="262"/>
      <c r="N47" s="262">
        <f t="shared" si="102"/>
        <v>-2950.1736999999998</v>
      </c>
      <c r="O47" s="262">
        <f>R47-L47</f>
        <v>-2950.1736999999998</v>
      </c>
      <c r="P47" s="262"/>
      <c r="Q47" s="263">
        <f t="shared" si="103"/>
        <v>0</v>
      </c>
      <c r="R47" s="263"/>
      <c r="S47" s="263"/>
      <c r="T47" s="263">
        <f t="shared" si="104"/>
        <v>20000</v>
      </c>
      <c r="U47" s="263">
        <v>20000</v>
      </c>
      <c r="V47" s="263"/>
      <c r="W47" s="263">
        <f t="shared" si="105"/>
        <v>-20000</v>
      </c>
      <c r="X47" s="263">
        <f>AA47-U47</f>
        <v>-20000</v>
      </c>
      <c r="Y47" s="263"/>
      <c r="Z47" s="263">
        <f t="shared" si="106"/>
        <v>0</v>
      </c>
      <c r="AA47" s="263">
        <v>0</v>
      </c>
      <c r="AB47" s="263"/>
      <c r="AC47" s="263">
        <f>AD47+AE47</f>
        <v>0</v>
      </c>
      <c r="AD47" s="263">
        <v>0</v>
      </c>
      <c r="AE47" s="263"/>
      <c r="AF47" s="263">
        <f>AG47</f>
        <v>0</v>
      </c>
      <c r="AG47" s="263">
        <v>0</v>
      </c>
      <c r="AH47" s="263"/>
      <c r="AI47" s="264">
        <f>AA47-AJ47</f>
        <v>0</v>
      </c>
      <c r="AJ47" s="263">
        <v>0</v>
      </c>
      <c r="AK47" s="263">
        <f t="shared" si="108"/>
        <v>0</v>
      </c>
      <c r="AL47" s="263">
        <f>AA47-AK47</f>
        <v>0</v>
      </c>
      <c r="AM47" s="738"/>
      <c r="AN47" s="263"/>
      <c r="AO47" s="265">
        <v>1</v>
      </c>
      <c r="AP47" s="263"/>
      <c r="AQ47" s="263"/>
      <c r="AR47" s="263"/>
      <c r="AS47" s="263">
        <f t="shared" si="109"/>
        <v>10000</v>
      </c>
      <c r="AT47" s="263">
        <v>10000</v>
      </c>
      <c r="AU47" s="263"/>
      <c r="AV47" s="263">
        <f t="shared" si="110"/>
        <v>0</v>
      </c>
      <c r="AW47" s="263">
        <f>AZ47-AT47</f>
        <v>0</v>
      </c>
      <c r="AX47" s="263"/>
      <c r="AY47" s="263">
        <f t="shared" si="111"/>
        <v>10000</v>
      </c>
      <c r="AZ47" s="263">
        <v>10000</v>
      </c>
      <c r="BA47" s="263"/>
      <c r="BB47" s="263">
        <f t="shared" si="112"/>
        <v>50000</v>
      </c>
      <c r="BC47" s="263">
        <v>50000</v>
      </c>
      <c r="BD47" s="263"/>
      <c r="BE47" s="263">
        <f t="shared" si="113"/>
        <v>0</v>
      </c>
      <c r="BF47" s="263">
        <f>BW47-BC47</f>
        <v>0</v>
      </c>
      <c r="BG47" s="263"/>
      <c r="BH47" s="263">
        <f t="shared" si="114"/>
        <v>10000</v>
      </c>
      <c r="BI47" s="263">
        <v>10000</v>
      </c>
      <c r="BJ47" s="263"/>
      <c r="BK47" s="266">
        <v>1</v>
      </c>
      <c r="BL47" s="267">
        <f t="shared" si="115"/>
        <v>10000</v>
      </c>
      <c r="BM47" s="267">
        <f>BN47+BO47</f>
        <v>0</v>
      </c>
      <c r="BN47" s="267">
        <v>0</v>
      </c>
      <c r="BO47" s="267"/>
      <c r="BP47" s="267"/>
      <c r="BQ47" s="267">
        <v>0</v>
      </c>
      <c r="BR47" s="267"/>
      <c r="BS47" s="267">
        <f>BT47+BU47</f>
        <v>10000</v>
      </c>
      <c r="BT47" s="267">
        <f>AZ47-BN47-BQ47</f>
        <v>10000</v>
      </c>
      <c r="BU47" s="267"/>
      <c r="BV47" s="263">
        <f t="shared" si="117"/>
        <v>50000</v>
      </c>
      <c r="BW47" s="263">
        <v>50000</v>
      </c>
      <c r="BX47" s="263"/>
      <c r="BY47" s="263">
        <f t="shared" si="118"/>
        <v>-9000</v>
      </c>
      <c r="BZ47" s="263">
        <f>CC47-BI47</f>
        <v>-9000</v>
      </c>
      <c r="CA47" s="263"/>
      <c r="CB47" s="263">
        <f t="shared" si="119"/>
        <v>1000</v>
      </c>
      <c r="CC47" s="263">
        <v>1000</v>
      </c>
      <c r="CD47" s="263"/>
      <c r="CE47" s="267">
        <v>1</v>
      </c>
      <c r="CF47" s="267">
        <f t="shared" si="120"/>
        <v>1000</v>
      </c>
      <c r="CG47" s="263"/>
      <c r="CH47" s="263">
        <f t="shared" si="121"/>
        <v>50000</v>
      </c>
      <c r="CI47" s="263">
        <v>50000</v>
      </c>
      <c r="CJ47" s="263"/>
      <c r="CK47" s="263">
        <f t="shared" si="122"/>
        <v>0</v>
      </c>
      <c r="CL47" s="263">
        <f>CR47-CI47</f>
        <v>0</v>
      </c>
      <c r="CM47" s="263"/>
      <c r="CN47" s="263"/>
      <c r="CO47" s="263"/>
      <c r="CP47" s="263"/>
      <c r="CQ47" s="263">
        <f t="shared" si="123"/>
        <v>50000</v>
      </c>
      <c r="CR47" s="263">
        <v>50000</v>
      </c>
      <c r="CS47" s="263"/>
      <c r="CT47" s="263">
        <f t="shared" si="124"/>
        <v>0</v>
      </c>
      <c r="CU47" s="263"/>
      <c r="CV47" s="263"/>
      <c r="CW47" s="263">
        <f t="shared" si="125"/>
        <v>0</v>
      </c>
      <c r="CX47" s="263">
        <v>0</v>
      </c>
      <c r="CY47" s="263"/>
      <c r="CZ47" s="263">
        <f t="shared" si="126"/>
        <v>1000</v>
      </c>
      <c r="DA47" s="263">
        <v>1000</v>
      </c>
      <c r="DB47" s="263"/>
      <c r="DC47" s="263"/>
      <c r="DD47" s="263"/>
      <c r="DE47" s="263"/>
      <c r="DF47" s="263">
        <f t="shared" si="127"/>
        <v>0</v>
      </c>
      <c r="DG47" s="263">
        <f>DJ47-CX47</f>
        <v>0</v>
      </c>
      <c r="DH47" s="263"/>
      <c r="DI47" s="263">
        <f t="shared" si="128"/>
        <v>0</v>
      </c>
      <c r="DJ47" s="263">
        <v>0</v>
      </c>
      <c r="DK47" s="263"/>
      <c r="DL47" s="263">
        <f t="shared" si="129"/>
        <v>0</v>
      </c>
      <c r="DM47" s="263">
        <v>0</v>
      </c>
      <c r="DN47" s="263"/>
      <c r="DO47" s="263">
        <f t="shared" si="130"/>
        <v>0</v>
      </c>
      <c r="DP47" s="263">
        <v>0</v>
      </c>
      <c r="DQ47" s="263"/>
      <c r="DR47" s="263">
        <f t="shared" si="131"/>
        <v>0</v>
      </c>
      <c r="DS47" s="263">
        <v>0</v>
      </c>
      <c r="DT47" s="263"/>
      <c r="DU47" s="263">
        <f t="shared" si="132"/>
        <v>1000</v>
      </c>
      <c r="DV47" s="263">
        <v>1000</v>
      </c>
      <c r="DW47" s="263"/>
      <c r="DX47" s="263">
        <f t="shared" si="133"/>
        <v>1000</v>
      </c>
      <c r="DY47" s="263">
        <v>1000</v>
      </c>
      <c r="DZ47" s="263"/>
      <c r="EA47" s="263"/>
      <c r="EB47" s="263"/>
      <c r="EC47" s="263"/>
      <c r="ED47" s="263"/>
      <c r="EE47" s="263"/>
      <c r="EF47" s="263"/>
      <c r="EG47" s="263">
        <f>EH47</f>
        <v>1000</v>
      </c>
      <c r="EH47" s="263">
        <f>DV47</f>
        <v>1000</v>
      </c>
      <c r="EI47" s="263"/>
      <c r="EJ47" s="263"/>
      <c r="EK47" s="263">
        <f t="shared" si="134"/>
        <v>-1000</v>
      </c>
      <c r="EL47" s="263">
        <f>ET47-EH47</f>
        <v>-1000</v>
      </c>
      <c r="EM47" s="263"/>
      <c r="EN47" s="263"/>
      <c r="EO47" s="263">
        <f t="shared" si="135"/>
        <v>0</v>
      </c>
      <c r="EP47" s="263"/>
      <c r="EQ47" s="263"/>
      <c r="ER47" s="263"/>
      <c r="ES47" s="263">
        <f>ET47+EV47</f>
        <v>0</v>
      </c>
      <c r="ET47" s="263"/>
      <c r="EU47" s="263"/>
      <c r="EV47" s="263"/>
      <c r="EW47" s="263">
        <f t="shared" si="136"/>
        <v>1000</v>
      </c>
      <c r="EX47" s="263">
        <v>1000</v>
      </c>
      <c r="EY47" s="263"/>
      <c r="EZ47" s="263"/>
      <c r="FA47" s="263"/>
      <c r="FB47" s="263"/>
      <c r="FC47" s="263">
        <f t="shared" si="137"/>
        <v>1000</v>
      </c>
      <c r="FD47" s="263">
        <f>EX47</f>
        <v>1000</v>
      </c>
      <c r="FE47" s="263"/>
      <c r="FF47" s="263"/>
      <c r="FG47" s="263">
        <f t="shared" si="138"/>
        <v>0</v>
      </c>
      <c r="FH47" s="263">
        <f>FP47-FD47</f>
        <v>0</v>
      </c>
      <c r="FI47" s="263"/>
      <c r="FJ47" s="263"/>
      <c r="FK47" s="263">
        <f t="shared" si="139"/>
        <v>0</v>
      </c>
      <c r="FL47" s="263"/>
      <c r="FM47" s="263"/>
      <c r="FN47" s="263"/>
      <c r="FO47" s="263">
        <f>FP47</f>
        <v>1000</v>
      </c>
      <c r="FP47" s="263">
        <f>FD47</f>
        <v>1000</v>
      </c>
      <c r="FQ47" s="263"/>
      <c r="FR47" s="263"/>
      <c r="FS47" s="140">
        <f t="shared" si="54"/>
        <v>0</v>
      </c>
      <c r="FT47" s="144">
        <f t="shared" si="79"/>
        <v>0</v>
      </c>
      <c r="FU47" s="140">
        <v>0</v>
      </c>
      <c r="FV47" s="144">
        <f t="shared" si="80"/>
        <v>0</v>
      </c>
      <c r="FW47" s="140">
        <f t="shared" si="140"/>
        <v>0</v>
      </c>
      <c r="FX47" s="144">
        <v>0</v>
      </c>
      <c r="FY47" s="140">
        <f t="shared" si="141"/>
        <v>0</v>
      </c>
      <c r="FZ47" s="144">
        <v>0</v>
      </c>
      <c r="GA47" s="140">
        <f t="shared" si="83"/>
        <v>0</v>
      </c>
      <c r="GB47" s="145">
        <f t="shared" si="84"/>
        <v>0</v>
      </c>
      <c r="GC47" s="140">
        <v>0</v>
      </c>
      <c r="GD47" s="145">
        <f t="shared" si="85"/>
        <v>0</v>
      </c>
      <c r="GE47" s="140"/>
      <c r="GF47" s="268"/>
      <c r="GG47" s="140"/>
      <c r="GH47" s="268"/>
      <c r="GI47" s="140">
        <f t="shared" si="86"/>
        <v>220368.73204</v>
      </c>
      <c r="GJ47" s="145">
        <f t="shared" si="87"/>
        <v>220.36873204</v>
      </c>
      <c r="GK47" s="140">
        <f>GK283+GK343</f>
        <v>220368.73204</v>
      </c>
      <c r="GL47" s="145">
        <f t="shared" si="88"/>
        <v>220.36873204</v>
      </c>
      <c r="GM47" s="140">
        <f t="shared" si="142"/>
        <v>0</v>
      </c>
      <c r="GN47" s="145">
        <v>0</v>
      </c>
      <c r="GO47" s="140">
        <f t="shared" si="143"/>
        <v>0</v>
      </c>
      <c r="GP47" s="145">
        <v>0</v>
      </c>
      <c r="GQ47" s="263"/>
      <c r="GR47" s="263"/>
      <c r="GS47" s="263"/>
      <c r="GT47" s="263"/>
      <c r="GU47" s="263">
        <f>GV47</f>
        <v>10000</v>
      </c>
      <c r="GV47" s="263">
        <v>10000</v>
      </c>
      <c r="GW47" s="263"/>
      <c r="GX47" s="263"/>
      <c r="GY47" s="263"/>
      <c r="GZ47" s="263"/>
      <c r="HA47" s="263"/>
      <c r="HB47" s="263"/>
      <c r="HC47" s="263"/>
      <c r="HD47" s="263"/>
      <c r="HE47" s="263"/>
      <c r="HF47" s="263"/>
      <c r="HG47" s="263">
        <f>HH47</f>
        <v>0</v>
      </c>
      <c r="HH47" s="263">
        <f>HP47-GV47</f>
        <v>0</v>
      </c>
      <c r="HI47" s="263"/>
      <c r="HJ47" s="263"/>
      <c r="HK47" s="263">
        <f>HL47</f>
        <v>0</v>
      </c>
      <c r="HL47" s="263">
        <f>IF47-GZ47</f>
        <v>0</v>
      </c>
      <c r="HM47" s="263"/>
      <c r="HN47" s="263"/>
      <c r="HO47" s="263">
        <f>HP47</f>
        <v>10000</v>
      </c>
      <c r="HP47" s="263">
        <v>10000</v>
      </c>
      <c r="HQ47" s="263"/>
      <c r="HR47" s="263"/>
      <c r="HS47" s="263">
        <f>HT47</f>
        <v>10000</v>
      </c>
      <c r="HT47" s="263">
        <v>10000</v>
      </c>
      <c r="HU47" s="263"/>
      <c r="HV47" s="263"/>
      <c r="HW47" s="263">
        <f>HX47</f>
        <v>0</v>
      </c>
      <c r="HX47" s="263">
        <f>IR47-HL47</f>
        <v>0</v>
      </c>
      <c r="HY47" s="263"/>
      <c r="HZ47" s="263"/>
      <c r="IA47" s="263">
        <f>IB47</f>
        <v>10000</v>
      </c>
      <c r="IB47" s="263">
        <v>10000</v>
      </c>
      <c r="IC47" s="263"/>
      <c r="ID47" s="263"/>
      <c r="IE47" s="269"/>
      <c r="IF47" s="270"/>
      <c r="IG47" s="270"/>
      <c r="IH47" s="270"/>
    </row>
    <row r="48" spans="2:249" s="271" customFormat="1" ht="42.75" hidden="1" customHeight="1" x14ac:dyDescent="0.3">
      <c r="B48" s="259"/>
      <c r="C48" s="260" t="s">
        <v>164</v>
      </c>
      <c r="D48" s="261" t="s">
        <v>165</v>
      </c>
      <c r="E48" s="262">
        <f t="shared" si="99"/>
        <v>17049.826300000001</v>
      </c>
      <c r="F48" s="262">
        <v>17049.826300000001</v>
      </c>
      <c r="G48" s="262"/>
      <c r="H48" s="262">
        <f t="shared" si="100"/>
        <v>0</v>
      </c>
      <c r="I48" s="262">
        <f>L48-F48</f>
        <v>0</v>
      </c>
      <c r="J48" s="262"/>
      <c r="K48" s="262">
        <f t="shared" si="101"/>
        <v>17049.826300000001</v>
      </c>
      <c r="L48" s="262">
        <v>17049.826300000001</v>
      </c>
      <c r="M48" s="262"/>
      <c r="N48" s="262">
        <f t="shared" si="102"/>
        <v>0</v>
      </c>
      <c r="O48" s="262">
        <f>R48-L48</f>
        <v>0</v>
      </c>
      <c r="P48" s="262"/>
      <c r="Q48" s="263">
        <f t="shared" si="103"/>
        <v>17049.826300000001</v>
      </c>
      <c r="R48" s="263">
        <v>17049.826300000001</v>
      </c>
      <c r="S48" s="263"/>
      <c r="T48" s="263">
        <f t="shared" si="104"/>
        <v>0</v>
      </c>
      <c r="U48" s="263"/>
      <c r="V48" s="263"/>
      <c r="W48" s="263">
        <f t="shared" si="105"/>
        <v>27653.237829999998</v>
      </c>
      <c r="X48" s="263">
        <f>AA48-U48</f>
        <v>27653.237829999998</v>
      </c>
      <c r="Y48" s="263"/>
      <c r="Z48" s="263">
        <f t="shared" si="106"/>
        <v>27653.237829999998</v>
      </c>
      <c r="AA48" s="263">
        <v>27653.237829999998</v>
      </c>
      <c r="AB48" s="263"/>
      <c r="AC48" s="263">
        <f>AD48+AE48</f>
        <v>0</v>
      </c>
      <c r="AD48" s="263"/>
      <c r="AE48" s="263"/>
      <c r="AF48" s="263">
        <f>AG48+AH48</f>
        <v>27653.237829999998</v>
      </c>
      <c r="AG48" s="263">
        <v>27653.237829999998</v>
      </c>
      <c r="AH48" s="263"/>
      <c r="AI48" s="264">
        <f>AA48-AJ48</f>
        <v>0</v>
      </c>
      <c r="AJ48" s="263">
        <f>AA48</f>
        <v>27653.237829999998</v>
      </c>
      <c r="AK48" s="263">
        <f t="shared" si="108"/>
        <v>0</v>
      </c>
      <c r="AL48" s="263">
        <f t="shared" ref="AL48:AL57" si="144">AF48-AJ48</f>
        <v>0</v>
      </c>
      <c r="AM48" s="738"/>
      <c r="AN48" s="263"/>
      <c r="AO48" s="265">
        <v>1</v>
      </c>
      <c r="AP48" s="263">
        <v>24887.913519999998</v>
      </c>
      <c r="AQ48" s="263"/>
      <c r="AR48" s="263">
        <f>AF48-AP48</f>
        <v>2765.32431</v>
      </c>
      <c r="AS48" s="263">
        <f t="shared" si="109"/>
        <v>0</v>
      </c>
      <c r="AT48" s="263">
        <v>0</v>
      </c>
      <c r="AU48" s="263"/>
      <c r="AV48" s="263">
        <f t="shared" si="110"/>
        <v>0</v>
      </c>
      <c r="AW48" s="263">
        <f>AZ48-AT48</f>
        <v>0</v>
      </c>
      <c r="AX48" s="263"/>
      <c r="AY48" s="263">
        <f t="shared" si="111"/>
        <v>0</v>
      </c>
      <c r="AZ48" s="263">
        <f>AT48</f>
        <v>0</v>
      </c>
      <c r="BA48" s="263"/>
      <c r="BB48" s="263">
        <f t="shared" si="112"/>
        <v>0</v>
      </c>
      <c r="BC48" s="263"/>
      <c r="BD48" s="263"/>
      <c r="BE48" s="263">
        <f t="shared" si="113"/>
        <v>0</v>
      </c>
      <c r="BF48" s="263">
        <f>BW48-BC48</f>
        <v>0</v>
      </c>
      <c r="BG48" s="263"/>
      <c r="BH48" s="263">
        <f t="shared" si="114"/>
        <v>0</v>
      </c>
      <c r="BI48" s="263">
        <f>BC48</f>
        <v>0</v>
      </c>
      <c r="BJ48" s="263"/>
      <c r="BK48" s="266">
        <v>1</v>
      </c>
      <c r="BL48" s="267">
        <f t="shared" si="115"/>
        <v>0</v>
      </c>
      <c r="BM48" s="267"/>
      <c r="BN48" s="267"/>
      <c r="BO48" s="267"/>
      <c r="BP48" s="267"/>
      <c r="BQ48" s="267"/>
      <c r="BR48" s="267"/>
      <c r="BS48" s="267"/>
      <c r="BT48" s="267"/>
      <c r="BU48" s="267"/>
      <c r="BV48" s="263">
        <f t="shared" si="117"/>
        <v>0</v>
      </c>
      <c r="BW48" s="263"/>
      <c r="BX48" s="263"/>
      <c r="BY48" s="263">
        <f t="shared" si="118"/>
        <v>0</v>
      </c>
      <c r="BZ48" s="263">
        <f>CC48-BW48</f>
        <v>0</v>
      </c>
      <c r="CA48" s="263"/>
      <c r="CB48" s="263">
        <f t="shared" si="119"/>
        <v>0</v>
      </c>
      <c r="CC48" s="263"/>
      <c r="CD48" s="263"/>
      <c r="CE48" s="267">
        <v>1</v>
      </c>
      <c r="CF48" s="267">
        <f t="shared" si="120"/>
        <v>0</v>
      </c>
      <c r="CG48" s="263"/>
      <c r="CH48" s="263">
        <f t="shared" si="121"/>
        <v>0</v>
      </c>
      <c r="CI48" s="263">
        <v>0</v>
      </c>
      <c r="CJ48" s="263"/>
      <c r="CK48" s="263">
        <f t="shared" si="122"/>
        <v>0</v>
      </c>
      <c r="CL48" s="263">
        <f>CR48-CI48</f>
        <v>0</v>
      </c>
      <c r="CM48" s="263"/>
      <c r="CN48" s="263"/>
      <c r="CO48" s="263"/>
      <c r="CP48" s="263"/>
      <c r="CQ48" s="263">
        <f t="shared" si="123"/>
        <v>0</v>
      </c>
      <c r="CR48" s="263">
        <v>0</v>
      </c>
      <c r="CS48" s="263"/>
      <c r="CT48" s="263">
        <f t="shared" si="124"/>
        <v>0</v>
      </c>
      <c r="CU48" s="263"/>
      <c r="CV48" s="263"/>
      <c r="CW48" s="263">
        <f t="shared" si="125"/>
        <v>8220.2656100000004</v>
      </c>
      <c r="CX48" s="263">
        <v>8220.2656100000004</v>
      </c>
      <c r="CY48" s="263"/>
      <c r="CZ48" s="263">
        <f t="shared" si="126"/>
        <v>0</v>
      </c>
      <c r="DA48" s="263">
        <v>0</v>
      </c>
      <c r="DB48" s="263"/>
      <c r="DC48" s="263"/>
      <c r="DD48" s="263"/>
      <c r="DE48" s="263"/>
      <c r="DF48" s="263">
        <f t="shared" si="127"/>
        <v>0</v>
      </c>
      <c r="DG48" s="263">
        <f>DJ48-CX48</f>
        <v>0</v>
      </c>
      <c r="DH48" s="263"/>
      <c r="DI48" s="263">
        <f t="shared" si="128"/>
        <v>8220.2656100000004</v>
      </c>
      <c r="DJ48" s="263">
        <v>8220.2656100000004</v>
      </c>
      <c r="DK48" s="263"/>
      <c r="DL48" s="263">
        <f t="shared" si="129"/>
        <v>5196.2656100000004</v>
      </c>
      <c r="DM48" s="263">
        <f>4196.26561+1000</f>
        <v>5196.2656100000004</v>
      </c>
      <c r="DN48" s="263"/>
      <c r="DO48" s="263">
        <f t="shared" si="130"/>
        <v>0</v>
      </c>
      <c r="DP48" s="263">
        <v>0</v>
      </c>
      <c r="DQ48" s="263"/>
      <c r="DR48" s="263">
        <f t="shared" si="131"/>
        <v>3024</v>
      </c>
      <c r="DS48" s="263">
        <f>DJ48-DM48</f>
        <v>3024</v>
      </c>
      <c r="DT48" s="263"/>
      <c r="DU48" s="263">
        <f t="shared" si="132"/>
        <v>0</v>
      </c>
      <c r="DV48" s="263">
        <v>0</v>
      </c>
      <c r="DW48" s="263"/>
      <c r="DX48" s="263">
        <f t="shared" si="133"/>
        <v>0</v>
      </c>
      <c r="DY48" s="263">
        <v>0</v>
      </c>
      <c r="DZ48" s="263"/>
      <c r="EA48" s="263"/>
      <c r="EB48" s="263"/>
      <c r="EC48" s="263"/>
      <c r="ED48" s="263"/>
      <c r="EE48" s="263"/>
      <c r="EF48" s="263"/>
      <c r="EG48" s="263"/>
      <c r="EH48" s="263"/>
      <c r="EI48" s="263"/>
      <c r="EJ48" s="263"/>
      <c r="EK48" s="263">
        <f t="shared" si="134"/>
        <v>0</v>
      </c>
      <c r="EL48" s="263">
        <f>ET48-EH48</f>
        <v>0</v>
      </c>
      <c r="EM48" s="263"/>
      <c r="EN48" s="263"/>
      <c r="EO48" s="263">
        <f t="shared" si="135"/>
        <v>0</v>
      </c>
      <c r="EP48" s="263"/>
      <c r="EQ48" s="263"/>
      <c r="ER48" s="263"/>
      <c r="ES48" s="263">
        <f>ET48+EV48</f>
        <v>0</v>
      </c>
      <c r="ET48" s="263">
        <v>0</v>
      </c>
      <c r="EU48" s="263"/>
      <c r="EV48" s="263"/>
      <c r="EW48" s="263">
        <f t="shared" si="136"/>
        <v>0</v>
      </c>
      <c r="EX48" s="263">
        <v>0</v>
      </c>
      <c r="EY48" s="263"/>
      <c r="EZ48" s="263"/>
      <c r="FA48" s="263"/>
      <c r="FB48" s="263"/>
      <c r="FC48" s="263">
        <f t="shared" si="137"/>
        <v>5196.2656100000004</v>
      </c>
      <c r="FD48" s="263">
        <v>5196.2656100000004</v>
      </c>
      <c r="FE48" s="263"/>
      <c r="FF48" s="263"/>
      <c r="FG48" s="263">
        <f t="shared" si="138"/>
        <v>8950</v>
      </c>
      <c r="FH48" s="263">
        <f>FP48-FD48</f>
        <v>8950</v>
      </c>
      <c r="FI48" s="263"/>
      <c r="FJ48" s="263"/>
      <c r="FK48" s="263">
        <f t="shared" si="139"/>
        <v>0</v>
      </c>
      <c r="FL48" s="263"/>
      <c r="FM48" s="263"/>
      <c r="FN48" s="263"/>
      <c r="FO48" s="263">
        <f>FP48</f>
        <v>14146.26561</v>
      </c>
      <c r="FP48" s="263">
        <v>14146.26561</v>
      </c>
      <c r="FQ48" s="263"/>
      <c r="FR48" s="263"/>
      <c r="FS48" s="140">
        <f t="shared" si="54"/>
        <v>0</v>
      </c>
      <c r="FT48" s="144">
        <f t="shared" si="79"/>
        <v>0</v>
      </c>
      <c r="FU48" s="140">
        <v>0</v>
      </c>
      <c r="FV48" s="144">
        <f t="shared" si="80"/>
        <v>0</v>
      </c>
      <c r="FW48" s="140">
        <f t="shared" si="140"/>
        <v>0</v>
      </c>
      <c r="FX48" s="144">
        <v>0</v>
      </c>
      <c r="FY48" s="140">
        <f t="shared" si="141"/>
        <v>0</v>
      </c>
      <c r="FZ48" s="144">
        <v>0</v>
      </c>
      <c r="GA48" s="140">
        <f t="shared" si="83"/>
        <v>0</v>
      </c>
      <c r="GB48" s="145">
        <f t="shared" si="84"/>
        <v>0</v>
      </c>
      <c r="GC48" s="140">
        <v>0</v>
      </c>
      <c r="GD48" s="145">
        <f t="shared" si="85"/>
        <v>0</v>
      </c>
      <c r="GE48" s="140"/>
      <c r="GF48" s="268"/>
      <c r="GG48" s="140"/>
      <c r="GH48" s="268"/>
      <c r="GI48" s="140">
        <f t="shared" si="86"/>
        <v>5196.2656100000004</v>
      </c>
      <c r="GJ48" s="145">
        <f t="shared" si="87"/>
        <v>1</v>
      </c>
      <c r="GK48" s="263">
        <v>5196.2656100000004</v>
      </c>
      <c r="GL48" s="145">
        <f t="shared" si="88"/>
        <v>1</v>
      </c>
      <c r="GM48" s="140">
        <f t="shared" si="142"/>
        <v>0</v>
      </c>
      <c r="GN48" s="145">
        <v>0</v>
      </c>
      <c r="GO48" s="140">
        <f t="shared" si="143"/>
        <v>0</v>
      </c>
      <c r="GP48" s="145">
        <v>0</v>
      </c>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9"/>
      <c r="IF48" s="270"/>
      <c r="IG48" s="270"/>
      <c r="IH48" s="270"/>
    </row>
    <row r="49" spans="2:242" s="252" customFormat="1" ht="49.5" customHeight="1" x14ac:dyDescent="0.3">
      <c r="B49" s="161" t="s">
        <v>166</v>
      </c>
      <c r="C49" s="162" t="s">
        <v>167</v>
      </c>
      <c r="D49" s="163" t="s">
        <v>168</v>
      </c>
      <c r="E49" s="164">
        <f t="shared" si="99"/>
        <v>40000</v>
      </c>
      <c r="F49" s="165">
        <f>SUM(F51:F52)</f>
        <v>40000</v>
      </c>
      <c r="G49" s="165">
        <f>SUM(G51:G52)</f>
        <v>0</v>
      </c>
      <c r="H49" s="164">
        <f t="shared" si="100"/>
        <v>0</v>
      </c>
      <c r="I49" s="165">
        <f>SUM(I51:I52)</f>
        <v>0</v>
      </c>
      <c r="J49" s="165"/>
      <c r="K49" s="164">
        <f t="shared" si="101"/>
        <v>40000</v>
      </c>
      <c r="L49" s="165">
        <f>SUM(L51:L52)</f>
        <v>40000</v>
      </c>
      <c r="M49" s="165">
        <f>SUM(M51:M52)</f>
        <v>0</v>
      </c>
      <c r="N49" s="164">
        <f t="shared" si="102"/>
        <v>-34933.333330000001</v>
      </c>
      <c r="O49" s="165">
        <f>SUM(O51:O52)</f>
        <v>-34933.333330000001</v>
      </c>
      <c r="P49" s="165"/>
      <c r="Q49" s="166">
        <f t="shared" si="103"/>
        <v>5066.6666699999987</v>
      </c>
      <c r="R49" s="167">
        <f>SUM(R51:R52)</f>
        <v>5066.6666699999987</v>
      </c>
      <c r="S49" s="167">
        <f>SUM(S51:S52)</f>
        <v>0</v>
      </c>
      <c r="T49" s="166">
        <f t="shared" si="104"/>
        <v>50000</v>
      </c>
      <c r="U49" s="167">
        <f>SUM(U51:U52)</f>
        <v>50000</v>
      </c>
      <c r="V49" s="167">
        <f>SUM(V51:V52)</f>
        <v>0</v>
      </c>
      <c r="W49" s="166" t="e">
        <f t="shared" si="105"/>
        <v>#REF!</v>
      </c>
      <c r="X49" s="167" t="e">
        <f>SUM(X51:X52)</f>
        <v>#REF!</v>
      </c>
      <c r="Y49" s="167"/>
      <c r="Z49" s="166" t="e">
        <f t="shared" si="106"/>
        <v>#REF!</v>
      </c>
      <c r="AA49" s="167" t="e">
        <f t="shared" ref="AA49:AH49" si="145">SUM(AA51:AA52)</f>
        <v>#REF!</v>
      </c>
      <c r="AB49" s="167">
        <f t="shared" si="145"/>
        <v>0</v>
      </c>
      <c r="AC49" s="167" t="e">
        <f t="shared" si="145"/>
        <v>#REF!</v>
      </c>
      <c r="AD49" s="167" t="e">
        <f t="shared" si="145"/>
        <v>#REF!</v>
      </c>
      <c r="AE49" s="167">
        <f t="shared" si="145"/>
        <v>0</v>
      </c>
      <c r="AF49" s="167">
        <f t="shared" si="145"/>
        <v>7034.9280099999996</v>
      </c>
      <c r="AG49" s="167">
        <f t="shared" si="145"/>
        <v>7034.9280099999996</v>
      </c>
      <c r="AH49" s="167">
        <f t="shared" si="145"/>
        <v>0</v>
      </c>
      <c r="AI49" s="167">
        <v>0</v>
      </c>
      <c r="AJ49" s="167" t="e">
        <f>SUM(AJ51:AJ52)</f>
        <v>#REF!</v>
      </c>
      <c r="AK49" s="167" t="e">
        <f t="shared" si="108"/>
        <v>#REF!</v>
      </c>
      <c r="AL49" s="167" t="e">
        <f t="shared" si="144"/>
        <v>#REF!</v>
      </c>
      <c r="AM49" s="738" t="s">
        <v>169</v>
      </c>
      <c r="AN49" s="169" t="s">
        <v>170</v>
      </c>
      <c r="AO49" s="170">
        <v>1</v>
      </c>
      <c r="AP49" s="167">
        <f>AP51+AP52</f>
        <v>6034.9280099999996</v>
      </c>
      <c r="AQ49" s="167">
        <f>AQ51+AQ52</f>
        <v>0</v>
      </c>
      <c r="AR49" s="167">
        <f>AR51+AR52</f>
        <v>1000</v>
      </c>
      <c r="AS49" s="166">
        <f t="shared" si="109"/>
        <v>2000</v>
      </c>
      <c r="AT49" s="167">
        <f>SUM(AT51:AT52)</f>
        <v>2000</v>
      </c>
      <c r="AU49" s="167">
        <f>SUM(AU51:AU52)</f>
        <v>0</v>
      </c>
      <c r="AV49" s="166">
        <f t="shared" si="110"/>
        <v>0</v>
      </c>
      <c r="AW49" s="167">
        <f>SUM(AW51:AW52)</f>
        <v>0</v>
      </c>
      <c r="AX49" s="167"/>
      <c r="AY49" s="166">
        <f t="shared" si="111"/>
        <v>2000</v>
      </c>
      <c r="AZ49" s="167">
        <f>SUM(AZ51:AZ52)</f>
        <v>2000</v>
      </c>
      <c r="BA49" s="167">
        <f>SUM(BA51:BA52)</f>
        <v>0</v>
      </c>
      <c r="BB49" s="166">
        <f t="shared" si="112"/>
        <v>50000</v>
      </c>
      <c r="BC49" s="167">
        <f>SUM(BC51:BC52)</f>
        <v>50000</v>
      </c>
      <c r="BD49" s="167">
        <f>SUM(BD51:BD52)</f>
        <v>0</v>
      </c>
      <c r="BE49" s="166">
        <f t="shared" si="113"/>
        <v>0</v>
      </c>
      <c r="BF49" s="167">
        <f>SUM(BF51:BF52)</f>
        <v>0</v>
      </c>
      <c r="BG49" s="167"/>
      <c r="BH49" s="166">
        <f t="shared" si="114"/>
        <v>2000</v>
      </c>
      <c r="BI49" s="167">
        <f>SUM(BI51:BI52)</f>
        <v>2000</v>
      </c>
      <c r="BJ49" s="167">
        <f>SUM(BJ51:BJ52)</f>
        <v>0</v>
      </c>
      <c r="BK49" s="171">
        <v>1</v>
      </c>
      <c r="BL49" s="167">
        <f t="shared" si="115"/>
        <v>2000</v>
      </c>
      <c r="BM49" s="167"/>
      <c r="BN49" s="167"/>
      <c r="BO49" s="167"/>
      <c r="BP49" s="167"/>
      <c r="BQ49" s="167"/>
      <c r="BR49" s="167"/>
      <c r="BS49" s="167">
        <f>BS51+BS52</f>
        <v>2000</v>
      </c>
      <c r="BT49" s="167">
        <f>BT51+BT52</f>
        <v>2000</v>
      </c>
      <c r="BU49" s="167">
        <f>BU51+BU52</f>
        <v>0</v>
      </c>
      <c r="BV49" s="166">
        <f t="shared" si="117"/>
        <v>50000</v>
      </c>
      <c r="BW49" s="167">
        <f>SUM(BW51:BW52)</f>
        <v>50000</v>
      </c>
      <c r="BX49" s="167">
        <f>SUM(BX51:BX52)</f>
        <v>0</v>
      </c>
      <c r="BY49" s="166">
        <f t="shared" si="118"/>
        <v>540681.63300000003</v>
      </c>
      <c r="BZ49" s="167">
        <f>SUM(BZ51:BZ52)</f>
        <v>540681.63300000003</v>
      </c>
      <c r="CA49" s="167"/>
      <c r="CB49" s="166">
        <f t="shared" si="119"/>
        <v>542681.63300000003</v>
      </c>
      <c r="CC49" s="167">
        <f>SUM(CC51:CC52)</f>
        <v>542681.63300000003</v>
      </c>
      <c r="CD49" s="167">
        <f>SUM(CD51:CD52)</f>
        <v>0</v>
      </c>
      <c r="CE49" s="167">
        <v>1</v>
      </c>
      <c r="CF49" s="167">
        <f t="shared" si="120"/>
        <v>542681.63300000003</v>
      </c>
      <c r="CG49" s="172"/>
      <c r="CH49" s="166">
        <f t="shared" si="121"/>
        <v>50000</v>
      </c>
      <c r="CI49" s="167">
        <f>SUM(CI51:CI52)</f>
        <v>50000</v>
      </c>
      <c r="CJ49" s="167">
        <f>SUM(CJ51:CJ52)</f>
        <v>0</v>
      </c>
      <c r="CK49" s="166">
        <f t="shared" si="122"/>
        <v>0</v>
      </c>
      <c r="CL49" s="167">
        <f>SUM(CL51:CL52)</f>
        <v>0</v>
      </c>
      <c r="CM49" s="167"/>
      <c r="CN49" s="167"/>
      <c r="CO49" s="167"/>
      <c r="CP49" s="167"/>
      <c r="CQ49" s="166">
        <f t="shared" si="123"/>
        <v>50000</v>
      </c>
      <c r="CR49" s="167">
        <f>SUM(CR51:CR52)</f>
        <v>50000</v>
      </c>
      <c r="CS49" s="167">
        <f>SUM(CS51:CS52)</f>
        <v>0</v>
      </c>
      <c r="CT49" s="166">
        <f t="shared" si="124"/>
        <v>0</v>
      </c>
      <c r="CU49" s="167"/>
      <c r="CV49" s="167"/>
      <c r="CW49" s="166">
        <f t="shared" si="125"/>
        <v>211636.08199999999</v>
      </c>
      <c r="CX49" s="167">
        <f>SUM(CX51:CX52)</f>
        <v>211636.08199999999</v>
      </c>
      <c r="CY49" s="167"/>
      <c r="CZ49" s="166">
        <f t="shared" si="126"/>
        <v>544034.69400000002</v>
      </c>
      <c r="DA49" s="167">
        <f>SUM(DA51:DA52)</f>
        <v>544034.69400000002</v>
      </c>
      <c r="DB49" s="167">
        <f>SUM(DB51:DB52)</f>
        <v>0</v>
      </c>
      <c r="DC49" s="167"/>
      <c r="DD49" s="167"/>
      <c r="DE49" s="167"/>
      <c r="DF49" s="166">
        <f t="shared" si="127"/>
        <v>0</v>
      </c>
      <c r="DG49" s="167">
        <f>SUM(DG51:DG52)</f>
        <v>0</v>
      </c>
      <c r="DH49" s="167"/>
      <c r="DI49" s="166">
        <f t="shared" si="128"/>
        <v>211636.08199999999</v>
      </c>
      <c r="DJ49" s="167">
        <f>SUM(DJ51:DJ52)</f>
        <v>211636.08199999999</v>
      </c>
      <c r="DK49" s="167"/>
      <c r="DL49" s="166">
        <f t="shared" si="129"/>
        <v>105600</v>
      </c>
      <c r="DM49" s="167">
        <f>SUM(DM51:DM52)</f>
        <v>105600</v>
      </c>
      <c r="DN49" s="167"/>
      <c r="DO49" s="166">
        <f t="shared" si="130"/>
        <v>0</v>
      </c>
      <c r="DP49" s="167">
        <f>SUM(DP51:DP52)</f>
        <v>0</v>
      </c>
      <c r="DQ49" s="167"/>
      <c r="DR49" s="166">
        <f t="shared" si="131"/>
        <v>106036.08199999999</v>
      </c>
      <c r="DS49" s="167">
        <f>SUM(DS51:DS52)</f>
        <v>106036.08199999999</v>
      </c>
      <c r="DT49" s="167"/>
      <c r="DU49" s="166">
        <f t="shared" si="132"/>
        <v>676531</v>
      </c>
      <c r="DV49" s="167">
        <f>SUM(DV51:DV52)</f>
        <v>676531</v>
      </c>
      <c r="DW49" s="167">
        <f>SUM(DW51:DW52)</f>
        <v>0</v>
      </c>
      <c r="DX49" s="166">
        <f t="shared" si="133"/>
        <v>545387.755</v>
      </c>
      <c r="DY49" s="167">
        <f>SUM(DY51:DY52)</f>
        <v>545387.755</v>
      </c>
      <c r="DZ49" s="167">
        <f>SUM(DZ51:DZ52)</f>
        <v>0</v>
      </c>
      <c r="EA49" s="167"/>
      <c r="EB49" s="167"/>
      <c r="EC49" s="167"/>
      <c r="ED49" s="166">
        <f>EE49+EF49</f>
        <v>-676531</v>
      </c>
      <c r="EE49" s="167">
        <f>SUM(EE51:EE52)</f>
        <v>-676531</v>
      </c>
      <c r="EF49" s="167"/>
      <c r="EG49" s="167">
        <f>EH49+EJ49</f>
        <v>907439.37</v>
      </c>
      <c r="EH49" s="167">
        <f>EH50+EH53</f>
        <v>907439.37</v>
      </c>
      <c r="EI49" s="167"/>
      <c r="EJ49" s="167"/>
      <c r="EK49" s="167">
        <f t="shared" si="134"/>
        <v>-7439.37</v>
      </c>
      <c r="EL49" s="167">
        <f>EL50+EL53</f>
        <v>-7439.37</v>
      </c>
      <c r="EM49" s="167">
        <f>SUM(EM51:EM52)</f>
        <v>0</v>
      </c>
      <c r="EN49" s="167">
        <f>SUM(EN51:EN52)</f>
        <v>0</v>
      </c>
      <c r="EO49" s="166">
        <f t="shared" si="135"/>
        <v>0</v>
      </c>
      <c r="EP49" s="167">
        <f>SUM(EP51:EP52)</f>
        <v>0</v>
      </c>
      <c r="EQ49" s="167">
        <f>SUM(EQ51:EQ52)</f>
        <v>0</v>
      </c>
      <c r="ER49" s="167">
        <f>SUM(ER51:ER52)</f>
        <v>0</v>
      </c>
      <c r="ES49" s="167">
        <f>ET49</f>
        <v>0</v>
      </c>
      <c r="ET49" s="167">
        <f>ET50+ET53</f>
        <v>0</v>
      </c>
      <c r="EU49" s="167"/>
      <c r="EV49" s="167"/>
      <c r="EW49" s="166">
        <f t="shared" si="136"/>
        <v>743937</v>
      </c>
      <c r="EX49" s="167">
        <f>SUM(EX51:EX52)</f>
        <v>743937</v>
      </c>
      <c r="EY49" s="167">
        <f>SUM(EY51:EY52)</f>
        <v>0</v>
      </c>
      <c r="EZ49" s="166">
        <f t="shared" ref="EZ49:EZ58" si="146">FA49+FB49</f>
        <v>-743937</v>
      </c>
      <c r="FA49" s="167">
        <f>SUM(FA51:FA52)</f>
        <v>-743937</v>
      </c>
      <c r="FB49" s="167"/>
      <c r="FC49" s="167">
        <f t="shared" si="137"/>
        <v>907439.37</v>
      </c>
      <c r="FD49" s="167">
        <f>FD50+FD53</f>
        <v>907439.37</v>
      </c>
      <c r="FE49" s="167"/>
      <c r="FF49" s="167"/>
      <c r="FG49" s="167">
        <f t="shared" si="138"/>
        <v>0</v>
      </c>
      <c r="FH49" s="167">
        <f>FH50+FH53</f>
        <v>0</v>
      </c>
      <c r="FI49" s="167"/>
      <c r="FJ49" s="167"/>
      <c r="FK49" s="166">
        <f t="shared" si="139"/>
        <v>0</v>
      </c>
      <c r="FL49" s="167">
        <f>SUM(FL51:FL52)</f>
        <v>0</v>
      </c>
      <c r="FM49" s="167">
        <f>SUM(FM51:FM52)</f>
        <v>0</v>
      </c>
      <c r="FN49" s="167">
        <f>SUM(FN51:FN52)</f>
        <v>0</v>
      </c>
      <c r="FO49" s="167">
        <f>FP49+FR49</f>
        <v>907439.37</v>
      </c>
      <c r="FP49" s="167">
        <f>FP50+FP53</f>
        <v>907439.37</v>
      </c>
      <c r="FQ49" s="167"/>
      <c r="FR49" s="167"/>
      <c r="FS49" s="248">
        <f t="shared" si="54"/>
        <v>487770.51419999998</v>
      </c>
      <c r="FT49" s="249">
        <f t="shared" si="79"/>
        <v>0.53752408185684075</v>
      </c>
      <c r="FU49" s="167">
        <f>FU50+FU53</f>
        <v>487770.51419999998</v>
      </c>
      <c r="FV49" s="249">
        <f t="shared" si="80"/>
        <v>0.53752408185684075</v>
      </c>
      <c r="FW49" s="248">
        <f t="shared" si="140"/>
        <v>0</v>
      </c>
      <c r="FX49" s="249">
        <v>0</v>
      </c>
      <c r="FY49" s="248">
        <f t="shared" si="141"/>
        <v>0</v>
      </c>
      <c r="FZ49" s="249">
        <v>0</v>
      </c>
      <c r="GA49" s="167">
        <f t="shared" si="83"/>
        <v>322892.02620999998</v>
      </c>
      <c r="GB49" s="250">
        <f t="shared" si="84"/>
        <v>0.35582765844730757</v>
      </c>
      <c r="GC49" s="167">
        <f>GC50+GC53</f>
        <v>322892.02620999998</v>
      </c>
      <c r="GD49" s="250">
        <f t="shared" si="85"/>
        <v>0.35582765844730757</v>
      </c>
      <c r="GE49" s="248"/>
      <c r="GF49" s="251"/>
      <c r="GG49" s="248"/>
      <c r="GH49" s="251"/>
      <c r="GI49" s="248">
        <f t="shared" si="86"/>
        <v>907439.37</v>
      </c>
      <c r="GJ49" s="250">
        <f t="shared" si="87"/>
        <v>1</v>
      </c>
      <c r="GK49" s="248">
        <f>GK50+GK53</f>
        <v>907439.37</v>
      </c>
      <c r="GL49" s="250">
        <f t="shared" si="88"/>
        <v>1</v>
      </c>
      <c r="GM49" s="248">
        <f t="shared" si="142"/>
        <v>0</v>
      </c>
      <c r="GN49" s="250">
        <v>0</v>
      </c>
      <c r="GO49" s="248">
        <f t="shared" si="143"/>
        <v>0</v>
      </c>
      <c r="GP49" s="250">
        <v>0</v>
      </c>
      <c r="GQ49" s="167"/>
      <c r="GR49" s="167"/>
      <c r="GS49" s="167"/>
      <c r="GT49" s="167"/>
      <c r="GU49" s="167">
        <f>GV49</f>
        <v>906709.3</v>
      </c>
      <c r="GV49" s="167">
        <f>GV50+GV53</f>
        <v>906709.3</v>
      </c>
      <c r="GW49" s="167"/>
      <c r="GX49" s="167"/>
      <c r="GY49" s="167"/>
      <c r="GZ49" s="167"/>
      <c r="HA49" s="167"/>
      <c r="HB49" s="167"/>
      <c r="HC49" s="167"/>
      <c r="HD49" s="167"/>
      <c r="HE49" s="167"/>
      <c r="HF49" s="167"/>
      <c r="HG49" s="167">
        <f>HH49+HJ49</f>
        <v>-400000</v>
      </c>
      <c r="HH49" s="167">
        <f>HH50+HH53</f>
        <v>-400000</v>
      </c>
      <c r="HI49" s="167"/>
      <c r="HJ49" s="167"/>
      <c r="HK49" s="167">
        <f>HL49</f>
        <v>0</v>
      </c>
      <c r="HL49" s="167">
        <f>HL51</f>
        <v>0</v>
      </c>
      <c r="HM49" s="167"/>
      <c r="HN49" s="167"/>
      <c r="HO49" s="167">
        <f>HP49</f>
        <v>506709.3</v>
      </c>
      <c r="HP49" s="167">
        <f>HP50+HP53</f>
        <v>506709.3</v>
      </c>
      <c r="HQ49" s="167"/>
      <c r="HR49" s="167"/>
      <c r="HS49" s="167">
        <f>HT49</f>
        <v>670936.9</v>
      </c>
      <c r="HT49" s="167">
        <f>HT50+HT53</f>
        <v>670936.9</v>
      </c>
      <c r="HU49" s="167"/>
      <c r="HV49" s="167"/>
      <c r="HW49" s="167">
        <f>HX49</f>
        <v>400000</v>
      </c>
      <c r="HX49" s="167">
        <f>HX50+HX53</f>
        <v>400000</v>
      </c>
      <c r="HY49" s="167"/>
      <c r="HZ49" s="167"/>
      <c r="IA49" s="167">
        <f>IB49</f>
        <v>1070936.8999999999</v>
      </c>
      <c r="IB49" s="167">
        <f>IB50+IB53</f>
        <v>1070936.8999999999</v>
      </c>
      <c r="IC49" s="167"/>
      <c r="ID49" s="167"/>
      <c r="IE49" s="175" t="s">
        <v>171</v>
      </c>
      <c r="IF49" s="176"/>
      <c r="IG49" s="176"/>
      <c r="IH49" s="176"/>
    </row>
    <row r="50" spans="2:242" s="252" customFormat="1" ht="41.25" customHeight="1" x14ac:dyDescent="0.3">
      <c r="B50" s="161"/>
      <c r="C50" s="162" t="s">
        <v>141</v>
      </c>
      <c r="D50" s="163"/>
      <c r="E50" s="164"/>
      <c r="F50" s="165"/>
      <c r="G50" s="165"/>
      <c r="H50" s="164"/>
      <c r="I50" s="165"/>
      <c r="J50" s="165"/>
      <c r="K50" s="164"/>
      <c r="L50" s="165"/>
      <c r="M50" s="165"/>
      <c r="N50" s="164"/>
      <c r="O50" s="165"/>
      <c r="P50" s="165"/>
      <c r="Q50" s="166"/>
      <c r="R50" s="167"/>
      <c r="S50" s="167"/>
      <c r="T50" s="166"/>
      <c r="U50" s="167"/>
      <c r="V50" s="167"/>
      <c r="W50" s="166"/>
      <c r="X50" s="167"/>
      <c r="Y50" s="167"/>
      <c r="Z50" s="166"/>
      <c r="AA50" s="167"/>
      <c r="AB50" s="167"/>
      <c r="AC50" s="167"/>
      <c r="AD50" s="167"/>
      <c r="AE50" s="167"/>
      <c r="AF50" s="167"/>
      <c r="AG50" s="167"/>
      <c r="AH50" s="167"/>
      <c r="AI50" s="167"/>
      <c r="AJ50" s="167"/>
      <c r="AK50" s="167"/>
      <c r="AL50" s="167"/>
      <c r="AM50" s="738"/>
      <c r="AN50" s="169"/>
      <c r="AO50" s="170"/>
      <c r="AP50" s="167"/>
      <c r="AQ50" s="167"/>
      <c r="AR50" s="167"/>
      <c r="AS50" s="166"/>
      <c r="AT50" s="167"/>
      <c r="AU50" s="167"/>
      <c r="AV50" s="166"/>
      <c r="AW50" s="167"/>
      <c r="AX50" s="167"/>
      <c r="AY50" s="166"/>
      <c r="AZ50" s="167"/>
      <c r="BA50" s="167"/>
      <c r="BB50" s="166"/>
      <c r="BC50" s="167"/>
      <c r="BD50" s="167"/>
      <c r="BE50" s="166"/>
      <c r="BF50" s="167"/>
      <c r="BG50" s="167"/>
      <c r="BH50" s="166"/>
      <c r="BI50" s="167"/>
      <c r="BJ50" s="167"/>
      <c r="BK50" s="171"/>
      <c r="BL50" s="167"/>
      <c r="BM50" s="167"/>
      <c r="BN50" s="167"/>
      <c r="BO50" s="167"/>
      <c r="BP50" s="167"/>
      <c r="BQ50" s="167"/>
      <c r="BR50" s="167"/>
      <c r="BS50" s="167"/>
      <c r="BT50" s="167"/>
      <c r="BU50" s="167"/>
      <c r="BV50" s="166"/>
      <c r="BW50" s="167"/>
      <c r="BX50" s="167"/>
      <c r="BY50" s="166"/>
      <c r="BZ50" s="167"/>
      <c r="CA50" s="167"/>
      <c r="CB50" s="166"/>
      <c r="CC50" s="167"/>
      <c r="CD50" s="167"/>
      <c r="CE50" s="167"/>
      <c r="CF50" s="167"/>
      <c r="CG50" s="172"/>
      <c r="CH50" s="166"/>
      <c r="CI50" s="167"/>
      <c r="CJ50" s="167"/>
      <c r="CK50" s="166"/>
      <c r="CL50" s="167"/>
      <c r="CM50" s="167"/>
      <c r="CN50" s="167"/>
      <c r="CO50" s="167"/>
      <c r="CP50" s="167"/>
      <c r="CQ50" s="166"/>
      <c r="CR50" s="167"/>
      <c r="CS50" s="167"/>
      <c r="CT50" s="166"/>
      <c r="CU50" s="167"/>
      <c r="CV50" s="167"/>
      <c r="CW50" s="166"/>
      <c r="CX50" s="167"/>
      <c r="CY50" s="167"/>
      <c r="CZ50" s="166"/>
      <c r="DA50" s="167"/>
      <c r="DB50" s="167"/>
      <c r="DC50" s="167"/>
      <c r="DD50" s="167"/>
      <c r="DE50" s="167"/>
      <c r="DF50" s="166"/>
      <c r="DG50" s="167"/>
      <c r="DH50" s="167"/>
      <c r="DI50" s="166"/>
      <c r="DJ50" s="167"/>
      <c r="DK50" s="167"/>
      <c r="DL50" s="166"/>
      <c r="DM50" s="167"/>
      <c r="DN50" s="167"/>
      <c r="DO50" s="166"/>
      <c r="DP50" s="167"/>
      <c r="DQ50" s="167"/>
      <c r="DR50" s="166"/>
      <c r="DS50" s="167"/>
      <c r="DT50" s="167"/>
      <c r="DU50" s="166"/>
      <c r="DV50" s="167"/>
      <c r="DW50" s="167"/>
      <c r="DX50" s="166"/>
      <c r="DY50" s="167"/>
      <c r="DZ50" s="167"/>
      <c r="EA50" s="167"/>
      <c r="EB50" s="167"/>
      <c r="EC50" s="167"/>
      <c r="ED50" s="166"/>
      <c r="EE50" s="167"/>
      <c r="EF50" s="167"/>
      <c r="EG50" s="167">
        <f>EH50</f>
        <v>7439.37</v>
      </c>
      <c r="EH50" s="167">
        <f>EH51+EH52</f>
        <v>7439.37</v>
      </c>
      <c r="EI50" s="167"/>
      <c r="EJ50" s="167"/>
      <c r="EK50" s="167">
        <f>EL50</f>
        <v>-7439.37</v>
      </c>
      <c r="EL50" s="167">
        <f>EL51+EL52</f>
        <v>-7439.37</v>
      </c>
      <c r="EM50" s="167"/>
      <c r="EN50" s="167"/>
      <c r="EO50" s="166"/>
      <c r="EP50" s="167"/>
      <c r="EQ50" s="167"/>
      <c r="ER50" s="167"/>
      <c r="ES50" s="167">
        <f>ET50</f>
        <v>0</v>
      </c>
      <c r="ET50" s="167">
        <f>ET51+ET52</f>
        <v>0</v>
      </c>
      <c r="EU50" s="167"/>
      <c r="EV50" s="167"/>
      <c r="EW50" s="166"/>
      <c r="EX50" s="167"/>
      <c r="EY50" s="167"/>
      <c r="EZ50" s="166"/>
      <c r="FA50" s="167"/>
      <c r="FB50" s="167"/>
      <c r="FC50" s="167">
        <f t="shared" si="137"/>
        <v>7439.37</v>
      </c>
      <c r="FD50" s="167">
        <f>FD51+FD52</f>
        <v>7439.37</v>
      </c>
      <c r="FE50" s="167"/>
      <c r="FF50" s="167"/>
      <c r="FG50" s="167">
        <f>FH50</f>
        <v>0</v>
      </c>
      <c r="FH50" s="167">
        <f>FH51+FH52</f>
        <v>0</v>
      </c>
      <c r="FI50" s="167"/>
      <c r="FJ50" s="167"/>
      <c r="FK50" s="166"/>
      <c r="FL50" s="167"/>
      <c r="FM50" s="167"/>
      <c r="FN50" s="167"/>
      <c r="FO50" s="167">
        <f>FP50</f>
        <v>7439.37</v>
      </c>
      <c r="FP50" s="167">
        <f>FP51+FP52</f>
        <v>7439.37</v>
      </c>
      <c r="FQ50" s="167"/>
      <c r="FR50" s="167"/>
      <c r="FS50" s="248">
        <f t="shared" si="54"/>
        <v>6656.6220999999996</v>
      </c>
      <c r="FT50" s="249">
        <f t="shared" si="79"/>
        <v>0.89478303942403725</v>
      </c>
      <c r="FU50" s="248">
        <f>FU52</f>
        <v>6656.6220999999996</v>
      </c>
      <c r="FV50" s="249">
        <f t="shared" si="80"/>
        <v>0.89478303942403725</v>
      </c>
      <c r="FW50" s="248">
        <f t="shared" si="140"/>
        <v>0</v>
      </c>
      <c r="FX50" s="249">
        <v>0</v>
      </c>
      <c r="FY50" s="248">
        <f t="shared" si="141"/>
        <v>0</v>
      </c>
      <c r="FZ50" s="249">
        <v>0</v>
      </c>
      <c r="GA50" s="167">
        <f t="shared" si="83"/>
        <v>6656.6220999999996</v>
      </c>
      <c r="GB50" s="250">
        <f t="shared" si="84"/>
        <v>0.89478303942403725</v>
      </c>
      <c r="GC50" s="167">
        <f>GC51+GC52</f>
        <v>6656.6220999999996</v>
      </c>
      <c r="GD50" s="250">
        <f t="shared" si="85"/>
        <v>0.89478303942403725</v>
      </c>
      <c r="GE50" s="248"/>
      <c r="GF50" s="251"/>
      <c r="GG50" s="248"/>
      <c r="GH50" s="251"/>
      <c r="GI50" s="248">
        <f t="shared" si="86"/>
        <v>7439.37</v>
      </c>
      <c r="GJ50" s="250">
        <f t="shared" si="87"/>
        <v>1</v>
      </c>
      <c r="GK50" s="248">
        <f>GK52</f>
        <v>7439.37</v>
      </c>
      <c r="GL50" s="250">
        <f t="shared" si="88"/>
        <v>1</v>
      </c>
      <c r="GM50" s="248">
        <f t="shared" si="142"/>
        <v>0</v>
      </c>
      <c r="GN50" s="250">
        <v>0</v>
      </c>
      <c r="GO50" s="248">
        <f t="shared" si="143"/>
        <v>0</v>
      </c>
      <c r="GP50" s="250">
        <v>0</v>
      </c>
      <c r="GQ50" s="167"/>
      <c r="GR50" s="167"/>
      <c r="GS50" s="167"/>
      <c r="GT50" s="167"/>
      <c r="GU50" s="167">
        <f>GV50</f>
        <v>6709.3</v>
      </c>
      <c r="GV50" s="167">
        <f>GV51+GV52</f>
        <v>6709.3</v>
      </c>
      <c r="GW50" s="167"/>
      <c r="GX50" s="167"/>
      <c r="GY50" s="167"/>
      <c r="GZ50" s="167"/>
      <c r="HA50" s="167"/>
      <c r="HB50" s="167"/>
      <c r="HC50" s="167"/>
      <c r="HD50" s="167"/>
      <c r="HE50" s="167"/>
      <c r="HF50" s="167"/>
      <c r="HG50" s="167">
        <f>HH50</f>
        <v>0</v>
      </c>
      <c r="HH50" s="167">
        <f>HH51+HH52</f>
        <v>0</v>
      </c>
      <c r="HI50" s="167"/>
      <c r="HJ50" s="167"/>
      <c r="HK50" s="167"/>
      <c r="HL50" s="167"/>
      <c r="HM50" s="167"/>
      <c r="HN50" s="167"/>
      <c r="HO50" s="167">
        <f>HP50</f>
        <v>6709.3</v>
      </c>
      <c r="HP50" s="167">
        <f>HP51+HP52</f>
        <v>6709.3</v>
      </c>
      <c r="HQ50" s="167"/>
      <c r="HR50" s="167"/>
      <c r="HS50" s="167">
        <f>HT50</f>
        <v>670936.9</v>
      </c>
      <c r="HT50" s="167">
        <f>HT51+HT52</f>
        <v>670936.9</v>
      </c>
      <c r="HU50" s="167"/>
      <c r="HV50" s="167"/>
      <c r="HW50" s="167"/>
      <c r="HX50" s="167"/>
      <c r="HY50" s="167"/>
      <c r="HZ50" s="167"/>
      <c r="IA50" s="167">
        <f>IB50</f>
        <v>670936.9</v>
      </c>
      <c r="IB50" s="167">
        <f>IB51+IB52</f>
        <v>670936.9</v>
      </c>
      <c r="IC50" s="167"/>
      <c r="ID50" s="167"/>
      <c r="IE50" s="175"/>
      <c r="IF50" s="176"/>
      <c r="IG50" s="176"/>
      <c r="IH50" s="176"/>
    </row>
    <row r="51" spans="2:242" s="271" customFormat="1" ht="33" hidden="1" customHeight="1" x14ac:dyDescent="0.3">
      <c r="B51" s="259"/>
      <c r="C51" s="272" t="s">
        <v>172</v>
      </c>
      <c r="D51" s="261" t="s">
        <v>163</v>
      </c>
      <c r="E51" s="262">
        <f t="shared" si="99"/>
        <v>0</v>
      </c>
      <c r="F51" s="262"/>
      <c r="G51" s="262"/>
      <c r="H51" s="262">
        <f t="shared" si="100"/>
        <v>0</v>
      </c>
      <c r="I51" s="262">
        <f>L51-F51</f>
        <v>0</v>
      </c>
      <c r="J51" s="262"/>
      <c r="K51" s="262">
        <f t="shared" si="101"/>
        <v>0</v>
      </c>
      <c r="L51" s="262"/>
      <c r="M51" s="262"/>
      <c r="N51" s="262">
        <f t="shared" si="102"/>
        <v>0</v>
      </c>
      <c r="O51" s="262">
        <f>R51-L51</f>
        <v>0</v>
      </c>
      <c r="P51" s="262"/>
      <c r="Q51" s="263">
        <f t="shared" si="103"/>
        <v>0</v>
      </c>
      <c r="R51" s="263"/>
      <c r="S51" s="263"/>
      <c r="T51" s="263">
        <f t="shared" si="104"/>
        <v>50000</v>
      </c>
      <c r="U51" s="263">
        <v>50000</v>
      </c>
      <c r="V51" s="263"/>
      <c r="W51" s="263">
        <f t="shared" si="105"/>
        <v>-50000</v>
      </c>
      <c r="X51" s="263">
        <f>AA51-U51</f>
        <v>-50000</v>
      </c>
      <c r="Y51" s="263"/>
      <c r="Z51" s="263">
        <f t="shared" si="106"/>
        <v>0</v>
      </c>
      <c r="AA51" s="263">
        <f>'[2]2017_с остатком на торги'!$AG$29</f>
        <v>0</v>
      </c>
      <c r="AB51" s="263"/>
      <c r="AC51" s="263">
        <f>AD51+AE51</f>
        <v>0</v>
      </c>
      <c r="AD51" s="263">
        <f>'[2]2017_с остатком на торги'!$AG$29</f>
        <v>0</v>
      </c>
      <c r="AE51" s="263"/>
      <c r="AF51" s="263">
        <f>AG51+AH51</f>
        <v>0</v>
      </c>
      <c r="AG51" s="263">
        <f>'[2]2017_с остатком на торги'!$AG$29</f>
        <v>0</v>
      </c>
      <c r="AH51" s="263"/>
      <c r="AI51" s="264">
        <v>0</v>
      </c>
      <c r="AJ51" s="263">
        <v>0</v>
      </c>
      <c r="AK51" s="263">
        <f t="shared" si="108"/>
        <v>0</v>
      </c>
      <c r="AL51" s="263">
        <f t="shared" si="144"/>
        <v>0</v>
      </c>
      <c r="AM51" s="738"/>
      <c r="AN51" s="263"/>
      <c r="AO51" s="265">
        <v>1</v>
      </c>
      <c r="AP51" s="263"/>
      <c r="AQ51" s="263"/>
      <c r="AR51" s="263"/>
      <c r="AS51" s="263">
        <f t="shared" si="109"/>
        <v>2000</v>
      </c>
      <c r="AT51" s="263">
        <v>2000</v>
      </c>
      <c r="AU51" s="263"/>
      <c r="AV51" s="263">
        <f t="shared" si="110"/>
        <v>0</v>
      </c>
      <c r="AW51" s="263">
        <f>AZ51-AT51</f>
        <v>0</v>
      </c>
      <c r="AX51" s="263"/>
      <c r="AY51" s="263">
        <f t="shared" si="111"/>
        <v>2000</v>
      </c>
      <c r="AZ51" s="263">
        <v>2000</v>
      </c>
      <c r="BA51" s="263"/>
      <c r="BB51" s="263">
        <f t="shared" si="112"/>
        <v>50000</v>
      </c>
      <c r="BC51" s="263">
        <v>50000</v>
      </c>
      <c r="BD51" s="263"/>
      <c r="BE51" s="263">
        <f t="shared" si="113"/>
        <v>0</v>
      </c>
      <c r="BF51" s="263">
        <f>BW51-BC51</f>
        <v>0</v>
      </c>
      <c r="BG51" s="263"/>
      <c r="BH51" s="263">
        <f t="shared" si="114"/>
        <v>2000</v>
      </c>
      <c r="BI51" s="263">
        <v>2000</v>
      </c>
      <c r="BJ51" s="263"/>
      <c r="BK51" s="266">
        <v>1</v>
      </c>
      <c r="BL51" s="267">
        <f t="shared" si="115"/>
        <v>2000</v>
      </c>
      <c r="BM51" s="267"/>
      <c r="BN51" s="267"/>
      <c r="BO51" s="267"/>
      <c r="BP51" s="267"/>
      <c r="BQ51" s="267"/>
      <c r="BR51" s="267"/>
      <c r="BS51" s="267">
        <f>BT51+BU51</f>
        <v>2000</v>
      </c>
      <c r="BT51" s="267">
        <f>AZ51-BN51-BQ51</f>
        <v>2000</v>
      </c>
      <c r="BU51" s="267"/>
      <c r="BV51" s="263">
        <f t="shared" si="117"/>
        <v>50000</v>
      </c>
      <c r="BW51" s="263">
        <v>50000</v>
      </c>
      <c r="BX51" s="263"/>
      <c r="BY51" s="263">
        <f t="shared" si="118"/>
        <v>540681.63300000003</v>
      </c>
      <c r="BZ51" s="263">
        <f>CC51-BI51</f>
        <v>540681.63300000003</v>
      </c>
      <c r="CA51" s="263"/>
      <c r="CB51" s="263">
        <f t="shared" si="119"/>
        <v>542681.63300000003</v>
      </c>
      <c r="CC51" s="263">
        <v>542681.63300000003</v>
      </c>
      <c r="CD51" s="263"/>
      <c r="CE51" s="267">
        <v>1</v>
      </c>
      <c r="CF51" s="267">
        <f t="shared" si="120"/>
        <v>542681.63300000003</v>
      </c>
      <c r="CG51" s="263"/>
      <c r="CH51" s="263">
        <f t="shared" si="121"/>
        <v>50000</v>
      </c>
      <c r="CI51" s="263">
        <v>50000</v>
      </c>
      <c r="CJ51" s="263"/>
      <c r="CK51" s="263">
        <f t="shared" si="122"/>
        <v>0</v>
      </c>
      <c r="CL51" s="263">
        <f>CR51-CI51</f>
        <v>0</v>
      </c>
      <c r="CM51" s="263"/>
      <c r="CN51" s="263"/>
      <c r="CO51" s="263"/>
      <c r="CP51" s="263"/>
      <c r="CQ51" s="263">
        <f t="shared" si="123"/>
        <v>50000</v>
      </c>
      <c r="CR51" s="263">
        <v>50000</v>
      </c>
      <c r="CS51" s="263"/>
      <c r="CT51" s="263">
        <f t="shared" si="124"/>
        <v>0</v>
      </c>
      <c r="CU51" s="263"/>
      <c r="CV51" s="263"/>
      <c r="CW51" s="263">
        <f t="shared" si="125"/>
        <v>103012.08199999999</v>
      </c>
      <c r="CX51" s="263">
        <v>103012.08199999999</v>
      </c>
      <c r="CY51" s="263"/>
      <c r="CZ51" s="263">
        <f t="shared" si="126"/>
        <v>544034.69400000002</v>
      </c>
      <c r="DA51" s="263">
        <v>544034.69400000002</v>
      </c>
      <c r="DB51" s="263"/>
      <c r="DC51" s="263"/>
      <c r="DD51" s="263"/>
      <c r="DE51" s="263"/>
      <c r="DF51" s="263">
        <f t="shared" si="127"/>
        <v>0</v>
      </c>
      <c r="DG51" s="263">
        <f>DJ51-CX51</f>
        <v>0</v>
      </c>
      <c r="DH51" s="263"/>
      <c r="DI51" s="263">
        <f t="shared" si="128"/>
        <v>103012.08199999999</v>
      </c>
      <c r="DJ51" s="263">
        <f>434057.633-331045.551</f>
        <v>103012.08199999999</v>
      </c>
      <c r="DK51" s="263"/>
      <c r="DL51" s="263">
        <f t="shared" si="129"/>
        <v>0</v>
      </c>
      <c r="DM51" s="263">
        <v>0</v>
      </c>
      <c r="DN51" s="263"/>
      <c r="DO51" s="263">
        <f t="shared" si="130"/>
        <v>0</v>
      </c>
      <c r="DP51" s="263">
        <v>0</v>
      </c>
      <c r="DQ51" s="263"/>
      <c r="DR51" s="263">
        <f t="shared" si="131"/>
        <v>103012.08199999999</v>
      </c>
      <c r="DS51" s="263">
        <f>DJ51-DM51-DP51</f>
        <v>103012.08199999999</v>
      </c>
      <c r="DT51" s="263"/>
      <c r="DU51" s="263">
        <f t="shared" si="132"/>
        <v>676531</v>
      </c>
      <c r="DV51" s="263">
        <v>676531</v>
      </c>
      <c r="DW51" s="263"/>
      <c r="DX51" s="263">
        <f t="shared" si="133"/>
        <v>545387.755</v>
      </c>
      <c r="DY51" s="263">
        <v>545387.755</v>
      </c>
      <c r="DZ51" s="263"/>
      <c r="EA51" s="263"/>
      <c r="EB51" s="263"/>
      <c r="EC51" s="263"/>
      <c r="ED51" s="263">
        <f>EE51+EF51</f>
        <v>-676531</v>
      </c>
      <c r="EE51" s="263">
        <f>EH51-DV51</f>
        <v>-676531</v>
      </c>
      <c r="EF51" s="263"/>
      <c r="EG51" s="263">
        <f>EH51</f>
        <v>0</v>
      </c>
      <c r="EH51" s="263">
        <v>0</v>
      </c>
      <c r="EI51" s="263"/>
      <c r="EJ51" s="263"/>
      <c r="EK51" s="263">
        <f t="shared" si="134"/>
        <v>0</v>
      </c>
      <c r="EL51" s="263"/>
      <c r="EM51" s="263"/>
      <c r="EN51" s="263"/>
      <c r="EO51" s="263">
        <f t="shared" si="135"/>
        <v>0</v>
      </c>
      <c r="EP51" s="263"/>
      <c r="EQ51" s="263"/>
      <c r="ER51" s="263"/>
      <c r="ES51" s="262">
        <f>ET51</f>
        <v>0</v>
      </c>
      <c r="ET51" s="263"/>
      <c r="EU51" s="263"/>
      <c r="EV51" s="263"/>
      <c r="EW51" s="263">
        <f t="shared" si="136"/>
        <v>743937</v>
      </c>
      <c r="EX51" s="263">
        <v>743937</v>
      </c>
      <c r="EY51" s="263"/>
      <c r="EZ51" s="263">
        <f t="shared" si="146"/>
        <v>-743937</v>
      </c>
      <c r="FA51" s="263">
        <f>FD51-EX51</f>
        <v>-743937</v>
      </c>
      <c r="FB51" s="263"/>
      <c r="FC51" s="263">
        <f t="shared" si="137"/>
        <v>0</v>
      </c>
      <c r="FD51" s="263">
        <v>0</v>
      </c>
      <c r="FE51" s="263"/>
      <c r="FF51" s="263"/>
      <c r="FG51" s="263">
        <f t="shared" si="138"/>
        <v>0</v>
      </c>
      <c r="FH51" s="263">
        <f>FP51-FD51</f>
        <v>0</v>
      </c>
      <c r="FI51" s="263"/>
      <c r="FJ51" s="263"/>
      <c r="FK51" s="263">
        <f t="shared" si="139"/>
        <v>0</v>
      </c>
      <c r="FL51" s="263"/>
      <c r="FM51" s="263"/>
      <c r="FN51" s="263"/>
      <c r="FO51" s="263">
        <f>FP51</f>
        <v>0</v>
      </c>
      <c r="FP51" s="263">
        <v>0</v>
      </c>
      <c r="FQ51" s="263"/>
      <c r="FR51" s="263"/>
      <c r="FS51" s="45">
        <f t="shared" si="54"/>
        <v>0</v>
      </c>
      <c r="FT51" s="46" t="e">
        <f t="shared" si="79"/>
        <v>#DIV/0!</v>
      </c>
      <c r="FU51" s="45">
        <v>0</v>
      </c>
      <c r="FV51" s="46" t="e">
        <f t="shared" si="80"/>
        <v>#DIV/0!</v>
      </c>
      <c r="FW51" s="45">
        <f t="shared" si="140"/>
        <v>0</v>
      </c>
      <c r="FX51" s="46" t="e">
        <f>FW51/FE51</f>
        <v>#DIV/0!</v>
      </c>
      <c r="FY51" s="45">
        <f t="shared" si="141"/>
        <v>0</v>
      </c>
      <c r="FZ51" s="46" t="e">
        <f>FY51/FF51</f>
        <v>#DIV/0!</v>
      </c>
      <c r="GA51" s="45"/>
      <c r="GB51" s="47"/>
      <c r="GC51" s="140"/>
      <c r="GD51" s="47"/>
      <c r="GE51" s="115"/>
      <c r="GF51" s="236"/>
      <c r="GG51" s="115"/>
      <c r="GH51" s="236"/>
      <c r="GI51" s="140">
        <f t="shared" si="86"/>
        <v>74045.594790000003</v>
      </c>
      <c r="GJ51" s="47" t="e">
        <f t="shared" si="87"/>
        <v>#DIV/0!</v>
      </c>
      <c r="GK51" s="115">
        <f>GK287+GK347</f>
        <v>74045.594790000003</v>
      </c>
      <c r="GL51" s="47" t="e">
        <f t="shared" si="88"/>
        <v>#DIV/0!</v>
      </c>
      <c r="GM51" s="115">
        <f t="shared" si="142"/>
        <v>0</v>
      </c>
      <c r="GN51" s="47" t="e">
        <f>GM51/FE51</f>
        <v>#DIV/0!</v>
      </c>
      <c r="GO51" s="115">
        <f t="shared" si="143"/>
        <v>0</v>
      </c>
      <c r="GP51" s="47" t="e">
        <f>GO51/FF51</f>
        <v>#DIV/0!</v>
      </c>
      <c r="GQ51" s="263"/>
      <c r="GR51" s="263"/>
      <c r="GS51" s="263"/>
      <c r="GT51" s="263"/>
      <c r="GU51" s="263">
        <f>GV51</f>
        <v>0</v>
      </c>
      <c r="GV51" s="263">
        <v>0</v>
      </c>
      <c r="GW51" s="263"/>
      <c r="GX51" s="263"/>
      <c r="GY51" s="263"/>
      <c r="GZ51" s="263"/>
      <c r="HA51" s="263"/>
      <c r="HB51" s="263"/>
      <c r="HC51" s="263"/>
      <c r="HD51" s="263"/>
      <c r="HE51" s="263"/>
      <c r="HF51" s="263"/>
      <c r="HG51" s="263">
        <f>HH51+HJ51</f>
        <v>0</v>
      </c>
      <c r="HH51" s="263">
        <f>HP51-GV51</f>
        <v>0</v>
      </c>
      <c r="HI51" s="263"/>
      <c r="HJ51" s="263"/>
      <c r="HK51" s="263">
        <f>HL51</f>
        <v>0</v>
      </c>
      <c r="HL51" s="263">
        <f>IF51-GZ51</f>
        <v>0</v>
      </c>
      <c r="HM51" s="263"/>
      <c r="HN51" s="263"/>
      <c r="HO51" s="262">
        <f>HP51</f>
        <v>0</v>
      </c>
      <c r="HP51" s="263">
        <v>0</v>
      </c>
      <c r="HQ51" s="263"/>
      <c r="HR51" s="263"/>
      <c r="HS51" s="263">
        <f>HT51</f>
        <v>664024.24800000002</v>
      </c>
      <c r="HT51" s="263">
        <v>664024.24800000002</v>
      </c>
      <c r="HU51" s="263"/>
      <c r="HV51" s="263"/>
      <c r="HW51" s="263">
        <f>HX51</f>
        <v>0</v>
      </c>
      <c r="HX51" s="263">
        <f>IR51-HL51</f>
        <v>0</v>
      </c>
      <c r="HY51" s="263"/>
      <c r="HZ51" s="263"/>
      <c r="IA51" s="263">
        <f>IB51</f>
        <v>664024.24800000002</v>
      </c>
      <c r="IB51" s="263">
        <f>HT51</f>
        <v>664024.24800000002</v>
      </c>
      <c r="IC51" s="263"/>
      <c r="ID51" s="263"/>
      <c r="IE51" s="273"/>
      <c r="IF51" s="270"/>
      <c r="IG51" s="270"/>
      <c r="IH51" s="270"/>
    </row>
    <row r="52" spans="2:242" s="271" customFormat="1" ht="31.5" hidden="1" customHeight="1" x14ac:dyDescent="0.3">
      <c r="B52" s="259"/>
      <c r="C52" s="260" t="s">
        <v>164</v>
      </c>
      <c r="D52" s="261" t="s">
        <v>165</v>
      </c>
      <c r="E52" s="262">
        <f t="shared" si="99"/>
        <v>40000</v>
      </c>
      <c r="F52" s="262">
        <v>40000</v>
      </c>
      <c r="G52" s="262"/>
      <c r="H52" s="262">
        <f t="shared" si="100"/>
        <v>0</v>
      </c>
      <c r="I52" s="262">
        <f>L52-F52</f>
        <v>0</v>
      </c>
      <c r="J52" s="262"/>
      <c r="K52" s="262">
        <f t="shared" si="101"/>
        <v>40000</v>
      </c>
      <c r="L52" s="262">
        <v>40000</v>
      </c>
      <c r="M52" s="262"/>
      <c r="N52" s="262">
        <f t="shared" si="102"/>
        <v>-34933.333330000001</v>
      </c>
      <c r="O52" s="262">
        <f>R52-L52</f>
        <v>-34933.333330000001</v>
      </c>
      <c r="P52" s="262"/>
      <c r="Q52" s="263">
        <f t="shared" si="103"/>
        <v>5066.6666699999987</v>
      </c>
      <c r="R52" s="263">
        <f>40000-34933.33333</f>
        <v>5066.6666699999987</v>
      </c>
      <c r="S52" s="263"/>
      <c r="T52" s="263">
        <f t="shared" si="104"/>
        <v>0</v>
      </c>
      <c r="U52" s="263"/>
      <c r="V52" s="263"/>
      <c r="W52" s="263" t="e">
        <f t="shared" si="105"/>
        <v>#REF!</v>
      </c>
      <c r="X52" s="263" t="e">
        <f>AA52-U52</f>
        <v>#REF!</v>
      </c>
      <c r="Y52" s="263"/>
      <c r="Z52" s="263" t="e">
        <f t="shared" si="106"/>
        <v>#REF!</v>
      </c>
      <c r="AA52" s="263" t="e">
        <f>'[2]2017_с остатком на торги'!$AG$30</f>
        <v>#REF!</v>
      </c>
      <c r="AB52" s="263"/>
      <c r="AC52" s="263" t="e">
        <f>AD52+AE52</f>
        <v>#REF!</v>
      </c>
      <c r="AD52" s="263" t="e">
        <f>AG52-AA52</f>
        <v>#REF!</v>
      </c>
      <c r="AE52" s="263"/>
      <c r="AF52" s="263">
        <f>AG52+AH52</f>
        <v>7034.9280099999996</v>
      </c>
      <c r="AG52" s="263">
        <v>7034.9280099999996</v>
      </c>
      <c r="AH52" s="263"/>
      <c r="AI52" s="264" t="e">
        <f>AA52-AJ52</f>
        <v>#REF!</v>
      </c>
      <c r="AJ52" s="263" t="e">
        <f>AA52</f>
        <v>#REF!</v>
      </c>
      <c r="AK52" s="263" t="e">
        <f t="shared" si="108"/>
        <v>#REF!</v>
      </c>
      <c r="AL52" s="263" t="e">
        <f t="shared" si="144"/>
        <v>#REF!</v>
      </c>
      <c r="AM52" s="738"/>
      <c r="AN52" s="263"/>
      <c r="AO52" s="265">
        <v>1</v>
      </c>
      <c r="AP52" s="263">
        <v>6034.9280099999996</v>
      </c>
      <c r="AQ52" s="263"/>
      <c r="AR52" s="263">
        <f>AF52-AP52</f>
        <v>1000</v>
      </c>
      <c r="AS52" s="263">
        <f t="shared" si="109"/>
        <v>0</v>
      </c>
      <c r="AT52" s="263">
        <v>0</v>
      </c>
      <c r="AU52" s="263"/>
      <c r="AV52" s="263">
        <f t="shared" si="110"/>
        <v>0</v>
      </c>
      <c r="AW52" s="263">
        <v>0</v>
      </c>
      <c r="AX52" s="263"/>
      <c r="AY52" s="263">
        <f t="shared" si="111"/>
        <v>0</v>
      </c>
      <c r="AZ52" s="263">
        <v>0</v>
      </c>
      <c r="BA52" s="263"/>
      <c r="BB52" s="263">
        <f t="shared" si="112"/>
        <v>0</v>
      </c>
      <c r="BC52" s="263"/>
      <c r="BD52" s="263"/>
      <c r="BE52" s="263">
        <f t="shared" si="113"/>
        <v>0</v>
      </c>
      <c r="BF52" s="263">
        <f>BW52-BC52</f>
        <v>0</v>
      </c>
      <c r="BG52" s="263"/>
      <c r="BH52" s="263">
        <f t="shared" si="114"/>
        <v>0</v>
      </c>
      <c r="BI52" s="263">
        <v>0</v>
      </c>
      <c r="BJ52" s="263"/>
      <c r="BK52" s="266">
        <v>1</v>
      </c>
      <c r="BL52" s="267">
        <f t="shared" si="115"/>
        <v>0</v>
      </c>
      <c r="BM52" s="267"/>
      <c r="BN52" s="267"/>
      <c r="BO52" s="267"/>
      <c r="BP52" s="267"/>
      <c r="BQ52" s="267"/>
      <c r="BR52" s="267"/>
      <c r="BS52" s="267"/>
      <c r="BT52" s="267"/>
      <c r="BU52" s="267"/>
      <c r="BV52" s="263">
        <f t="shared" si="117"/>
        <v>0</v>
      </c>
      <c r="BW52" s="263"/>
      <c r="BX52" s="263"/>
      <c r="BY52" s="263">
        <f t="shared" si="118"/>
        <v>0</v>
      </c>
      <c r="BZ52" s="263">
        <f>CC52-BW52</f>
        <v>0</v>
      </c>
      <c r="CA52" s="263"/>
      <c r="CB52" s="263">
        <f t="shared" si="119"/>
        <v>0</v>
      </c>
      <c r="CC52" s="263"/>
      <c r="CD52" s="263"/>
      <c r="CE52" s="267">
        <v>1</v>
      </c>
      <c r="CF52" s="267">
        <f t="shared" si="120"/>
        <v>0</v>
      </c>
      <c r="CG52" s="263"/>
      <c r="CH52" s="263">
        <f t="shared" si="121"/>
        <v>0</v>
      </c>
      <c r="CI52" s="263">
        <v>0</v>
      </c>
      <c r="CJ52" s="263"/>
      <c r="CK52" s="263">
        <f t="shared" si="122"/>
        <v>0</v>
      </c>
      <c r="CL52" s="263">
        <v>0</v>
      </c>
      <c r="CM52" s="263"/>
      <c r="CN52" s="263"/>
      <c r="CO52" s="263"/>
      <c r="CP52" s="263"/>
      <c r="CQ52" s="263">
        <f t="shared" si="123"/>
        <v>0</v>
      </c>
      <c r="CR52" s="263">
        <v>0</v>
      </c>
      <c r="CS52" s="263"/>
      <c r="CT52" s="263">
        <f t="shared" si="124"/>
        <v>0</v>
      </c>
      <c r="CU52" s="263"/>
      <c r="CV52" s="263"/>
      <c r="CW52" s="263">
        <f t="shared" si="125"/>
        <v>108624</v>
      </c>
      <c r="CX52" s="263">
        <v>108624</v>
      </c>
      <c r="CY52" s="263"/>
      <c r="CZ52" s="263">
        <f t="shared" si="126"/>
        <v>0</v>
      </c>
      <c r="DA52" s="263">
        <v>0</v>
      </c>
      <c r="DB52" s="263"/>
      <c r="DC52" s="263"/>
      <c r="DD52" s="263"/>
      <c r="DE52" s="263"/>
      <c r="DF52" s="263">
        <f t="shared" si="127"/>
        <v>0</v>
      </c>
      <c r="DG52" s="263">
        <f>DJ52-CX52</f>
        <v>0</v>
      </c>
      <c r="DH52" s="263"/>
      <c r="DI52" s="263">
        <f t="shared" si="128"/>
        <v>108624</v>
      </c>
      <c r="DJ52" s="263">
        <v>108624</v>
      </c>
      <c r="DK52" s="263"/>
      <c r="DL52" s="263">
        <f t="shared" si="129"/>
        <v>105600</v>
      </c>
      <c r="DM52" s="263">
        <v>105600</v>
      </c>
      <c r="DN52" s="263"/>
      <c r="DO52" s="263">
        <f t="shared" si="130"/>
        <v>0</v>
      </c>
      <c r="DP52" s="263">
        <v>0</v>
      </c>
      <c r="DQ52" s="263"/>
      <c r="DR52" s="263">
        <f t="shared" si="131"/>
        <v>3024</v>
      </c>
      <c r="DS52" s="263">
        <f>DJ52-DM52-DP52</f>
        <v>3024</v>
      </c>
      <c r="DT52" s="263"/>
      <c r="DU52" s="263">
        <f t="shared" si="132"/>
        <v>0</v>
      </c>
      <c r="DV52" s="263">
        <v>0</v>
      </c>
      <c r="DW52" s="263"/>
      <c r="DX52" s="263">
        <f t="shared" si="133"/>
        <v>0</v>
      </c>
      <c r="DY52" s="263">
        <v>0</v>
      </c>
      <c r="DZ52" s="263"/>
      <c r="EA52" s="263"/>
      <c r="EB52" s="263"/>
      <c r="EC52" s="263"/>
      <c r="ED52" s="263">
        <f>EE52+EF52</f>
        <v>0</v>
      </c>
      <c r="EE52" s="263">
        <v>0</v>
      </c>
      <c r="EF52" s="263"/>
      <c r="EG52" s="263">
        <f>EH52</f>
        <v>7439.37</v>
      </c>
      <c r="EH52" s="263">
        <v>7439.37</v>
      </c>
      <c r="EI52" s="263"/>
      <c r="EJ52" s="263"/>
      <c r="EK52" s="263">
        <f t="shared" si="134"/>
        <v>-7439.37</v>
      </c>
      <c r="EL52" s="263">
        <f>ET52-EH52</f>
        <v>-7439.37</v>
      </c>
      <c r="EM52" s="263"/>
      <c r="EN52" s="263"/>
      <c r="EO52" s="263">
        <f t="shared" si="135"/>
        <v>0</v>
      </c>
      <c r="EP52" s="263"/>
      <c r="EQ52" s="263"/>
      <c r="ER52" s="263"/>
      <c r="ES52" s="262">
        <f>ET52</f>
        <v>0</v>
      </c>
      <c r="ET52" s="263"/>
      <c r="EU52" s="263"/>
      <c r="EV52" s="263"/>
      <c r="EW52" s="263">
        <f t="shared" si="136"/>
        <v>0</v>
      </c>
      <c r="EX52" s="263">
        <v>0</v>
      </c>
      <c r="EY52" s="263"/>
      <c r="EZ52" s="263">
        <f t="shared" si="146"/>
        <v>0</v>
      </c>
      <c r="FA52" s="263">
        <v>0</v>
      </c>
      <c r="FB52" s="263"/>
      <c r="FC52" s="263">
        <f t="shared" si="137"/>
        <v>7439.37</v>
      </c>
      <c r="FD52" s="263">
        <v>7439.37</v>
      </c>
      <c r="FE52" s="263"/>
      <c r="FF52" s="263"/>
      <c r="FG52" s="263">
        <f t="shared" si="138"/>
        <v>0</v>
      </c>
      <c r="FH52" s="263">
        <f>FP52-FD52</f>
        <v>0</v>
      </c>
      <c r="FI52" s="263"/>
      <c r="FJ52" s="263"/>
      <c r="FK52" s="263">
        <f t="shared" si="139"/>
        <v>0</v>
      </c>
      <c r="FL52" s="263"/>
      <c r="FM52" s="263"/>
      <c r="FN52" s="263"/>
      <c r="FO52" s="263">
        <f>FP52</f>
        <v>7439.37</v>
      </c>
      <c r="FP52" s="263">
        <f>FD52</f>
        <v>7439.37</v>
      </c>
      <c r="FQ52" s="263"/>
      <c r="FR52" s="263"/>
      <c r="FS52" s="140">
        <f t="shared" si="54"/>
        <v>6656.6220999999996</v>
      </c>
      <c r="FT52" s="144">
        <f t="shared" si="79"/>
        <v>0.89478303942403725</v>
      </c>
      <c r="FU52" s="140">
        <v>6656.6220999999996</v>
      </c>
      <c r="FV52" s="144">
        <f t="shared" si="80"/>
        <v>0.89478303942403725</v>
      </c>
      <c r="FW52" s="140">
        <f t="shared" si="140"/>
        <v>0</v>
      </c>
      <c r="FX52" s="144">
        <v>0</v>
      </c>
      <c r="FY52" s="140">
        <f t="shared" si="141"/>
        <v>0</v>
      </c>
      <c r="FZ52" s="144">
        <v>0</v>
      </c>
      <c r="GA52" s="140">
        <f t="shared" si="83"/>
        <v>6656.6220999999996</v>
      </c>
      <c r="GB52" s="145">
        <f t="shared" si="84"/>
        <v>0.89478303942403725</v>
      </c>
      <c r="GC52" s="140">
        <v>6656.6220999999996</v>
      </c>
      <c r="GD52" s="145">
        <f t="shared" si="85"/>
        <v>0.89478303942403725</v>
      </c>
      <c r="GE52" s="140"/>
      <c r="GF52" s="268"/>
      <c r="GG52" s="140"/>
      <c r="GH52" s="268"/>
      <c r="GI52" s="140">
        <f t="shared" si="86"/>
        <v>7439.37</v>
      </c>
      <c r="GJ52" s="145">
        <f t="shared" si="87"/>
        <v>1</v>
      </c>
      <c r="GK52" s="140">
        <v>7439.37</v>
      </c>
      <c r="GL52" s="145">
        <f t="shared" si="88"/>
        <v>1</v>
      </c>
      <c r="GM52" s="140">
        <f t="shared" si="142"/>
        <v>0</v>
      </c>
      <c r="GN52" s="145">
        <v>0</v>
      </c>
      <c r="GO52" s="140">
        <f t="shared" si="143"/>
        <v>0</v>
      </c>
      <c r="GP52" s="145">
        <v>0</v>
      </c>
      <c r="GQ52" s="263"/>
      <c r="GR52" s="263"/>
      <c r="GS52" s="263"/>
      <c r="GT52" s="263"/>
      <c r="GU52" s="263">
        <f>GV52</f>
        <v>6709.3</v>
      </c>
      <c r="GV52" s="263">
        <v>6709.3</v>
      </c>
      <c r="GW52" s="263"/>
      <c r="GX52" s="263"/>
      <c r="GY52" s="263"/>
      <c r="GZ52" s="263"/>
      <c r="HA52" s="263"/>
      <c r="HB52" s="263"/>
      <c r="HC52" s="263"/>
      <c r="HD52" s="263"/>
      <c r="HE52" s="263"/>
      <c r="HF52" s="263"/>
      <c r="HG52" s="263">
        <f>HH52+HJ52</f>
        <v>0</v>
      </c>
      <c r="HH52" s="263">
        <f>HP52-GV52</f>
        <v>0</v>
      </c>
      <c r="HI52" s="263"/>
      <c r="HJ52" s="263"/>
      <c r="HK52" s="263"/>
      <c r="HL52" s="263"/>
      <c r="HM52" s="263"/>
      <c r="HN52" s="263"/>
      <c r="HO52" s="262">
        <f>HP52</f>
        <v>6709.3</v>
      </c>
      <c r="HP52" s="263">
        <f>GV52</f>
        <v>6709.3</v>
      </c>
      <c r="HQ52" s="263"/>
      <c r="HR52" s="263"/>
      <c r="HS52" s="263">
        <f>HT52</f>
        <v>6912.652</v>
      </c>
      <c r="HT52" s="263">
        <v>6912.652</v>
      </c>
      <c r="HU52" s="263"/>
      <c r="HV52" s="263"/>
      <c r="HW52" s="263"/>
      <c r="HX52" s="263"/>
      <c r="HY52" s="263"/>
      <c r="HZ52" s="263"/>
      <c r="IA52" s="263">
        <f>IB52</f>
        <v>6912.652</v>
      </c>
      <c r="IB52" s="263">
        <f>HT52</f>
        <v>6912.652</v>
      </c>
      <c r="IC52" s="263"/>
      <c r="ID52" s="263"/>
      <c r="IE52" s="269"/>
      <c r="IF52" s="270"/>
      <c r="IG52" s="270"/>
      <c r="IH52" s="270"/>
    </row>
    <row r="53" spans="2:242" s="192" customFormat="1" ht="46.5" customHeight="1" x14ac:dyDescent="0.3">
      <c r="B53" s="178"/>
      <c r="C53" s="179" t="s">
        <v>142</v>
      </c>
      <c r="D53" s="180"/>
      <c r="E53" s="181"/>
      <c r="F53" s="181"/>
      <c r="G53" s="181"/>
      <c r="H53" s="181"/>
      <c r="I53" s="181"/>
      <c r="J53" s="181"/>
      <c r="K53" s="181"/>
      <c r="L53" s="181"/>
      <c r="M53" s="181"/>
      <c r="N53" s="181"/>
      <c r="O53" s="181"/>
      <c r="P53" s="181"/>
      <c r="Q53" s="182"/>
      <c r="R53" s="182"/>
      <c r="S53" s="182"/>
      <c r="T53" s="182"/>
      <c r="U53" s="182"/>
      <c r="V53" s="182"/>
      <c r="W53" s="182"/>
      <c r="X53" s="182"/>
      <c r="Y53" s="182"/>
      <c r="Z53" s="182"/>
      <c r="AA53" s="182"/>
      <c r="AB53" s="182"/>
      <c r="AC53" s="182"/>
      <c r="AD53" s="182"/>
      <c r="AE53" s="182"/>
      <c r="AF53" s="182"/>
      <c r="AG53" s="182"/>
      <c r="AH53" s="182"/>
      <c r="AI53" s="183"/>
      <c r="AJ53" s="182"/>
      <c r="AK53" s="182"/>
      <c r="AL53" s="182"/>
      <c r="AM53" s="184"/>
      <c r="AN53" s="182"/>
      <c r="AO53" s="185"/>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6"/>
      <c r="BL53" s="187"/>
      <c r="BM53" s="187"/>
      <c r="BN53" s="187"/>
      <c r="BO53" s="187"/>
      <c r="BP53" s="187"/>
      <c r="BQ53" s="187"/>
      <c r="BR53" s="187"/>
      <c r="BS53" s="187"/>
      <c r="BT53" s="187"/>
      <c r="BU53" s="187"/>
      <c r="BV53" s="182"/>
      <c r="BW53" s="182"/>
      <c r="BX53" s="182"/>
      <c r="BY53" s="182"/>
      <c r="BZ53" s="182"/>
      <c r="CA53" s="182"/>
      <c r="CB53" s="182"/>
      <c r="CC53" s="182"/>
      <c r="CD53" s="182"/>
      <c r="CE53" s="187"/>
      <c r="CF53" s="187"/>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f>EH53</f>
        <v>900000</v>
      </c>
      <c r="EH53" s="182">
        <v>900000</v>
      </c>
      <c r="EI53" s="182"/>
      <c r="EJ53" s="182"/>
      <c r="EK53" s="182">
        <f t="shared" si="134"/>
        <v>0</v>
      </c>
      <c r="EL53" s="182"/>
      <c r="EM53" s="182"/>
      <c r="EN53" s="182"/>
      <c r="EO53" s="182"/>
      <c r="EP53" s="182"/>
      <c r="EQ53" s="182"/>
      <c r="ER53" s="182"/>
      <c r="ES53" s="182">
        <f>ET53</f>
        <v>0</v>
      </c>
      <c r="ET53" s="182"/>
      <c r="EU53" s="182"/>
      <c r="EV53" s="182"/>
      <c r="EW53" s="182"/>
      <c r="EX53" s="182"/>
      <c r="EY53" s="182"/>
      <c r="EZ53" s="182"/>
      <c r="FA53" s="182"/>
      <c r="FB53" s="182"/>
      <c r="FC53" s="182">
        <f t="shared" si="137"/>
        <v>900000</v>
      </c>
      <c r="FD53" s="182">
        <v>900000</v>
      </c>
      <c r="FE53" s="182"/>
      <c r="FF53" s="182"/>
      <c r="FG53" s="182">
        <f t="shared" si="138"/>
        <v>0</v>
      </c>
      <c r="FH53" s="182">
        <f>FP53-FD53</f>
        <v>0</v>
      </c>
      <c r="FI53" s="182"/>
      <c r="FJ53" s="182"/>
      <c r="FK53" s="182"/>
      <c r="FL53" s="182"/>
      <c r="FM53" s="182"/>
      <c r="FN53" s="182"/>
      <c r="FO53" s="182">
        <f>FP53</f>
        <v>900000</v>
      </c>
      <c r="FP53" s="182">
        <v>900000</v>
      </c>
      <c r="FQ53" s="182"/>
      <c r="FR53" s="182"/>
      <c r="FS53" s="89">
        <f t="shared" si="54"/>
        <v>481113.8921</v>
      </c>
      <c r="FT53" s="91">
        <f t="shared" si="79"/>
        <v>0.53457099122222218</v>
      </c>
      <c r="FU53" s="89">
        <f>433002.50288+48111.38922</f>
        <v>481113.8921</v>
      </c>
      <c r="FV53" s="91">
        <f t="shared" si="80"/>
        <v>0.53457099122222218</v>
      </c>
      <c r="FW53" s="89">
        <f t="shared" si="140"/>
        <v>0</v>
      </c>
      <c r="FX53" s="91">
        <v>0</v>
      </c>
      <c r="FY53" s="89">
        <f t="shared" si="141"/>
        <v>0</v>
      </c>
      <c r="FZ53" s="91">
        <v>0</v>
      </c>
      <c r="GA53" s="182">
        <f t="shared" si="83"/>
        <v>316235.40411</v>
      </c>
      <c r="GB53" s="92">
        <f t="shared" si="84"/>
        <v>0.35137267123333332</v>
      </c>
      <c r="GC53" s="182">
        <v>316235.40411</v>
      </c>
      <c r="GD53" s="92">
        <f t="shared" si="85"/>
        <v>0.35137267123333332</v>
      </c>
      <c r="GE53" s="89"/>
      <c r="GF53" s="253"/>
      <c r="GG53" s="89"/>
      <c r="GH53" s="253"/>
      <c r="GI53" s="89">
        <f t="shared" si="86"/>
        <v>900000</v>
      </c>
      <c r="GJ53" s="92">
        <f t="shared" si="87"/>
        <v>1</v>
      </c>
      <c r="GK53" s="89">
        <v>900000</v>
      </c>
      <c r="GL53" s="92">
        <f t="shared" si="88"/>
        <v>1</v>
      </c>
      <c r="GM53" s="89">
        <f t="shared" si="142"/>
        <v>0</v>
      </c>
      <c r="GN53" s="92">
        <v>0</v>
      </c>
      <c r="GO53" s="89">
        <f t="shared" si="143"/>
        <v>0</v>
      </c>
      <c r="GP53" s="92">
        <v>0</v>
      </c>
      <c r="GQ53" s="182"/>
      <c r="GR53" s="182"/>
      <c r="GS53" s="182"/>
      <c r="GT53" s="182"/>
      <c r="GU53" s="182">
        <f>GV53</f>
        <v>900000</v>
      </c>
      <c r="GV53" s="182">
        <v>900000</v>
      </c>
      <c r="GW53" s="182"/>
      <c r="GX53" s="182"/>
      <c r="GY53" s="182"/>
      <c r="GZ53" s="182"/>
      <c r="HA53" s="182"/>
      <c r="HB53" s="182"/>
      <c r="HC53" s="182"/>
      <c r="HD53" s="182"/>
      <c r="HE53" s="182"/>
      <c r="HF53" s="182"/>
      <c r="HG53" s="182">
        <f>HH53+HJ53</f>
        <v>-400000</v>
      </c>
      <c r="HH53" s="182">
        <f>HP53-GV53</f>
        <v>-400000</v>
      </c>
      <c r="HI53" s="182"/>
      <c r="HJ53" s="182"/>
      <c r="HK53" s="182"/>
      <c r="HL53" s="182"/>
      <c r="HM53" s="182"/>
      <c r="HN53" s="182"/>
      <c r="HO53" s="182">
        <f>HP53</f>
        <v>500000</v>
      </c>
      <c r="HP53" s="182">
        <v>500000</v>
      </c>
      <c r="HQ53" s="182"/>
      <c r="HR53" s="182"/>
      <c r="HS53" s="182">
        <f>HT53</f>
        <v>0</v>
      </c>
      <c r="HT53" s="182">
        <v>0</v>
      </c>
      <c r="HU53" s="182"/>
      <c r="HV53" s="182"/>
      <c r="HW53" s="182">
        <f>HX53</f>
        <v>400000</v>
      </c>
      <c r="HX53" s="182">
        <f>IB53-HT53</f>
        <v>400000</v>
      </c>
      <c r="HY53" s="182"/>
      <c r="HZ53" s="182"/>
      <c r="IA53" s="182">
        <f>IB53</f>
        <v>400000</v>
      </c>
      <c r="IB53" s="182">
        <v>400000</v>
      </c>
      <c r="IC53" s="182"/>
      <c r="ID53" s="182"/>
      <c r="IE53" s="190"/>
      <c r="IF53" s="191"/>
      <c r="IG53" s="191"/>
      <c r="IH53" s="191"/>
    </row>
    <row r="54" spans="2:242" s="206" customFormat="1" ht="72.75" hidden="1" customHeight="1" x14ac:dyDescent="0.3">
      <c r="B54" s="193"/>
      <c r="C54" s="736" t="s">
        <v>128</v>
      </c>
      <c r="D54" s="737"/>
      <c r="E54" s="194"/>
      <c r="F54" s="194"/>
      <c r="G54" s="194"/>
      <c r="H54" s="194"/>
      <c r="I54" s="194"/>
      <c r="J54" s="194"/>
      <c r="K54" s="194"/>
      <c r="L54" s="194"/>
      <c r="M54" s="194"/>
      <c r="N54" s="194"/>
      <c r="O54" s="194"/>
      <c r="P54" s="194"/>
      <c r="Q54" s="195"/>
      <c r="R54" s="195"/>
      <c r="S54" s="195"/>
      <c r="T54" s="195"/>
      <c r="U54" s="195"/>
      <c r="V54" s="195"/>
      <c r="W54" s="195"/>
      <c r="X54" s="195"/>
      <c r="Y54" s="195"/>
      <c r="Z54" s="195"/>
      <c r="AA54" s="195"/>
      <c r="AB54" s="195"/>
      <c r="AC54" s="195"/>
      <c r="AD54" s="195"/>
      <c r="AE54" s="195"/>
      <c r="AF54" s="195"/>
      <c r="AG54" s="195"/>
      <c r="AH54" s="195"/>
      <c r="AI54" s="196"/>
      <c r="AJ54" s="195"/>
      <c r="AK54" s="195"/>
      <c r="AL54" s="195"/>
      <c r="AM54" s="197"/>
      <c r="AN54" s="195"/>
      <c r="AO54" s="198"/>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9"/>
      <c r="BL54" s="200"/>
      <c r="BM54" s="200"/>
      <c r="BN54" s="200"/>
      <c r="BO54" s="200"/>
      <c r="BP54" s="200"/>
      <c r="BQ54" s="200"/>
      <c r="BR54" s="200"/>
      <c r="BS54" s="200"/>
      <c r="BT54" s="200"/>
      <c r="BU54" s="200"/>
      <c r="BV54" s="195"/>
      <c r="BW54" s="195"/>
      <c r="BX54" s="195"/>
      <c r="BY54" s="195"/>
      <c r="BZ54" s="195"/>
      <c r="CA54" s="195"/>
      <c r="CB54" s="195"/>
      <c r="CC54" s="195"/>
      <c r="CD54" s="195"/>
      <c r="CE54" s="200"/>
      <c r="CF54" s="200"/>
      <c r="CG54" s="195"/>
      <c r="CH54" s="195"/>
      <c r="CI54" s="195"/>
      <c r="CJ54" s="195"/>
      <c r="CK54" s="195"/>
      <c r="CL54" s="195"/>
      <c r="CM54" s="195"/>
      <c r="CN54" s="195"/>
      <c r="CO54" s="195"/>
      <c r="CP54" s="195"/>
      <c r="CQ54" s="195"/>
      <c r="CR54" s="195"/>
      <c r="CS54" s="195"/>
      <c r="CT54" s="195"/>
      <c r="CU54" s="195"/>
      <c r="CV54" s="195"/>
      <c r="CW54" s="195"/>
      <c r="CX54" s="195"/>
      <c r="CY54" s="195"/>
      <c r="CZ54" s="195"/>
      <c r="DA54" s="195"/>
      <c r="DB54" s="195"/>
      <c r="DC54" s="195"/>
      <c r="DD54" s="195"/>
      <c r="DE54" s="195"/>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c r="EB54" s="195"/>
      <c r="EC54" s="195"/>
      <c r="ED54" s="195"/>
      <c r="EE54" s="195"/>
      <c r="EF54" s="195"/>
      <c r="EG54" s="195"/>
      <c r="EH54" s="195"/>
      <c r="EI54" s="195"/>
      <c r="EJ54" s="195"/>
      <c r="EK54" s="195"/>
      <c r="EL54" s="195"/>
      <c r="EM54" s="195"/>
      <c r="EN54" s="195"/>
      <c r="EO54" s="195"/>
      <c r="EP54" s="195"/>
      <c r="EQ54" s="195"/>
      <c r="ER54" s="195"/>
      <c r="ES54" s="195"/>
      <c r="ET54" s="195"/>
      <c r="EU54" s="195"/>
      <c r="EV54" s="195"/>
      <c r="EW54" s="195"/>
      <c r="EX54" s="195"/>
      <c r="EY54" s="195"/>
      <c r="EZ54" s="195"/>
      <c r="FA54" s="195"/>
      <c r="FB54" s="195"/>
      <c r="FC54" s="102">
        <f>FD54+FE54+FF54</f>
        <v>0</v>
      </c>
      <c r="FD54" s="102">
        <v>0</v>
      </c>
      <c r="FE54" s="102">
        <v>0</v>
      </c>
      <c r="FF54" s="102">
        <v>0</v>
      </c>
      <c r="FG54" s="195"/>
      <c r="FH54" s="195"/>
      <c r="FI54" s="195"/>
      <c r="FJ54" s="195"/>
      <c r="FK54" s="195"/>
      <c r="FL54" s="195"/>
      <c r="FM54" s="195"/>
      <c r="FN54" s="195"/>
      <c r="FO54" s="195"/>
      <c r="FP54" s="195"/>
      <c r="FQ54" s="195"/>
      <c r="FR54" s="195"/>
      <c r="FS54" s="102">
        <f t="shared" si="54"/>
        <v>48111.389219999997</v>
      </c>
      <c r="FT54" s="104">
        <v>0</v>
      </c>
      <c r="FU54" s="102">
        <f>48111.38922</f>
        <v>48111.389219999997</v>
      </c>
      <c r="FV54" s="104">
        <v>0</v>
      </c>
      <c r="FW54" s="102"/>
      <c r="FX54" s="104"/>
      <c r="FY54" s="102"/>
      <c r="FZ54" s="104"/>
      <c r="GA54" s="195"/>
      <c r="GB54" s="105"/>
      <c r="GC54" s="195"/>
      <c r="GD54" s="105"/>
      <c r="GE54" s="102"/>
      <c r="GF54" s="203"/>
      <c r="GG54" s="102"/>
      <c r="GH54" s="203"/>
      <c r="GI54" s="254"/>
      <c r="GJ54" s="105"/>
      <c r="GK54" s="102"/>
      <c r="GL54" s="105"/>
      <c r="GM54" s="102"/>
      <c r="GN54" s="105"/>
      <c r="GO54" s="102"/>
      <c r="GP54" s="105"/>
      <c r="GQ54" s="195"/>
      <c r="GR54" s="195"/>
      <c r="GS54" s="195"/>
      <c r="GT54" s="195"/>
      <c r="GU54" s="195"/>
      <c r="GV54" s="195"/>
      <c r="GW54" s="195"/>
      <c r="GX54" s="195"/>
      <c r="GY54" s="195"/>
      <c r="GZ54" s="195"/>
      <c r="HA54" s="195"/>
      <c r="HB54" s="195"/>
      <c r="HC54" s="195"/>
      <c r="HD54" s="195"/>
      <c r="HE54" s="195"/>
      <c r="HF54" s="195"/>
      <c r="HG54" s="195"/>
      <c r="HH54" s="195"/>
      <c r="HI54" s="195"/>
      <c r="HJ54" s="195"/>
      <c r="HK54" s="195"/>
      <c r="HL54" s="195"/>
      <c r="HM54" s="195"/>
      <c r="HN54" s="195"/>
      <c r="HO54" s="195"/>
      <c r="HP54" s="195"/>
      <c r="HQ54" s="195"/>
      <c r="HR54" s="195"/>
      <c r="HS54" s="195"/>
      <c r="HT54" s="195"/>
      <c r="HU54" s="195"/>
      <c r="HV54" s="195"/>
      <c r="HW54" s="195"/>
      <c r="HX54" s="195"/>
      <c r="HY54" s="195"/>
      <c r="HZ54" s="195"/>
      <c r="IA54" s="195"/>
      <c r="IB54" s="195"/>
      <c r="IC54" s="195"/>
      <c r="ID54" s="195"/>
      <c r="IE54" s="204"/>
      <c r="IF54" s="205"/>
      <c r="IG54" s="205"/>
      <c r="IH54" s="205"/>
    </row>
    <row r="55" spans="2:242" s="252" customFormat="1" ht="135.75" customHeight="1" x14ac:dyDescent="0.3">
      <c r="B55" s="161" t="s">
        <v>173</v>
      </c>
      <c r="C55" s="162" t="s">
        <v>174</v>
      </c>
      <c r="D55" s="163" t="s">
        <v>175</v>
      </c>
      <c r="E55" s="164">
        <f t="shared" si="99"/>
        <v>60000.000002096698</v>
      </c>
      <c r="F55" s="165">
        <f>SUM(F57:F58)</f>
        <v>60000.000002096698</v>
      </c>
      <c r="G55" s="165">
        <f>SUM(G57:G58)</f>
        <v>0</v>
      </c>
      <c r="H55" s="164">
        <f t="shared" si="100"/>
        <v>-23500.000002096702</v>
      </c>
      <c r="I55" s="165">
        <f>SUM(I57:I58)</f>
        <v>-23500.000002096702</v>
      </c>
      <c r="J55" s="165"/>
      <c r="K55" s="164">
        <f t="shared" si="101"/>
        <v>36500</v>
      </c>
      <c r="L55" s="165">
        <f>SUM(L57:L58)</f>
        <v>36500</v>
      </c>
      <c r="M55" s="165">
        <f>SUM(M57:M58)</f>
        <v>0</v>
      </c>
      <c r="N55" s="164">
        <f t="shared" si="102"/>
        <v>-20012.20204</v>
      </c>
      <c r="O55" s="165">
        <f>SUM(O57:O58)</f>
        <v>-20012.20204</v>
      </c>
      <c r="P55" s="165"/>
      <c r="Q55" s="166">
        <f t="shared" si="103"/>
        <v>16487.79796</v>
      </c>
      <c r="R55" s="167">
        <f>SUM(R57:R58)</f>
        <v>16487.79796</v>
      </c>
      <c r="S55" s="167">
        <f>SUM(S57:S58)</f>
        <v>0</v>
      </c>
      <c r="T55" s="166">
        <f t="shared" si="104"/>
        <v>60000</v>
      </c>
      <c r="U55" s="167">
        <f>SUM(U57:U58)</f>
        <v>60000</v>
      </c>
      <c r="V55" s="167">
        <f>SUM(V57:V58)</f>
        <v>0</v>
      </c>
      <c r="W55" s="166">
        <f t="shared" si="105"/>
        <v>-60000</v>
      </c>
      <c r="X55" s="167">
        <f>SUM(X57:X58)</f>
        <v>-60000</v>
      </c>
      <c r="Y55" s="167"/>
      <c r="Z55" s="166" t="e">
        <f>Z57+Z58+Z60</f>
        <v>#REF!</v>
      </c>
      <c r="AA55" s="167" t="e">
        <f>AA57+AA58+AA60</f>
        <v>#REF!</v>
      </c>
      <c r="AB55" s="167">
        <f>SUM(AB57:AB58)</f>
        <v>0</v>
      </c>
      <c r="AC55" s="167">
        <f>SUM(AC57:AC58)</f>
        <v>0</v>
      </c>
      <c r="AD55" s="167">
        <f>AD57+AD58+AD60</f>
        <v>0</v>
      </c>
      <c r="AE55" s="167">
        <f>SUM(AE57:AE58)</f>
        <v>0</v>
      </c>
      <c r="AF55" s="167" t="e">
        <f>AF57+AF58+AF60</f>
        <v>#REF!</v>
      </c>
      <c r="AG55" s="167" t="e">
        <f>AG57+AG58+AG60</f>
        <v>#REF!</v>
      </c>
      <c r="AH55" s="167">
        <f>SUM(AH57:AH58)</f>
        <v>0</v>
      </c>
      <c r="AI55" s="167">
        <v>0</v>
      </c>
      <c r="AJ55" s="167">
        <f>SUM(AJ57:AJ58)</f>
        <v>0</v>
      </c>
      <c r="AK55" s="167" t="e">
        <f t="shared" si="108"/>
        <v>#REF!</v>
      </c>
      <c r="AL55" s="167" t="e">
        <f t="shared" si="144"/>
        <v>#REF!</v>
      </c>
      <c r="AM55" s="738" t="s">
        <v>176</v>
      </c>
      <c r="AN55" s="169" t="s">
        <v>177</v>
      </c>
      <c r="AO55" s="170">
        <v>1</v>
      </c>
      <c r="AP55" s="169"/>
      <c r="AQ55" s="169"/>
      <c r="AR55" s="167" t="e">
        <f>AR60</f>
        <v>#REF!</v>
      </c>
      <c r="AS55" s="166">
        <f t="shared" si="109"/>
        <v>10000</v>
      </c>
      <c r="AT55" s="167">
        <f>SUM(AT57:AT58)</f>
        <v>10000</v>
      </c>
      <c r="AU55" s="167">
        <f>SUM(AU57:AU58)</f>
        <v>0</v>
      </c>
      <c r="AV55" s="166">
        <f t="shared" si="110"/>
        <v>0</v>
      </c>
      <c r="AW55" s="167">
        <f>SUM(AW57:AW58)</f>
        <v>0</v>
      </c>
      <c r="AX55" s="167"/>
      <c r="AY55" s="166">
        <f t="shared" si="111"/>
        <v>10000</v>
      </c>
      <c r="AZ55" s="167">
        <f>SUM(AZ57:AZ58)</f>
        <v>10000</v>
      </c>
      <c r="BA55" s="167">
        <f>SUM(BA57:BA58)</f>
        <v>0</v>
      </c>
      <c r="BB55" s="166">
        <f t="shared" si="112"/>
        <v>40000</v>
      </c>
      <c r="BC55" s="167">
        <f>SUM(BC57:BC58)</f>
        <v>40000</v>
      </c>
      <c r="BD55" s="167">
        <f>SUM(BD57:BD58)</f>
        <v>0</v>
      </c>
      <c r="BE55" s="166">
        <f t="shared" si="113"/>
        <v>0</v>
      </c>
      <c r="BF55" s="167">
        <f>SUM(BF57:BF58)</f>
        <v>0</v>
      </c>
      <c r="BG55" s="167"/>
      <c r="BH55" s="166">
        <f t="shared" si="114"/>
        <v>10000</v>
      </c>
      <c r="BI55" s="167">
        <f>SUM(BI57:BI58)</f>
        <v>10000</v>
      </c>
      <c r="BJ55" s="167">
        <f>SUM(BJ57:BJ58)</f>
        <v>0</v>
      </c>
      <c r="BK55" s="171">
        <v>1</v>
      </c>
      <c r="BL55" s="167">
        <f t="shared" si="115"/>
        <v>10000</v>
      </c>
      <c r="BM55" s="167"/>
      <c r="BN55" s="167"/>
      <c r="BO55" s="167"/>
      <c r="BP55" s="167"/>
      <c r="BQ55" s="167"/>
      <c r="BR55" s="167"/>
      <c r="BS55" s="167">
        <f>BS57+BS58</f>
        <v>10000</v>
      </c>
      <c r="BT55" s="167">
        <f>BT57+BT58</f>
        <v>10000</v>
      </c>
      <c r="BU55" s="167">
        <f>BU57+BU58</f>
        <v>0</v>
      </c>
      <c r="BV55" s="166">
        <f t="shared" si="117"/>
        <v>40000</v>
      </c>
      <c r="BW55" s="167">
        <f>SUM(BW57:BW58)</f>
        <v>40000</v>
      </c>
      <c r="BX55" s="167">
        <f>SUM(BX57:BX58)</f>
        <v>0</v>
      </c>
      <c r="BY55" s="166">
        <f t="shared" si="118"/>
        <v>200000</v>
      </c>
      <c r="BZ55" s="167">
        <f>SUM(BZ57:BZ58)</f>
        <v>200000</v>
      </c>
      <c r="CA55" s="167"/>
      <c r="CB55" s="166">
        <f t="shared" si="119"/>
        <v>210000</v>
      </c>
      <c r="CC55" s="167">
        <f>SUM(CC57:CC58)</f>
        <v>210000</v>
      </c>
      <c r="CD55" s="167">
        <f>SUM(CD57:CD58)</f>
        <v>0</v>
      </c>
      <c r="CE55" s="167">
        <v>1</v>
      </c>
      <c r="CF55" s="167">
        <f t="shared" si="120"/>
        <v>210000</v>
      </c>
      <c r="CG55" s="166"/>
      <c r="CH55" s="166">
        <f t="shared" si="121"/>
        <v>48840</v>
      </c>
      <c r="CI55" s="167">
        <f>SUM(CI57:CI58)</f>
        <v>48840</v>
      </c>
      <c r="CJ55" s="167">
        <f>SUM(CJ57:CJ58)</f>
        <v>0</v>
      </c>
      <c r="CK55" s="166">
        <f t="shared" si="122"/>
        <v>0</v>
      </c>
      <c r="CL55" s="167">
        <f>SUM(CL57:CL58)</f>
        <v>0</v>
      </c>
      <c r="CM55" s="167"/>
      <c r="CN55" s="167"/>
      <c r="CO55" s="167"/>
      <c r="CP55" s="167"/>
      <c r="CQ55" s="166">
        <f t="shared" si="123"/>
        <v>48840</v>
      </c>
      <c r="CR55" s="167">
        <f>SUM(CR57:CR58)</f>
        <v>48840</v>
      </c>
      <c r="CS55" s="167">
        <f>SUM(CS57:CS58)</f>
        <v>0</v>
      </c>
      <c r="CT55" s="166">
        <f t="shared" si="124"/>
        <v>0</v>
      </c>
      <c r="CU55" s="167"/>
      <c r="CV55" s="167"/>
      <c r="CW55" s="166">
        <f t="shared" si="125"/>
        <v>234516.68966</v>
      </c>
      <c r="CX55" s="167">
        <f>CX57+CX58+CX59+CX60</f>
        <v>234516.68966</v>
      </c>
      <c r="CY55" s="167"/>
      <c r="CZ55" s="166">
        <f t="shared" si="126"/>
        <v>287140</v>
      </c>
      <c r="DA55" s="167">
        <f>SUM(DA57:DA58)</f>
        <v>287140</v>
      </c>
      <c r="DB55" s="167">
        <f>SUM(DB57:DB58)</f>
        <v>0</v>
      </c>
      <c r="DC55" s="167"/>
      <c r="DD55" s="167"/>
      <c r="DE55" s="167"/>
      <c r="DF55" s="166">
        <f t="shared" si="127"/>
        <v>-234516.68966</v>
      </c>
      <c r="DG55" s="167">
        <f>SUM(DG57:DG60)</f>
        <v>-234516.68966</v>
      </c>
      <c r="DH55" s="167"/>
      <c r="DI55" s="166">
        <f t="shared" si="128"/>
        <v>0</v>
      </c>
      <c r="DJ55" s="167">
        <f>SUM(DJ57:DJ60)</f>
        <v>0</v>
      </c>
      <c r="DK55" s="167"/>
      <c r="DL55" s="166">
        <f t="shared" si="129"/>
        <v>215282.01291000002</v>
      </c>
      <c r="DM55" s="167">
        <f>SUM(DM57:DM58)</f>
        <v>215282.01291000002</v>
      </c>
      <c r="DN55" s="167"/>
      <c r="DO55" s="166">
        <f t="shared" si="130"/>
        <v>4746.4650799999999</v>
      </c>
      <c r="DP55" s="167">
        <f>DP57+DP58+DP59+DP60</f>
        <v>4746.4650799999999</v>
      </c>
      <c r="DQ55" s="167"/>
      <c r="DR55" s="166">
        <f t="shared" si="131"/>
        <v>-220028.47798999998</v>
      </c>
      <c r="DS55" s="167">
        <f>DS57+DS58+DS59+DS60</f>
        <v>-220028.47798999998</v>
      </c>
      <c r="DT55" s="167"/>
      <c r="DU55" s="166">
        <f t="shared" si="132"/>
        <v>287140</v>
      </c>
      <c r="DV55" s="167">
        <f>SUM(DV57:DV58)</f>
        <v>287140</v>
      </c>
      <c r="DW55" s="167"/>
      <c r="DX55" s="166">
        <f t="shared" si="133"/>
        <v>690541.68420000002</v>
      </c>
      <c r="DY55" s="167">
        <f>SUM(DY57:DY58)</f>
        <v>690541.68420000002</v>
      </c>
      <c r="DZ55" s="167">
        <f>SUM(DZ57:DZ58)</f>
        <v>0</v>
      </c>
      <c r="EA55" s="167"/>
      <c r="EB55" s="167"/>
      <c r="EC55" s="167"/>
      <c r="ED55" s="167">
        <f>EE55</f>
        <v>-287140</v>
      </c>
      <c r="EE55" s="167">
        <f>EE57+EE58</f>
        <v>-287140</v>
      </c>
      <c r="EF55" s="167"/>
      <c r="EG55" s="167">
        <f>EH55+EJ55</f>
        <v>400000</v>
      </c>
      <c r="EH55" s="167">
        <f>EH56+EH61</f>
        <v>400000</v>
      </c>
      <c r="EI55" s="167"/>
      <c r="EJ55" s="167"/>
      <c r="EK55" s="167">
        <f t="shared" si="134"/>
        <v>0</v>
      </c>
      <c r="EL55" s="167">
        <f>EL56+EL61</f>
        <v>0</v>
      </c>
      <c r="EM55" s="167"/>
      <c r="EN55" s="167"/>
      <c r="EO55" s="166">
        <f t="shared" si="135"/>
        <v>0</v>
      </c>
      <c r="EP55" s="167">
        <f>SUM(EP57:EP58)</f>
        <v>0</v>
      </c>
      <c r="EQ55" s="167"/>
      <c r="ER55" s="167"/>
      <c r="ES55" s="167">
        <f>ET55+EV55</f>
        <v>0</v>
      </c>
      <c r="ET55" s="167">
        <f>ET56+ET61</f>
        <v>0</v>
      </c>
      <c r="EU55" s="167"/>
      <c r="EV55" s="167"/>
      <c r="EW55" s="166">
        <f t="shared" si="136"/>
        <v>690541.68420000002</v>
      </c>
      <c r="EX55" s="167">
        <f>SUM(EX57:EX58)</f>
        <v>690541.68420000002</v>
      </c>
      <c r="EY55" s="167">
        <f>SUM(EY57:EY58)</f>
        <v>0</v>
      </c>
      <c r="EZ55" s="167">
        <f t="shared" si="146"/>
        <v>-690541.68420000002</v>
      </c>
      <c r="FA55" s="167">
        <f>FA57+FA58</f>
        <v>-690541.68420000002</v>
      </c>
      <c r="FB55" s="167"/>
      <c r="FC55" s="167">
        <f>FD55+FF55</f>
        <v>400000</v>
      </c>
      <c r="FD55" s="167">
        <f>FD56+FD61</f>
        <v>400000</v>
      </c>
      <c r="FE55" s="167"/>
      <c r="FF55" s="167"/>
      <c r="FG55" s="167">
        <f t="shared" si="138"/>
        <v>0</v>
      </c>
      <c r="FH55" s="167">
        <f>FH56+FH61</f>
        <v>0</v>
      </c>
      <c r="FI55" s="167"/>
      <c r="FJ55" s="167"/>
      <c r="FK55" s="166">
        <f t="shared" si="139"/>
        <v>0</v>
      </c>
      <c r="FL55" s="167">
        <f>SUM(FL57:FL58)</f>
        <v>0</v>
      </c>
      <c r="FM55" s="167"/>
      <c r="FN55" s="167"/>
      <c r="FO55" s="167">
        <f>FP55+FR55</f>
        <v>400000</v>
      </c>
      <c r="FP55" s="167">
        <f>FP56+FP61</f>
        <v>400000</v>
      </c>
      <c r="FQ55" s="167"/>
      <c r="FR55" s="167"/>
      <c r="FS55" s="248">
        <f t="shared" si="54"/>
        <v>198235.13699</v>
      </c>
      <c r="FT55" s="249">
        <f t="shared" si="79"/>
        <v>0.49558784247499998</v>
      </c>
      <c r="FU55" s="248">
        <f>FU61</f>
        <v>198235.13699</v>
      </c>
      <c r="FV55" s="249">
        <f t="shared" si="80"/>
        <v>0.49558784247499998</v>
      </c>
      <c r="FW55" s="248">
        <f t="shared" ref="FW55:FW61" si="147">FW290+FW350</f>
        <v>0</v>
      </c>
      <c r="FX55" s="249">
        <v>0</v>
      </c>
      <c r="FY55" s="248">
        <f t="shared" ref="FY55:FY61" si="148">FY290+FY350</f>
        <v>0</v>
      </c>
      <c r="FZ55" s="249">
        <v>0</v>
      </c>
      <c r="GA55" s="248">
        <f t="shared" si="83"/>
        <v>138764.59589</v>
      </c>
      <c r="GB55" s="250">
        <f t="shared" si="84"/>
        <v>0.34691148972499997</v>
      </c>
      <c r="GC55" s="248">
        <f>GC61</f>
        <v>138764.59589</v>
      </c>
      <c r="GD55" s="250">
        <f t="shared" si="85"/>
        <v>0.34691148972499997</v>
      </c>
      <c r="GE55" s="248"/>
      <c r="GF55" s="251"/>
      <c r="GG55" s="248"/>
      <c r="GH55" s="251"/>
      <c r="GI55" s="248">
        <f t="shared" si="86"/>
        <v>400000</v>
      </c>
      <c r="GJ55" s="250">
        <f t="shared" si="87"/>
        <v>1</v>
      </c>
      <c r="GK55" s="248">
        <f>GK61</f>
        <v>400000</v>
      </c>
      <c r="GL55" s="250">
        <f t="shared" si="88"/>
        <v>1</v>
      </c>
      <c r="GM55" s="248">
        <f t="shared" ref="GM55:GM61" si="149">GM290+GM350</f>
        <v>0</v>
      </c>
      <c r="GN55" s="250">
        <v>0</v>
      </c>
      <c r="GO55" s="248">
        <f t="shared" ref="GO55:GO61" si="150">GO290+GO350</f>
        <v>0</v>
      </c>
      <c r="GP55" s="250">
        <v>0</v>
      </c>
      <c r="GQ55" s="167"/>
      <c r="GR55" s="167"/>
      <c r="GS55" s="167"/>
      <c r="GT55" s="167"/>
      <c r="GU55" s="167">
        <f>GV55+GX55</f>
        <v>300000</v>
      </c>
      <c r="GV55" s="167">
        <f>GV56+GV61</f>
        <v>300000</v>
      </c>
      <c r="GW55" s="167"/>
      <c r="GX55" s="167"/>
      <c r="GY55" s="167"/>
      <c r="GZ55" s="167"/>
      <c r="HA55" s="167"/>
      <c r="HB55" s="167"/>
      <c r="HC55" s="167"/>
      <c r="HD55" s="167"/>
      <c r="HE55" s="167"/>
      <c r="HF55" s="167"/>
      <c r="HG55" s="167">
        <f>HH55+HJ55</f>
        <v>-146000</v>
      </c>
      <c r="HH55" s="167">
        <f>HH56+HH61</f>
        <v>-146000</v>
      </c>
      <c r="HI55" s="167"/>
      <c r="HJ55" s="167"/>
      <c r="HK55" s="167">
        <f>HL55</f>
        <v>0</v>
      </c>
      <c r="HL55" s="167">
        <f>HL57+HL58</f>
        <v>0</v>
      </c>
      <c r="HM55" s="167"/>
      <c r="HN55" s="167"/>
      <c r="HO55" s="167">
        <f>HP55+HR55</f>
        <v>154000</v>
      </c>
      <c r="HP55" s="167">
        <f>HP56+HP61</f>
        <v>154000</v>
      </c>
      <c r="HQ55" s="167"/>
      <c r="HR55" s="167"/>
      <c r="HS55" s="167">
        <f>HT55+HV55</f>
        <v>0</v>
      </c>
      <c r="HT55" s="167">
        <f>HT56+HT61</f>
        <v>0</v>
      </c>
      <c r="HU55" s="167"/>
      <c r="HV55" s="167"/>
      <c r="HW55" s="167">
        <f>HX55</f>
        <v>0</v>
      </c>
      <c r="HX55" s="167">
        <f>HX57+HX58</f>
        <v>0</v>
      </c>
      <c r="HY55" s="167"/>
      <c r="HZ55" s="167"/>
      <c r="IA55" s="167">
        <f>IB55+ID55</f>
        <v>0</v>
      </c>
      <c r="IB55" s="167">
        <f>IB56+IB61</f>
        <v>0</v>
      </c>
      <c r="IC55" s="167"/>
      <c r="ID55" s="167"/>
      <c r="IE55" s="175" t="s">
        <v>178</v>
      </c>
      <c r="IF55" s="274"/>
      <c r="IG55" s="274"/>
      <c r="IH55" s="274"/>
    </row>
    <row r="56" spans="2:242" s="177" customFormat="1" ht="41.25" hidden="1" customHeight="1" x14ac:dyDescent="0.3">
      <c r="B56" s="161"/>
      <c r="C56" s="162" t="s">
        <v>141</v>
      </c>
      <c r="D56" s="163"/>
      <c r="E56" s="164"/>
      <c r="F56" s="165"/>
      <c r="G56" s="165"/>
      <c r="H56" s="164"/>
      <c r="I56" s="165"/>
      <c r="J56" s="165"/>
      <c r="K56" s="164"/>
      <c r="L56" s="165"/>
      <c r="M56" s="165"/>
      <c r="N56" s="164"/>
      <c r="O56" s="165"/>
      <c r="P56" s="165"/>
      <c r="Q56" s="166"/>
      <c r="R56" s="167"/>
      <c r="S56" s="167"/>
      <c r="T56" s="166"/>
      <c r="U56" s="167"/>
      <c r="V56" s="167"/>
      <c r="W56" s="166"/>
      <c r="X56" s="167"/>
      <c r="Y56" s="167"/>
      <c r="Z56" s="166"/>
      <c r="AA56" s="167"/>
      <c r="AB56" s="167"/>
      <c r="AC56" s="167"/>
      <c r="AD56" s="167"/>
      <c r="AE56" s="167"/>
      <c r="AF56" s="167"/>
      <c r="AG56" s="167"/>
      <c r="AH56" s="167"/>
      <c r="AI56" s="167"/>
      <c r="AJ56" s="167"/>
      <c r="AK56" s="167"/>
      <c r="AL56" s="167"/>
      <c r="AM56" s="738"/>
      <c r="AN56" s="169"/>
      <c r="AO56" s="170"/>
      <c r="AP56" s="167"/>
      <c r="AQ56" s="167"/>
      <c r="AR56" s="167"/>
      <c r="AS56" s="166"/>
      <c r="AT56" s="167"/>
      <c r="AU56" s="167"/>
      <c r="AV56" s="166"/>
      <c r="AW56" s="167"/>
      <c r="AX56" s="167"/>
      <c r="AY56" s="166"/>
      <c r="AZ56" s="167"/>
      <c r="BA56" s="167"/>
      <c r="BB56" s="166"/>
      <c r="BC56" s="167"/>
      <c r="BD56" s="167"/>
      <c r="BE56" s="166"/>
      <c r="BF56" s="167"/>
      <c r="BG56" s="167"/>
      <c r="BH56" s="166"/>
      <c r="BI56" s="167"/>
      <c r="BJ56" s="167"/>
      <c r="BK56" s="171"/>
      <c r="BL56" s="167"/>
      <c r="BM56" s="167"/>
      <c r="BN56" s="167"/>
      <c r="BO56" s="167"/>
      <c r="BP56" s="167"/>
      <c r="BQ56" s="167"/>
      <c r="BR56" s="167"/>
      <c r="BS56" s="167"/>
      <c r="BT56" s="167"/>
      <c r="BU56" s="167"/>
      <c r="BV56" s="166"/>
      <c r="BW56" s="167"/>
      <c r="BX56" s="167"/>
      <c r="BY56" s="166"/>
      <c r="BZ56" s="167"/>
      <c r="CA56" s="167"/>
      <c r="CB56" s="166"/>
      <c r="CC56" s="167"/>
      <c r="CD56" s="167"/>
      <c r="CE56" s="167"/>
      <c r="CF56" s="167"/>
      <c r="CG56" s="172"/>
      <c r="CH56" s="166"/>
      <c r="CI56" s="167"/>
      <c r="CJ56" s="167"/>
      <c r="CK56" s="166"/>
      <c r="CL56" s="167"/>
      <c r="CM56" s="167"/>
      <c r="CN56" s="167"/>
      <c r="CO56" s="167"/>
      <c r="CP56" s="167"/>
      <c r="CQ56" s="166"/>
      <c r="CR56" s="167"/>
      <c r="CS56" s="167"/>
      <c r="CT56" s="166"/>
      <c r="CU56" s="167"/>
      <c r="CV56" s="167"/>
      <c r="CW56" s="166"/>
      <c r="CX56" s="167"/>
      <c r="CY56" s="167"/>
      <c r="CZ56" s="166"/>
      <c r="DA56" s="167"/>
      <c r="DB56" s="167"/>
      <c r="DC56" s="167"/>
      <c r="DD56" s="167"/>
      <c r="DE56" s="167"/>
      <c r="DF56" s="166"/>
      <c r="DG56" s="167"/>
      <c r="DH56" s="167"/>
      <c r="DI56" s="166"/>
      <c r="DJ56" s="167"/>
      <c r="DK56" s="167"/>
      <c r="DL56" s="166"/>
      <c r="DM56" s="167"/>
      <c r="DN56" s="167"/>
      <c r="DO56" s="166"/>
      <c r="DP56" s="167"/>
      <c r="DQ56" s="167"/>
      <c r="DR56" s="166"/>
      <c r="DS56" s="167"/>
      <c r="DT56" s="167"/>
      <c r="DU56" s="166"/>
      <c r="DV56" s="167"/>
      <c r="DW56" s="167"/>
      <c r="DX56" s="166"/>
      <c r="DY56" s="167"/>
      <c r="DZ56" s="167"/>
      <c r="EA56" s="167"/>
      <c r="EB56" s="167"/>
      <c r="EC56" s="167"/>
      <c r="ED56" s="166"/>
      <c r="EE56" s="167"/>
      <c r="EF56" s="167"/>
      <c r="EG56" s="167">
        <f>EH56</f>
        <v>0</v>
      </c>
      <c r="EH56" s="167">
        <f>EH57+EH58</f>
        <v>0</v>
      </c>
      <c r="EI56" s="167"/>
      <c r="EJ56" s="167"/>
      <c r="EK56" s="166"/>
      <c r="EL56" s="167"/>
      <c r="EM56" s="167"/>
      <c r="EN56" s="167"/>
      <c r="EO56" s="166"/>
      <c r="EP56" s="167"/>
      <c r="EQ56" s="167"/>
      <c r="ER56" s="167"/>
      <c r="ES56" s="167">
        <f>ET56</f>
        <v>0</v>
      </c>
      <c r="ET56" s="167">
        <f>ET57+ET58</f>
        <v>0</v>
      </c>
      <c r="EU56" s="167"/>
      <c r="EV56" s="167"/>
      <c r="EW56" s="166"/>
      <c r="EX56" s="167"/>
      <c r="EY56" s="167"/>
      <c r="EZ56" s="166"/>
      <c r="FA56" s="167"/>
      <c r="FB56" s="167"/>
      <c r="FC56" s="167"/>
      <c r="FD56" s="167"/>
      <c r="FE56" s="167"/>
      <c r="FF56" s="167"/>
      <c r="FG56" s="166"/>
      <c r="FH56" s="167"/>
      <c r="FI56" s="167"/>
      <c r="FJ56" s="167"/>
      <c r="FK56" s="166"/>
      <c r="FL56" s="167"/>
      <c r="FM56" s="167"/>
      <c r="FN56" s="167"/>
      <c r="FO56" s="167">
        <f>FP56</f>
        <v>0</v>
      </c>
      <c r="FP56" s="167">
        <f>FP57+FP58</f>
        <v>0</v>
      </c>
      <c r="FQ56" s="167"/>
      <c r="FR56" s="167"/>
      <c r="FS56" s="45">
        <f t="shared" si="54"/>
        <v>0</v>
      </c>
      <c r="FT56" s="46" t="e">
        <f t="shared" si="79"/>
        <v>#DIV/0!</v>
      </c>
      <c r="FU56" s="45">
        <v>0</v>
      </c>
      <c r="FV56" s="46" t="e">
        <f t="shared" si="80"/>
        <v>#DIV/0!</v>
      </c>
      <c r="FW56" s="45">
        <f t="shared" si="147"/>
        <v>0</v>
      </c>
      <c r="FX56" s="46" t="e">
        <f>FW56/FE56</f>
        <v>#DIV/0!</v>
      </c>
      <c r="FY56" s="45">
        <f t="shared" si="148"/>
        <v>0</v>
      </c>
      <c r="FZ56" s="46" t="e">
        <f>FY56/FF56</f>
        <v>#DIV/0!</v>
      </c>
      <c r="GA56" s="45">
        <f t="shared" si="83"/>
        <v>0</v>
      </c>
      <c r="GB56" s="47" t="e">
        <f t="shared" si="84"/>
        <v>#DIV/0!</v>
      </c>
      <c r="GC56" s="140">
        <v>0</v>
      </c>
      <c r="GD56" s="47" t="e">
        <f t="shared" si="85"/>
        <v>#DIV/0!</v>
      </c>
      <c r="GE56" s="115"/>
      <c r="GF56" s="236"/>
      <c r="GG56" s="115"/>
      <c r="GH56" s="236"/>
      <c r="GI56" s="140">
        <f t="shared" si="86"/>
        <v>0</v>
      </c>
      <c r="GJ56" s="47" t="e">
        <f t="shared" si="87"/>
        <v>#DIV/0!</v>
      </c>
      <c r="GK56" s="115">
        <f>GK291+GK351</f>
        <v>0</v>
      </c>
      <c r="GL56" s="47" t="e">
        <f t="shared" si="88"/>
        <v>#DIV/0!</v>
      </c>
      <c r="GM56" s="115">
        <f t="shared" si="149"/>
        <v>0</v>
      </c>
      <c r="GN56" s="47" t="e">
        <f>GM56/FE56</f>
        <v>#DIV/0!</v>
      </c>
      <c r="GO56" s="115">
        <f t="shared" si="150"/>
        <v>0</v>
      </c>
      <c r="GP56" s="47" t="e">
        <f>GO56/FF56</f>
        <v>#DIV/0!</v>
      </c>
      <c r="GQ56" s="167"/>
      <c r="GR56" s="167"/>
      <c r="GS56" s="167"/>
      <c r="GT56" s="167"/>
      <c r="GU56" s="167"/>
      <c r="GV56" s="167"/>
      <c r="GW56" s="167"/>
      <c r="GX56" s="167"/>
      <c r="GY56" s="167"/>
      <c r="GZ56" s="167"/>
      <c r="HA56" s="167"/>
      <c r="HB56" s="167"/>
      <c r="HC56" s="167"/>
      <c r="HD56" s="167"/>
      <c r="HE56" s="167"/>
      <c r="HF56" s="167"/>
      <c r="HG56" s="166"/>
      <c r="HH56" s="167"/>
      <c r="HI56" s="167"/>
      <c r="HJ56" s="167"/>
      <c r="HK56" s="167"/>
      <c r="HL56" s="167"/>
      <c r="HM56" s="167"/>
      <c r="HN56" s="167"/>
      <c r="HO56" s="167"/>
      <c r="HP56" s="167"/>
      <c r="HQ56" s="167"/>
      <c r="HR56" s="167"/>
      <c r="HS56" s="167"/>
      <c r="HT56" s="167"/>
      <c r="HU56" s="167"/>
      <c r="HV56" s="167"/>
      <c r="HW56" s="167"/>
      <c r="HX56" s="167"/>
      <c r="HY56" s="167"/>
      <c r="HZ56" s="167"/>
      <c r="IA56" s="167"/>
      <c r="IB56" s="167"/>
      <c r="IC56" s="167"/>
      <c r="ID56" s="167"/>
      <c r="IE56" s="175"/>
      <c r="IF56" s="176"/>
      <c r="IG56" s="176"/>
      <c r="IH56" s="176"/>
    </row>
    <row r="57" spans="2:242" s="271" customFormat="1" ht="33" hidden="1" customHeight="1" x14ac:dyDescent="0.3">
      <c r="B57" s="259"/>
      <c r="C57" s="260" t="s">
        <v>162</v>
      </c>
      <c r="D57" s="261"/>
      <c r="E57" s="262">
        <f t="shared" si="99"/>
        <v>53512.202042096702</v>
      </c>
      <c r="F57" s="262">
        <v>53512.202042096702</v>
      </c>
      <c r="G57" s="262"/>
      <c r="H57" s="262">
        <f t="shared" si="100"/>
        <v>-23500.000002096702</v>
      </c>
      <c r="I57" s="262">
        <f>L57-F57</f>
        <v>-23500.000002096702</v>
      </c>
      <c r="J57" s="262"/>
      <c r="K57" s="262">
        <f t="shared" si="101"/>
        <v>30012.20204</v>
      </c>
      <c r="L57" s="262">
        <v>30012.20204</v>
      </c>
      <c r="M57" s="262"/>
      <c r="N57" s="262">
        <f t="shared" si="102"/>
        <v>-20012.20204</v>
      </c>
      <c r="O57" s="262">
        <f>R57-L57</f>
        <v>-20012.20204</v>
      </c>
      <c r="P57" s="262"/>
      <c r="Q57" s="263">
        <f t="shared" si="103"/>
        <v>10000</v>
      </c>
      <c r="R57" s="263">
        <f>30012.20204-20012.20204</f>
        <v>10000</v>
      </c>
      <c r="S57" s="263"/>
      <c r="T57" s="263">
        <f t="shared" si="104"/>
        <v>60000</v>
      </c>
      <c r="U57" s="263">
        <v>60000</v>
      </c>
      <c r="V57" s="263"/>
      <c r="W57" s="263">
        <f t="shared" si="105"/>
        <v>-60000</v>
      </c>
      <c r="X57" s="263">
        <f>AA57-U57</f>
        <v>-60000</v>
      </c>
      <c r="Y57" s="263"/>
      <c r="Z57" s="263">
        <f>AA57+AB57</f>
        <v>0</v>
      </c>
      <c r="AA57" s="263">
        <f>'[2]2017_с остатком на торги'!$AG$51</f>
        <v>0</v>
      </c>
      <c r="AB57" s="263"/>
      <c r="AC57" s="263">
        <f>AD57+AE57</f>
        <v>0</v>
      </c>
      <c r="AD57" s="263">
        <f>'[2]2017_с остатком на торги'!$AG$51</f>
        <v>0</v>
      </c>
      <c r="AE57" s="263"/>
      <c r="AF57" s="263">
        <f>AG57+AH57</f>
        <v>0</v>
      </c>
      <c r="AG57" s="263">
        <f>'[2]2017_с остатком на торги'!$AG$51</f>
        <v>0</v>
      </c>
      <c r="AH57" s="263"/>
      <c r="AI57" s="264">
        <v>0</v>
      </c>
      <c r="AJ57" s="263">
        <v>0</v>
      </c>
      <c r="AK57" s="264">
        <f t="shared" si="108"/>
        <v>0</v>
      </c>
      <c r="AL57" s="264">
        <f t="shared" si="144"/>
        <v>0</v>
      </c>
      <c r="AM57" s="738"/>
      <c r="AN57" s="275"/>
      <c r="AO57" s="265">
        <v>1</v>
      </c>
      <c r="AP57" s="275"/>
      <c r="AQ57" s="275"/>
      <c r="AR57" s="275"/>
      <c r="AS57" s="263">
        <f t="shared" si="109"/>
        <v>10000</v>
      </c>
      <c r="AT57" s="263">
        <v>10000</v>
      </c>
      <c r="AU57" s="263"/>
      <c r="AV57" s="263">
        <f t="shared" si="110"/>
        <v>0</v>
      </c>
      <c r="AW57" s="263">
        <f>AZ57-AT57</f>
        <v>0</v>
      </c>
      <c r="AX57" s="263"/>
      <c r="AY57" s="263">
        <f t="shared" si="111"/>
        <v>10000</v>
      </c>
      <c r="AZ57" s="263">
        <v>10000</v>
      </c>
      <c r="BA57" s="263"/>
      <c r="BB57" s="263">
        <f t="shared" si="112"/>
        <v>40000</v>
      </c>
      <c r="BC57" s="263">
        <v>40000</v>
      </c>
      <c r="BD57" s="263"/>
      <c r="BE57" s="263">
        <f t="shared" si="113"/>
        <v>0</v>
      </c>
      <c r="BF57" s="263">
        <f>BW57-BC57</f>
        <v>0</v>
      </c>
      <c r="BG57" s="263"/>
      <c r="BH57" s="263">
        <f t="shared" si="114"/>
        <v>10000</v>
      </c>
      <c r="BI57" s="263">
        <v>10000</v>
      </c>
      <c r="BJ57" s="263"/>
      <c r="BK57" s="266">
        <v>1</v>
      </c>
      <c r="BL57" s="267">
        <f t="shared" si="115"/>
        <v>10000</v>
      </c>
      <c r="BM57" s="267"/>
      <c r="BN57" s="267"/>
      <c r="BO57" s="267"/>
      <c r="BP57" s="267"/>
      <c r="BQ57" s="267"/>
      <c r="BR57" s="267"/>
      <c r="BS57" s="267">
        <f>BT57+BU57</f>
        <v>10000</v>
      </c>
      <c r="BT57" s="267">
        <f>AZ57-BN57-BQ57</f>
        <v>10000</v>
      </c>
      <c r="BU57" s="267"/>
      <c r="BV57" s="263">
        <f t="shared" si="117"/>
        <v>40000</v>
      </c>
      <c r="BW57" s="263">
        <v>40000</v>
      </c>
      <c r="BX57" s="263"/>
      <c r="BY57" s="263">
        <f t="shared" si="118"/>
        <v>200000</v>
      </c>
      <c r="BZ57" s="263">
        <f>CC57-BI57</f>
        <v>200000</v>
      </c>
      <c r="CA57" s="263"/>
      <c r="CB57" s="263">
        <f t="shared" si="119"/>
        <v>210000</v>
      </c>
      <c r="CC57" s="263">
        <v>210000</v>
      </c>
      <c r="CD57" s="263"/>
      <c r="CE57" s="267">
        <v>1</v>
      </c>
      <c r="CF57" s="267">
        <f t="shared" si="120"/>
        <v>210000</v>
      </c>
      <c r="CG57" s="263"/>
      <c r="CH57" s="263">
        <f t="shared" si="121"/>
        <v>48840</v>
      </c>
      <c r="CI57" s="263">
        <v>48840</v>
      </c>
      <c r="CJ57" s="263"/>
      <c r="CK57" s="263">
        <f t="shared" si="122"/>
        <v>0</v>
      </c>
      <c r="CL57" s="263">
        <f>CR57-CI57</f>
        <v>0</v>
      </c>
      <c r="CM57" s="263"/>
      <c r="CN57" s="263"/>
      <c r="CO57" s="263"/>
      <c r="CP57" s="263"/>
      <c r="CQ57" s="263">
        <f t="shared" si="123"/>
        <v>48840</v>
      </c>
      <c r="CR57" s="263">
        <v>48840</v>
      </c>
      <c r="CS57" s="263"/>
      <c r="CT57" s="263">
        <f t="shared" si="124"/>
        <v>0</v>
      </c>
      <c r="CU57" s="263"/>
      <c r="CV57" s="263"/>
      <c r="CW57" s="263">
        <f t="shared" si="125"/>
        <v>186527.88729000001</v>
      </c>
      <c r="CX57" s="263">
        <v>186527.88729000001</v>
      </c>
      <c r="CY57" s="263"/>
      <c r="CZ57" s="263">
        <f t="shared" si="126"/>
        <v>287140</v>
      </c>
      <c r="DA57" s="263">
        <v>287140</v>
      </c>
      <c r="DB57" s="263"/>
      <c r="DC57" s="263"/>
      <c r="DD57" s="263"/>
      <c r="DE57" s="263"/>
      <c r="DF57" s="263">
        <f t="shared" si="127"/>
        <v>-186527.88729000001</v>
      </c>
      <c r="DG57" s="263">
        <f>DJ57-CX57</f>
        <v>-186527.88729000001</v>
      </c>
      <c r="DH57" s="263"/>
      <c r="DI57" s="263">
        <f t="shared" si="128"/>
        <v>0</v>
      </c>
      <c r="DJ57" s="263">
        <v>0</v>
      </c>
      <c r="DK57" s="263"/>
      <c r="DL57" s="263">
        <f t="shared" si="129"/>
        <v>186527.88729000001</v>
      </c>
      <c r="DM57" s="263">
        <f>162011.19763+24516.68966</f>
        <v>186527.88729000001</v>
      </c>
      <c r="DN57" s="263"/>
      <c r="DO57" s="263">
        <f t="shared" si="130"/>
        <v>0</v>
      </c>
      <c r="DP57" s="263"/>
      <c r="DQ57" s="263"/>
      <c r="DR57" s="263">
        <f t="shared" si="131"/>
        <v>-186527.88729000001</v>
      </c>
      <c r="DS57" s="263">
        <f>DJ57-DM57-DP57</f>
        <v>-186527.88729000001</v>
      </c>
      <c r="DT57" s="263"/>
      <c r="DU57" s="263">
        <f t="shared" si="132"/>
        <v>281684.34000000003</v>
      </c>
      <c r="DV57" s="263">
        <v>281684.34000000003</v>
      </c>
      <c r="DW57" s="263"/>
      <c r="DX57" s="263">
        <f t="shared" si="133"/>
        <v>690541.68420000002</v>
      </c>
      <c r="DY57" s="263">
        <v>690541.68420000002</v>
      </c>
      <c r="DZ57" s="263"/>
      <c r="EA57" s="263"/>
      <c r="EB57" s="263"/>
      <c r="EC57" s="263"/>
      <c r="ED57" s="263">
        <f>EE57</f>
        <v>-281684.34000000003</v>
      </c>
      <c r="EE57" s="263">
        <f>EH57-DV57</f>
        <v>-281684.34000000003</v>
      </c>
      <c r="EF57" s="263"/>
      <c r="EG57" s="263">
        <f>EH57+EJ57</f>
        <v>0</v>
      </c>
      <c r="EH57" s="263">
        <v>0</v>
      </c>
      <c r="EI57" s="263"/>
      <c r="EJ57" s="263"/>
      <c r="EK57" s="263">
        <f t="shared" si="134"/>
        <v>0</v>
      </c>
      <c r="EL57" s="263"/>
      <c r="EM57" s="263"/>
      <c r="EN57" s="263"/>
      <c r="EO57" s="263">
        <f t="shared" si="135"/>
        <v>0</v>
      </c>
      <c r="EP57" s="263"/>
      <c r="EQ57" s="263"/>
      <c r="ER57" s="263"/>
      <c r="ES57" s="263">
        <f>ET57+EV57</f>
        <v>0</v>
      </c>
      <c r="ET57" s="263">
        <f>EH57</f>
        <v>0</v>
      </c>
      <c r="EU57" s="263"/>
      <c r="EV57" s="263"/>
      <c r="EW57" s="263">
        <f t="shared" si="136"/>
        <v>677421.3922</v>
      </c>
      <c r="EX57" s="263">
        <v>677421.3922</v>
      </c>
      <c r="EY57" s="263"/>
      <c r="EZ57" s="263">
        <f t="shared" si="146"/>
        <v>-677421.3922</v>
      </c>
      <c r="FA57" s="263">
        <f>FD57-EX57</f>
        <v>-677421.3922</v>
      </c>
      <c r="FB57" s="263"/>
      <c r="FC57" s="263">
        <f>FD57+FF57</f>
        <v>0</v>
      </c>
      <c r="FD57" s="263">
        <v>0</v>
      </c>
      <c r="FE57" s="263"/>
      <c r="FF57" s="263"/>
      <c r="FG57" s="263">
        <f t="shared" si="138"/>
        <v>0</v>
      </c>
      <c r="FH57" s="263"/>
      <c r="FI57" s="263"/>
      <c r="FJ57" s="263"/>
      <c r="FK57" s="263">
        <f t="shared" si="139"/>
        <v>0</v>
      </c>
      <c r="FL57" s="263"/>
      <c r="FM57" s="263"/>
      <c r="FN57" s="263"/>
      <c r="FO57" s="263">
        <f>FP57+FR57</f>
        <v>0</v>
      </c>
      <c r="FP57" s="263">
        <v>0</v>
      </c>
      <c r="FQ57" s="263"/>
      <c r="FR57" s="263"/>
      <c r="FS57" s="45">
        <f t="shared" si="54"/>
        <v>0</v>
      </c>
      <c r="FT57" s="46" t="e">
        <f t="shared" si="79"/>
        <v>#DIV/0!</v>
      </c>
      <c r="FU57" s="45">
        <v>0</v>
      </c>
      <c r="FV57" s="46" t="e">
        <f t="shared" si="80"/>
        <v>#DIV/0!</v>
      </c>
      <c r="FW57" s="45">
        <f t="shared" si="147"/>
        <v>0</v>
      </c>
      <c r="FX57" s="46" t="e">
        <f>FW57/FE57</f>
        <v>#DIV/0!</v>
      </c>
      <c r="FY57" s="45">
        <f t="shared" si="148"/>
        <v>0</v>
      </c>
      <c r="FZ57" s="46" t="e">
        <f>FY57/FF57</f>
        <v>#DIV/0!</v>
      </c>
      <c r="GA57" s="45">
        <f t="shared" si="83"/>
        <v>0</v>
      </c>
      <c r="GB57" s="47" t="e">
        <f t="shared" si="84"/>
        <v>#DIV/0!</v>
      </c>
      <c r="GC57" s="140">
        <v>0</v>
      </c>
      <c r="GD57" s="47" t="e">
        <f t="shared" si="85"/>
        <v>#DIV/0!</v>
      </c>
      <c r="GE57" s="115"/>
      <c r="GF57" s="236"/>
      <c r="GG57" s="115"/>
      <c r="GH57" s="236"/>
      <c r="GI57" s="140">
        <f t="shared" si="86"/>
        <v>0</v>
      </c>
      <c r="GJ57" s="47" t="e">
        <f t="shared" si="87"/>
        <v>#DIV/0!</v>
      </c>
      <c r="GK57" s="115">
        <f>GK292+GK352</f>
        <v>0</v>
      </c>
      <c r="GL57" s="47" t="e">
        <f t="shared" si="88"/>
        <v>#DIV/0!</v>
      </c>
      <c r="GM57" s="115">
        <f t="shared" si="149"/>
        <v>0</v>
      </c>
      <c r="GN57" s="47" t="e">
        <f>GM57/FE57</f>
        <v>#DIV/0!</v>
      </c>
      <c r="GO57" s="115">
        <f t="shared" si="150"/>
        <v>0</v>
      </c>
      <c r="GP57" s="47" t="e">
        <f>GO57/FF57</f>
        <v>#DIV/0!</v>
      </c>
      <c r="GQ57" s="263"/>
      <c r="GR57" s="263"/>
      <c r="GS57" s="263"/>
      <c r="GT57" s="263"/>
      <c r="GU57" s="263">
        <f>GV57+GX57</f>
        <v>0</v>
      </c>
      <c r="GV57" s="263">
        <v>0</v>
      </c>
      <c r="GW57" s="263"/>
      <c r="GX57" s="263"/>
      <c r="GY57" s="263"/>
      <c r="GZ57" s="263"/>
      <c r="HA57" s="263"/>
      <c r="HB57" s="263"/>
      <c r="HC57" s="263"/>
      <c r="HD57" s="263"/>
      <c r="HE57" s="263"/>
      <c r="HF57" s="263"/>
      <c r="HG57" s="263">
        <f>HH57+HJ57</f>
        <v>0</v>
      </c>
      <c r="HH57" s="263">
        <v>0</v>
      </c>
      <c r="HI57" s="263"/>
      <c r="HJ57" s="263"/>
      <c r="HK57" s="263">
        <f>HL57+HN57</f>
        <v>0</v>
      </c>
      <c r="HL57" s="263">
        <v>0</v>
      </c>
      <c r="HM57" s="263"/>
      <c r="HN57" s="263"/>
      <c r="HO57" s="263">
        <f>HP57+HR57</f>
        <v>0</v>
      </c>
      <c r="HP57" s="263">
        <v>0</v>
      </c>
      <c r="HQ57" s="263"/>
      <c r="HR57" s="263"/>
      <c r="HS57" s="263">
        <f>HT57+HV57</f>
        <v>0</v>
      </c>
      <c r="HT57" s="263">
        <v>0</v>
      </c>
      <c r="HU57" s="263"/>
      <c r="HV57" s="263"/>
      <c r="HW57" s="263">
        <f>HX57+HZ57</f>
        <v>0</v>
      </c>
      <c r="HX57" s="263">
        <v>0</v>
      </c>
      <c r="HY57" s="263"/>
      <c r="HZ57" s="263"/>
      <c r="IA57" s="263">
        <f>IB57+ID57</f>
        <v>0</v>
      </c>
      <c r="IB57" s="263">
        <v>0</v>
      </c>
      <c r="IC57" s="263"/>
      <c r="ID57" s="263"/>
      <c r="IE57" s="273"/>
      <c r="IF57" s="270"/>
      <c r="IG57" s="270"/>
      <c r="IH57" s="270"/>
    </row>
    <row r="58" spans="2:242" s="271" customFormat="1" ht="31.5" hidden="1" customHeight="1" x14ac:dyDescent="0.3">
      <c r="B58" s="259"/>
      <c r="C58" s="260" t="s">
        <v>164</v>
      </c>
      <c r="D58" s="261" t="s">
        <v>165</v>
      </c>
      <c r="E58" s="262">
        <f t="shared" si="99"/>
        <v>6487.7979599999999</v>
      </c>
      <c r="F58" s="262">
        <v>6487.7979599999999</v>
      </c>
      <c r="G58" s="262"/>
      <c r="H58" s="262">
        <f t="shared" si="100"/>
        <v>0</v>
      </c>
      <c r="I58" s="262">
        <f>L58-F58</f>
        <v>0</v>
      </c>
      <c r="J58" s="262"/>
      <c r="K58" s="262">
        <f t="shared" si="101"/>
        <v>6487.7979599999999</v>
      </c>
      <c r="L58" s="262">
        <v>6487.7979599999999</v>
      </c>
      <c r="M58" s="262"/>
      <c r="N58" s="262">
        <f t="shared" si="102"/>
        <v>0</v>
      </c>
      <c r="O58" s="262">
        <f>R58-L58</f>
        <v>0</v>
      </c>
      <c r="P58" s="262"/>
      <c r="Q58" s="263">
        <f t="shared" si="103"/>
        <v>6487.7979599999999</v>
      </c>
      <c r="R58" s="263">
        <v>6487.7979599999999</v>
      </c>
      <c r="S58" s="263"/>
      <c r="T58" s="263">
        <f t="shared" si="104"/>
        <v>0</v>
      </c>
      <c r="U58" s="263"/>
      <c r="V58" s="263"/>
      <c r="W58" s="263">
        <f t="shared" si="105"/>
        <v>0</v>
      </c>
      <c r="X58" s="263">
        <f>AA58-U58</f>
        <v>0</v>
      </c>
      <c r="Y58" s="263"/>
      <c r="Z58" s="263">
        <f>AA58+AB58</f>
        <v>0</v>
      </c>
      <c r="AA58" s="263">
        <f>'[2]2017_с остатком на торги'!$AG$51</f>
        <v>0</v>
      </c>
      <c r="AB58" s="263"/>
      <c r="AC58" s="263">
        <f>AD58+AE58</f>
        <v>0</v>
      </c>
      <c r="AD58" s="263">
        <f>'[2]2017_с остатком на торги'!$AG$51</f>
        <v>0</v>
      </c>
      <c r="AE58" s="263"/>
      <c r="AF58" s="263">
        <f>AG58+AH58</f>
        <v>0</v>
      </c>
      <c r="AG58" s="263">
        <f>'[2]2017_с остатком на торги'!$AG$51</f>
        <v>0</v>
      </c>
      <c r="AH58" s="263"/>
      <c r="AI58" s="264">
        <f>AA58-AJ58</f>
        <v>0</v>
      </c>
      <c r="AJ58" s="263"/>
      <c r="AK58" s="264">
        <f t="shared" si="108"/>
        <v>0</v>
      </c>
      <c r="AL58" s="264">
        <f>AA58-AK58</f>
        <v>0</v>
      </c>
      <c r="AM58" s="738"/>
      <c r="AN58" s="275"/>
      <c r="AO58" s="265">
        <v>1</v>
      </c>
      <c r="AP58" s="275"/>
      <c r="AQ58" s="275"/>
      <c r="AR58" s="275"/>
      <c r="AS58" s="263">
        <f t="shared" si="109"/>
        <v>0</v>
      </c>
      <c r="AT58" s="263"/>
      <c r="AU58" s="263"/>
      <c r="AV58" s="263">
        <f t="shared" si="110"/>
        <v>0</v>
      </c>
      <c r="AW58" s="263">
        <f>AZ58-AT58</f>
        <v>0</v>
      </c>
      <c r="AX58" s="263"/>
      <c r="AY58" s="263">
        <f t="shared" si="111"/>
        <v>0</v>
      </c>
      <c r="AZ58" s="263"/>
      <c r="BA58" s="263"/>
      <c r="BB58" s="263">
        <f t="shared" si="112"/>
        <v>0</v>
      </c>
      <c r="BC58" s="263"/>
      <c r="BD58" s="263"/>
      <c r="BE58" s="263">
        <f t="shared" si="113"/>
        <v>0</v>
      </c>
      <c r="BF58" s="263">
        <f>BW58-BC58</f>
        <v>0</v>
      </c>
      <c r="BG58" s="263"/>
      <c r="BH58" s="263">
        <f t="shared" si="114"/>
        <v>0</v>
      </c>
      <c r="BI58" s="263"/>
      <c r="BJ58" s="263"/>
      <c r="BK58" s="266">
        <v>1</v>
      </c>
      <c r="BL58" s="267">
        <f t="shared" si="115"/>
        <v>0</v>
      </c>
      <c r="BM58" s="267"/>
      <c r="BN58" s="267"/>
      <c r="BO58" s="267"/>
      <c r="BP58" s="267"/>
      <c r="BQ58" s="267"/>
      <c r="BR58" s="267"/>
      <c r="BS58" s="267"/>
      <c r="BT58" s="267"/>
      <c r="BU58" s="267"/>
      <c r="BV58" s="263">
        <f t="shared" si="117"/>
        <v>0</v>
      </c>
      <c r="BW58" s="263"/>
      <c r="BX58" s="263"/>
      <c r="BY58" s="263">
        <f t="shared" si="118"/>
        <v>0</v>
      </c>
      <c r="BZ58" s="263">
        <f>CC58-BW58</f>
        <v>0</v>
      </c>
      <c r="CA58" s="263"/>
      <c r="CB58" s="263">
        <f t="shared" si="119"/>
        <v>0</v>
      </c>
      <c r="CC58" s="263"/>
      <c r="CD58" s="263"/>
      <c r="CE58" s="267">
        <v>1</v>
      </c>
      <c r="CF58" s="267">
        <f t="shared" si="120"/>
        <v>0</v>
      </c>
      <c r="CG58" s="263"/>
      <c r="CH58" s="263">
        <f t="shared" si="121"/>
        <v>0</v>
      </c>
      <c r="CI58" s="263"/>
      <c r="CJ58" s="263"/>
      <c r="CK58" s="263">
        <f t="shared" si="122"/>
        <v>0</v>
      </c>
      <c r="CL58" s="263">
        <f>CR58-CI58</f>
        <v>0</v>
      </c>
      <c r="CM58" s="263"/>
      <c r="CN58" s="263"/>
      <c r="CO58" s="263"/>
      <c r="CP58" s="263"/>
      <c r="CQ58" s="263">
        <f t="shared" si="123"/>
        <v>0</v>
      </c>
      <c r="CR58" s="263"/>
      <c r="CS58" s="263"/>
      <c r="CT58" s="263">
        <f t="shared" si="124"/>
        <v>0</v>
      </c>
      <c r="CU58" s="263"/>
      <c r="CV58" s="263"/>
      <c r="CW58" s="263">
        <f t="shared" si="125"/>
        <v>29085.1057</v>
      </c>
      <c r="CX58" s="263">
        <v>29085.1057</v>
      </c>
      <c r="CY58" s="263"/>
      <c r="CZ58" s="263">
        <f t="shared" si="126"/>
        <v>0</v>
      </c>
      <c r="DA58" s="263"/>
      <c r="DB58" s="263"/>
      <c r="DC58" s="263"/>
      <c r="DD58" s="263"/>
      <c r="DE58" s="263"/>
      <c r="DF58" s="263">
        <f t="shared" si="127"/>
        <v>-29085.1057</v>
      </c>
      <c r="DG58" s="263">
        <f>DJ58-CX58</f>
        <v>-29085.1057</v>
      </c>
      <c r="DH58" s="263"/>
      <c r="DI58" s="263">
        <f t="shared" si="128"/>
        <v>0</v>
      </c>
      <c r="DJ58" s="263">
        <v>0</v>
      </c>
      <c r="DK58" s="263"/>
      <c r="DL58" s="263">
        <f t="shared" si="129"/>
        <v>28754.125619999999</v>
      </c>
      <c r="DM58" s="263">
        <v>28754.125619999999</v>
      </c>
      <c r="DN58" s="263"/>
      <c r="DO58" s="263">
        <f t="shared" si="130"/>
        <v>330.98007999999999</v>
      </c>
      <c r="DP58" s="263">
        <v>330.98007999999999</v>
      </c>
      <c r="DQ58" s="263"/>
      <c r="DR58" s="263">
        <f t="shared" si="131"/>
        <v>-29085.1057</v>
      </c>
      <c r="DS58" s="263">
        <f>DJ58-DM58-DP58</f>
        <v>-29085.1057</v>
      </c>
      <c r="DT58" s="263"/>
      <c r="DU58" s="263">
        <f t="shared" si="132"/>
        <v>5455.66</v>
      </c>
      <c r="DV58" s="263">
        <v>5455.66</v>
      </c>
      <c r="DW58" s="263"/>
      <c r="DX58" s="263">
        <f t="shared" si="133"/>
        <v>0</v>
      </c>
      <c r="DY58" s="263"/>
      <c r="DZ58" s="263"/>
      <c r="EA58" s="263"/>
      <c r="EB58" s="263"/>
      <c r="EC58" s="263"/>
      <c r="ED58" s="263">
        <f>EE58</f>
        <v>-5455.66</v>
      </c>
      <c r="EE58" s="263">
        <f>EH58-DV58</f>
        <v>-5455.66</v>
      </c>
      <c r="EF58" s="263"/>
      <c r="EG58" s="263">
        <f>EH58+EJ58</f>
        <v>0</v>
      </c>
      <c r="EH58" s="263">
        <v>0</v>
      </c>
      <c r="EI58" s="263"/>
      <c r="EJ58" s="263"/>
      <c r="EK58" s="263">
        <f t="shared" si="134"/>
        <v>0</v>
      </c>
      <c r="EL58" s="263"/>
      <c r="EM58" s="263"/>
      <c r="EN58" s="263"/>
      <c r="EO58" s="263">
        <f t="shared" si="135"/>
        <v>0</v>
      </c>
      <c r="EP58" s="263"/>
      <c r="EQ58" s="263"/>
      <c r="ER58" s="263"/>
      <c r="ES58" s="263">
        <f>ET58+EV58</f>
        <v>0</v>
      </c>
      <c r="ET58" s="263">
        <f>EH58</f>
        <v>0</v>
      </c>
      <c r="EU58" s="263"/>
      <c r="EV58" s="263"/>
      <c r="EW58" s="263">
        <f t="shared" si="136"/>
        <v>13120.291999999999</v>
      </c>
      <c r="EX58" s="263">
        <v>13120.291999999999</v>
      </c>
      <c r="EY58" s="263"/>
      <c r="EZ58" s="263">
        <f t="shared" si="146"/>
        <v>-13120.291999999999</v>
      </c>
      <c r="FA58" s="263">
        <f>FD58-EX58</f>
        <v>-13120.291999999999</v>
      </c>
      <c r="FB58" s="263"/>
      <c r="FC58" s="263">
        <f>FD58+FF58</f>
        <v>0</v>
      </c>
      <c r="FD58" s="263">
        <v>0</v>
      </c>
      <c r="FE58" s="263"/>
      <c r="FF58" s="263"/>
      <c r="FG58" s="263">
        <f t="shared" si="138"/>
        <v>0</v>
      </c>
      <c r="FH58" s="263"/>
      <c r="FI58" s="263"/>
      <c r="FJ58" s="263"/>
      <c r="FK58" s="263">
        <f t="shared" si="139"/>
        <v>0</v>
      </c>
      <c r="FL58" s="263"/>
      <c r="FM58" s="263"/>
      <c r="FN58" s="263"/>
      <c r="FO58" s="263">
        <f>FP58+FR58</f>
        <v>0</v>
      </c>
      <c r="FP58" s="263">
        <v>0</v>
      </c>
      <c r="FQ58" s="263"/>
      <c r="FR58" s="263"/>
      <c r="FS58" s="45">
        <f t="shared" si="54"/>
        <v>0</v>
      </c>
      <c r="FT58" s="46" t="e">
        <f t="shared" si="79"/>
        <v>#DIV/0!</v>
      </c>
      <c r="FU58" s="45">
        <v>0</v>
      </c>
      <c r="FV58" s="46" t="e">
        <f t="shared" si="80"/>
        <v>#DIV/0!</v>
      </c>
      <c r="FW58" s="45">
        <f t="shared" si="147"/>
        <v>0</v>
      </c>
      <c r="FX58" s="46" t="e">
        <f>FW58/FE58</f>
        <v>#DIV/0!</v>
      </c>
      <c r="FY58" s="45">
        <f t="shared" si="148"/>
        <v>0</v>
      </c>
      <c r="FZ58" s="46" t="e">
        <f>FY58/FF58</f>
        <v>#DIV/0!</v>
      </c>
      <c r="GA58" s="45">
        <f t="shared" si="83"/>
        <v>0</v>
      </c>
      <c r="GB58" s="47" t="e">
        <f t="shared" si="84"/>
        <v>#DIV/0!</v>
      </c>
      <c r="GC58" s="140">
        <v>0</v>
      </c>
      <c r="GD58" s="47" t="e">
        <f t="shared" si="85"/>
        <v>#DIV/0!</v>
      </c>
      <c r="GE58" s="115"/>
      <c r="GF58" s="236"/>
      <c r="GG58" s="115"/>
      <c r="GH58" s="236"/>
      <c r="GI58" s="140">
        <f t="shared" si="86"/>
        <v>28300</v>
      </c>
      <c r="GJ58" s="47" t="e">
        <f t="shared" si="87"/>
        <v>#DIV/0!</v>
      </c>
      <c r="GK58" s="115">
        <f>GK293+GK353</f>
        <v>28300</v>
      </c>
      <c r="GL58" s="47" t="e">
        <f t="shared" si="88"/>
        <v>#DIV/0!</v>
      </c>
      <c r="GM58" s="115">
        <f t="shared" si="149"/>
        <v>0</v>
      </c>
      <c r="GN58" s="47" t="e">
        <f>GM58/FE58</f>
        <v>#DIV/0!</v>
      </c>
      <c r="GO58" s="115">
        <f t="shared" si="150"/>
        <v>0</v>
      </c>
      <c r="GP58" s="47" t="e">
        <f>GO58/FF58</f>
        <v>#DIV/0!</v>
      </c>
      <c r="GQ58" s="263"/>
      <c r="GR58" s="263"/>
      <c r="GS58" s="263"/>
      <c r="GT58" s="263"/>
      <c r="GU58" s="263">
        <f>GV58+GX58</f>
        <v>0</v>
      </c>
      <c r="GV58" s="263">
        <v>0</v>
      </c>
      <c r="GW58" s="263"/>
      <c r="GX58" s="263"/>
      <c r="GY58" s="263"/>
      <c r="GZ58" s="263"/>
      <c r="HA58" s="263"/>
      <c r="HB58" s="263"/>
      <c r="HC58" s="263"/>
      <c r="HD58" s="263"/>
      <c r="HE58" s="263"/>
      <c r="HF58" s="263"/>
      <c r="HG58" s="263">
        <f>HH58+HJ58</f>
        <v>0</v>
      </c>
      <c r="HH58" s="263">
        <v>0</v>
      </c>
      <c r="HI58" s="263"/>
      <c r="HJ58" s="263"/>
      <c r="HK58" s="263">
        <f>HL58+HN58</f>
        <v>0</v>
      </c>
      <c r="HL58" s="263">
        <v>0</v>
      </c>
      <c r="HM58" s="263"/>
      <c r="HN58" s="263"/>
      <c r="HO58" s="263">
        <f>HP58+HR58</f>
        <v>0</v>
      </c>
      <c r="HP58" s="263">
        <v>0</v>
      </c>
      <c r="HQ58" s="263"/>
      <c r="HR58" s="263"/>
      <c r="HS58" s="263">
        <f>HT58+HV58</f>
        <v>0</v>
      </c>
      <c r="HT58" s="263">
        <v>0</v>
      </c>
      <c r="HU58" s="263"/>
      <c r="HV58" s="263"/>
      <c r="HW58" s="263">
        <f>HX58+HZ58</f>
        <v>0</v>
      </c>
      <c r="HX58" s="263">
        <v>0</v>
      </c>
      <c r="HY58" s="263"/>
      <c r="HZ58" s="263"/>
      <c r="IA58" s="263">
        <f>IB58+ID58</f>
        <v>0</v>
      </c>
      <c r="IB58" s="263">
        <v>0</v>
      </c>
      <c r="IC58" s="263"/>
      <c r="ID58" s="263"/>
      <c r="IE58" s="273"/>
      <c r="IF58" s="270"/>
      <c r="IG58" s="270"/>
      <c r="IH58" s="270"/>
    </row>
    <row r="59" spans="2:242" s="271" customFormat="1" ht="44.25" hidden="1" customHeight="1" x14ac:dyDescent="0.3">
      <c r="B59" s="259"/>
      <c r="C59" s="260" t="s">
        <v>179</v>
      </c>
      <c r="D59" s="261"/>
      <c r="E59" s="262"/>
      <c r="F59" s="262"/>
      <c r="G59" s="262"/>
      <c r="H59" s="262"/>
      <c r="I59" s="262"/>
      <c r="J59" s="262"/>
      <c r="K59" s="262"/>
      <c r="L59" s="262"/>
      <c r="M59" s="262"/>
      <c r="N59" s="262"/>
      <c r="O59" s="262"/>
      <c r="P59" s="262"/>
      <c r="Q59" s="263"/>
      <c r="R59" s="263"/>
      <c r="S59" s="263"/>
      <c r="T59" s="263"/>
      <c r="U59" s="263"/>
      <c r="V59" s="263"/>
      <c r="W59" s="263"/>
      <c r="X59" s="263"/>
      <c r="Y59" s="263"/>
      <c r="Z59" s="263"/>
      <c r="AA59" s="263"/>
      <c r="AB59" s="263"/>
      <c r="AC59" s="263"/>
      <c r="AD59" s="263"/>
      <c r="AE59" s="263"/>
      <c r="AF59" s="263"/>
      <c r="AG59" s="263"/>
      <c r="AH59" s="263"/>
      <c r="AI59" s="264"/>
      <c r="AJ59" s="263"/>
      <c r="AK59" s="264"/>
      <c r="AL59" s="264"/>
      <c r="AM59" s="276"/>
      <c r="AN59" s="275"/>
      <c r="AO59" s="265"/>
      <c r="AP59" s="275"/>
      <c r="AQ59" s="275"/>
      <c r="AR59" s="275"/>
      <c r="AS59" s="263"/>
      <c r="AT59" s="263"/>
      <c r="AU59" s="263"/>
      <c r="AV59" s="263"/>
      <c r="AW59" s="263"/>
      <c r="AX59" s="263"/>
      <c r="AY59" s="263"/>
      <c r="AZ59" s="263"/>
      <c r="BA59" s="263"/>
      <c r="BB59" s="263"/>
      <c r="BC59" s="263"/>
      <c r="BD59" s="263"/>
      <c r="BE59" s="263"/>
      <c r="BF59" s="263"/>
      <c r="BG59" s="263"/>
      <c r="BH59" s="263"/>
      <c r="BI59" s="263"/>
      <c r="BJ59" s="263"/>
      <c r="BK59" s="266"/>
      <c r="BL59" s="267"/>
      <c r="BM59" s="267"/>
      <c r="BN59" s="267"/>
      <c r="BO59" s="267"/>
      <c r="BP59" s="267"/>
      <c r="BQ59" s="267"/>
      <c r="BR59" s="267"/>
      <c r="BS59" s="267"/>
      <c r="BT59" s="267"/>
      <c r="BU59" s="267"/>
      <c r="BV59" s="263"/>
      <c r="BW59" s="263"/>
      <c r="BX59" s="263"/>
      <c r="BY59" s="263"/>
      <c r="BZ59" s="263"/>
      <c r="CA59" s="263"/>
      <c r="CB59" s="263"/>
      <c r="CC59" s="263"/>
      <c r="CD59" s="263"/>
      <c r="CE59" s="267"/>
      <c r="CF59" s="267"/>
      <c r="CG59" s="263"/>
      <c r="CH59" s="263"/>
      <c r="CI59" s="263"/>
      <c r="CJ59" s="263"/>
      <c r="CK59" s="263"/>
      <c r="CL59" s="263"/>
      <c r="CM59" s="263"/>
      <c r="CN59" s="263"/>
      <c r="CO59" s="263"/>
      <c r="CP59" s="263"/>
      <c r="CQ59" s="263"/>
      <c r="CR59" s="263"/>
      <c r="CS59" s="263"/>
      <c r="CT59" s="263"/>
      <c r="CU59" s="263"/>
      <c r="CV59" s="263"/>
      <c r="CW59" s="263">
        <f t="shared" si="125"/>
        <v>18450.450669999998</v>
      </c>
      <c r="CX59" s="263">
        <v>18450.450669999998</v>
      </c>
      <c r="CY59" s="263"/>
      <c r="CZ59" s="263"/>
      <c r="DA59" s="263"/>
      <c r="DB59" s="263"/>
      <c r="DC59" s="263"/>
      <c r="DD59" s="263"/>
      <c r="DE59" s="263"/>
      <c r="DF59" s="263">
        <f t="shared" si="127"/>
        <v>-18450.450669999998</v>
      </c>
      <c r="DG59" s="263">
        <f>DJ59-CX59</f>
        <v>-18450.450669999998</v>
      </c>
      <c r="DH59" s="263"/>
      <c r="DI59" s="263">
        <f t="shared" si="128"/>
        <v>0</v>
      </c>
      <c r="DJ59" s="263">
        <v>0</v>
      </c>
      <c r="DK59" s="263"/>
      <c r="DL59" s="263">
        <f t="shared" si="129"/>
        <v>0</v>
      </c>
      <c r="DM59" s="263"/>
      <c r="DN59" s="263"/>
      <c r="DO59" s="263">
        <f>DP59</f>
        <v>4415.4849999999997</v>
      </c>
      <c r="DP59" s="263">
        <v>4415.4849999999997</v>
      </c>
      <c r="DQ59" s="263"/>
      <c r="DR59" s="263">
        <f t="shared" si="131"/>
        <v>-4415.4849999999997</v>
      </c>
      <c r="DS59" s="263">
        <f>DJ59-DM59-DP59</f>
        <v>-4415.4849999999997</v>
      </c>
      <c r="DT59" s="263"/>
      <c r="DU59" s="263"/>
      <c r="DV59" s="263"/>
      <c r="DW59" s="263"/>
      <c r="DX59" s="263"/>
      <c r="DY59" s="263"/>
      <c r="DZ59" s="263"/>
      <c r="EA59" s="263"/>
      <c r="EB59" s="263"/>
      <c r="EC59" s="263"/>
      <c r="ED59" s="263"/>
      <c r="EE59" s="263"/>
      <c r="EF59" s="263"/>
      <c r="EG59" s="263"/>
      <c r="EH59" s="263"/>
      <c r="EI59" s="263"/>
      <c r="EJ59" s="263"/>
      <c r="EK59" s="263"/>
      <c r="EL59" s="263"/>
      <c r="EM59" s="263"/>
      <c r="EN59" s="263"/>
      <c r="EO59" s="263"/>
      <c r="EP59" s="263"/>
      <c r="EQ59" s="263"/>
      <c r="ER59" s="263"/>
      <c r="ES59" s="263"/>
      <c r="ET59" s="263">
        <f>EH59</f>
        <v>0</v>
      </c>
      <c r="EU59" s="263"/>
      <c r="EV59" s="263"/>
      <c r="EW59" s="263"/>
      <c r="EX59" s="263"/>
      <c r="EY59" s="263"/>
      <c r="EZ59" s="263"/>
      <c r="FA59" s="263"/>
      <c r="FB59" s="263"/>
      <c r="FC59" s="263"/>
      <c r="FD59" s="263"/>
      <c r="FE59" s="263"/>
      <c r="FF59" s="263"/>
      <c r="FG59" s="263"/>
      <c r="FH59" s="263"/>
      <c r="FI59" s="263"/>
      <c r="FJ59" s="263"/>
      <c r="FK59" s="263"/>
      <c r="FL59" s="263"/>
      <c r="FM59" s="263"/>
      <c r="FN59" s="263"/>
      <c r="FO59" s="263"/>
      <c r="FP59" s="263"/>
      <c r="FQ59" s="263"/>
      <c r="FR59" s="263"/>
      <c r="FS59" s="45">
        <f t="shared" si="54"/>
        <v>0</v>
      </c>
      <c r="FT59" s="46" t="e">
        <f t="shared" si="79"/>
        <v>#DIV/0!</v>
      </c>
      <c r="FU59" s="45">
        <v>0</v>
      </c>
      <c r="FV59" s="46" t="e">
        <f t="shared" si="80"/>
        <v>#DIV/0!</v>
      </c>
      <c r="FW59" s="45">
        <f t="shared" si="147"/>
        <v>0</v>
      </c>
      <c r="FX59" s="46" t="e">
        <f>FW59/FE59</f>
        <v>#DIV/0!</v>
      </c>
      <c r="FY59" s="45">
        <f t="shared" si="148"/>
        <v>0</v>
      </c>
      <c r="FZ59" s="46" t="e">
        <f>FY59/FF59</f>
        <v>#DIV/0!</v>
      </c>
      <c r="GA59" s="45">
        <f t="shared" si="83"/>
        <v>0</v>
      </c>
      <c r="GB59" s="47" t="e">
        <f t="shared" si="84"/>
        <v>#DIV/0!</v>
      </c>
      <c r="GC59" s="140">
        <v>0</v>
      </c>
      <c r="GD59" s="47" t="e">
        <f t="shared" si="85"/>
        <v>#DIV/0!</v>
      </c>
      <c r="GE59" s="115"/>
      <c r="GF59" s="236"/>
      <c r="GG59" s="115"/>
      <c r="GH59" s="236"/>
      <c r="GI59" s="140">
        <f t="shared" si="86"/>
        <v>1237.9052999999999</v>
      </c>
      <c r="GJ59" s="47" t="e">
        <f t="shared" si="87"/>
        <v>#DIV/0!</v>
      </c>
      <c r="GK59" s="115">
        <f>GK294+GK354</f>
        <v>1237.9052999999999</v>
      </c>
      <c r="GL59" s="47" t="e">
        <f t="shared" si="88"/>
        <v>#DIV/0!</v>
      </c>
      <c r="GM59" s="115">
        <f t="shared" si="149"/>
        <v>0</v>
      </c>
      <c r="GN59" s="47" t="e">
        <f>GM59/FE59</f>
        <v>#DIV/0!</v>
      </c>
      <c r="GO59" s="115">
        <f t="shared" si="150"/>
        <v>0</v>
      </c>
      <c r="GP59" s="47" t="e">
        <f>GO59/FF59</f>
        <v>#DIV/0!</v>
      </c>
      <c r="GQ59" s="263"/>
      <c r="GR59" s="263"/>
      <c r="GS59" s="263"/>
      <c r="GT59" s="263"/>
      <c r="GU59" s="263"/>
      <c r="GV59" s="263"/>
      <c r="GW59" s="263"/>
      <c r="GX59" s="263"/>
      <c r="GY59" s="263"/>
      <c r="GZ59" s="263"/>
      <c r="HA59" s="263"/>
      <c r="HB59" s="263"/>
      <c r="HC59" s="263"/>
      <c r="HD59" s="263"/>
      <c r="HE59" s="263"/>
      <c r="HF59" s="263"/>
      <c r="HG59" s="263"/>
      <c r="HH59" s="263"/>
      <c r="HI59" s="263"/>
      <c r="HJ59" s="263"/>
      <c r="HK59" s="263"/>
      <c r="HL59" s="263"/>
      <c r="HM59" s="263"/>
      <c r="HN59" s="263"/>
      <c r="HO59" s="263"/>
      <c r="HP59" s="263"/>
      <c r="HQ59" s="263"/>
      <c r="HR59" s="263"/>
      <c r="HS59" s="263"/>
      <c r="HT59" s="263"/>
      <c r="HU59" s="263"/>
      <c r="HV59" s="263"/>
      <c r="HW59" s="263"/>
      <c r="HX59" s="263"/>
      <c r="HY59" s="263"/>
      <c r="HZ59" s="263"/>
      <c r="IA59" s="263"/>
      <c r="IB59" s="263"/>
      <c r="IC59" s="263"/>
      <c r="ID59" s="263"/>
      <c r="IE59" s="273"/>
      <c r="IF59" s="270"/>
      <c r="IG59" s="270"/>
      <c r="IH59" s="270"/>
    </row>
    <row r="60" spans="2:242" s="271" customFormat="1" ht="60.75" hidden="1" customHeight="1" x14ac:dyDescent="0.3">
      <c r="B60" s="259"/>
      <c r="C60" s="260" t="s">
        <v>180</v>
      </c>
      <c r="D60" s="261"/>
      <c r="E60" s="262"/>
      <c r="F60" s="262"/>
      <c r="G60" s="262"/>
      <c r="H60" s="262"/>
      <c r="I60" s="262"/>
      <c r="J60" s="262"/>
      <c r="K60" s="262"/>
      <c r="L60" s="262"/>
      <c r="M60" s="262"/>
      <c r="N60" s="262"/>
      <c r="O60" s="262"/>
      <c r="P60" s="262"/>
      <c r="Q60" s="263"/>
      <c r="R60" s="263"/>
      <c r="S60" s="263"/>
      <c r="T60" s="263"/>
      <c r="U60" s="263"/>
      <c r="V60" s="263"/>
      <c r="W60" s="263"/>
      <c r="X60" s="263"/>
      <c r="Y60" s="263"/>
      <c r="Z60" s="263" t="e">
        <f t="shared" ref="Z60:Z71" si="151">AA60+AB60</f>
        <v>#REF!</v>
      </c>
      <c r="AA60" s="263" t="e">
        <f>'[2]2017_с остатком на торги'!$AG$52</f>
        <v>#REF!</v>
      </c>
      <c r="AB60" s="263"/>
      <c r="AC60" s="263"/>
      <c r="AD60" s="263">
        <v>0</v>
      </c>
      <c r="AE60" s="263"/>
      <c r="AF60" s="263" t="e">
        <f>AG60+AH60</f>
        <v>#REF!</v>
      </c>
      <c r="AG60" s="263" t="e">
        <f>'[2]2017_с остатком на торги'!$AG$52</f>
        <v>#REF!</v>
      </c>
      <c r="AH60" s="263"/>
      <c r="AI60" s="264"/>
      <c r="AJ60" s="263"/>
      <c r="AK60" s="264"/>
      <c r="AL60" s="264"/>
      <c r="AM60" s="276"/>
      <c r="AN60" s="275"/>
      <c r="AO60" s="265">
        <v>1</v>
      </c>
      <c r="AP60" s="275"/>
      <c r="AQ60" s="275"/>
      <c r="AR60" s="263" t="e">
        <f>AF60-AP60-AQ60</f>
        <v>#REF!</v>
      </c>
      <c r="AS60" s="263"/>
      <c r="AT60" s="263"/>
      <c r="AU60" s="263"/>
      <c r="AV60" s="263"/>
      <c r="AW60" s="263"/>
      <c r="AX60" s="263"/>
      <c r="AY60" s="263"/>
      <c r="AZ60" s="263"/>
      <c r="BA60" s="263"/>
      <c r="BB60" s="263"/>
      <c r="BC60" s="263"/>
      <c r="BD60" s="263"/>
      <c r="BE60" s="263"/>
      <c r="BF60" s="263"/>
      <c r="BG60" s="263"/>
      <c r="BH60" s="263"/>
      <c r="BI60" s="263"/>
      <c r="BJ60" s="263"/>
      <c r="BK60" s="266">
        <v>1</v>
      </c>
      <c r="BL60" s="267">
        <f t="shared" ref="BL60:BL71" si="152">AZ60</f>
        <v>0</v>
      </c>
      <c r="BM60" s="267"/>
      <c r="BN60" s="267"/>
      <c r="BO60" s="267"/>
      <c r="BP60" s="267"/>
      <c r="BQ60" s="267"/>
      <c r="BR60" s="267"/>
      <c r="BS60" s="267"/>
      <c r="BT60" s="267"/>
      <c r="BU60" s="267"/>
      <c r="BV60" s="263"/>
      <c r="BW60" s="263"/>
      <c r="BX60" s="263"/>
      <c r="BY60" s="263"/>
      <c r="BZ60" s="263"/>
      <c r="CA60" s="263"/>
      <c r="CB60" s="263"/>
      <c r="CC60" s="263"/>
      <c r="CD60" s="263"/>
      <c r="CE60" s="267">
        <v>1</v>
      </c>
      <c r="CF60" s="267">
        <f t="shared" ref="CF60:CF71" si="153">CB60</f>
        <v>0</v>
      </c>
      <c r="CG60" s="263"/>
      <c r="CH60" s="263"/>
      <c r="CI60" s="263"/>
      <c r="CJ60" s="263"/>
      <c r="CK60" s="263"/>
      <c r="CL60" s="263"/>
      <c r="CM60" s="263"/>
      <c r="CN60" s="263"/>
      <c r="CO60" s="263"/>
      <c r="CP60" s="263"/>
      <c r="CQ60" s="263"/>
      <c r="CR60" s="263"/>
      <c r="CS60" s="263"/>
      <c r="CT60" s="263"/>
      <c r="CU60" s="263"/>
      <c r="CV60" s="263"/>
      <c r="CW60" s="263">
        <f t="shared" si="125"/>
        <v>453.24599999999998</v>
      </c>
      <c r="CX60" s="263">
        <v>453.24599999999998</v>
      </c>
      <c r="CY60" s="263"/>
      <c r="CZ60" s="263"/>
      <c r="DA60" s="263"/>
      <c r="DB60" s="263"/>
      <c r="DC60" s="263"/>
      <c r="DD60" s="263"/>
      <c r="DE60" s="263"/>
      <c r="DF60" s="263">
        <f t="shared" si="127"/>
        <v>-453.24599999999998</v>
      </c>
      <c r="DG60" s="263">
        <f>DJ60-CX60</f>
        <v>-453.24599999999998</v>
      </c>
      <c r="DH60" s="263"/>
      <c r="DI60" s="263">
        <f t="shared" si="128"/>
        <v>0</v>
      </c>
      <c r="DJ60" s="263">
        <v>0</v>
      </c>
      <c r="DK60" s="263"/>
      <c r="DL60" s="263">
        <f t="shared" si="129"/>
        <v>0</v>
      </c>
      <c r="DM60" s="263"/>
      <c r="DN60" s="263"/>
      <c r="DO60" s="263">
        <f>DP60</f>
        <v>0</v>
      </c>
      <c r="DP60" s="263">
        <f>DJ60</f>
        <v>0</v>
      </c>
      <c r="DQ60" s="263"/>
      <c r="DR60" s="263">
        <f t="shared" si="131"/>
        <v>0</v>
      </c>
      <c r="DS60" s="263">
        <f>DJ60-DM60-DP60</f>
        <v>0</v>
      </c>
      <c r="DT60" s="263"/>
      <c r="DU60" s="263"/>
      <c r="DV60" s="263"/>
      <c r="DW60" s="263"/>
      <c r="DX60" s="263"/>
      <c r="DY60" s="263"/>
      <c r="DZ60" s="263"/>
      <c r="EA60" s="263"/>
      <c r="EB60" s="263"/>
      <c r="EC60" s="263"/>
      <c r="ED60" s="263"/>
      <c r="EE60" s="263"/>
      <c r="EF60" s="263"/>
      <c r="EG60" s="263"/>
      <c r="EH60" s="263"/>
      <c r="EI60" s="263"/>
      <c r="EJ60" s="263"/>
      <c r="EK60" s="263"/>
      <c r="EL60" s="263"/>
      <c r="EM60" s="263"/>
      <c r="EN60" s="263"/>
      <c r="EO60" s="263"/>
      <c r="EP60" s="263"/>
      <c r="EQ60" s="263"/>
      <c r="ER60" s="263"/>
      <c r="ES60" s="263"/>
      <c r="ET60" s="263">
        <f>EH60</f>
        <v>0</v>
      </c>
      <c r="EU60" s="263"/>
      <c r="EV60" s="263"/>
      <c r="EW60" s="263"/>
      <c r="EX60" s="263"/>
      <c r="EY60" s="263"/>
      <c r="EZ60" s="263"/>
      <c r="FA60" s="263"/>
      <c r="FB60" s="263"/>
      <c r="FC60" s="263"/>
      <c r="FD60" s="263"/>
      <c r="FE60" s="263"/>
      <c r="FF60" s="263"/>
      <c r="FG60" s="263"/>
      <c r="FH60" s="263"/>
      <c r="FI60" s="263"/>
      <c r="FJ60" s="263"/>
      <c r="FK60" s="263"/>
      <c r="FL60" s="263"/>
      <c r="FM60" s="263"/>
      <c r="FN60" s="263"/>
      <c r="FO60" s="263"/>
      <c r="FP60" s="263"/>
      <c r="FQ60" s="263"/>
      <c r="FR60" s="263"/>
      <c r="FS60" s="45">
        <f t="shared" si="54"/>
        <v>0</v>
      </c>
      <c r="FT60" s="46" t="e">
        <f t="shared" si="79"/>
        <v>#DIV/0!</v>
      </c>
      <c r="FU60" s="45">
        <v>0</v>
      </c>
      <c r="FV60" s="46" t="e">
        <f t="shared" si="80"/>
        <v>#DIV/0!</v>
      </c>
      <c r="FW60" s="45">
        <f t="shared" si="147"/>
        <v>0</v>
      </c>
      <c r="FX60" s="46" t="e">
        <f>FW60/FE60</f>
        <v>#DIV/0!</v>
      </c>
      <c r="FY60" s="45">
        <f t="shared" si="148"/>
        <v>0</v>
      </c>
      <c r="FZ60" s="46" t="e">
        <f>FY60/FF60</f>
        <v>#DIV/0!</v>
      </c>
      <c r="GA60" s="45">
        <f t="shared" si="83"/>
        <v>0</v>
      </c>
      <c r="GB60" s="47" t="e">
        <f t="shared" si="84"/>
        <v>#DIV/0!</v>
      </c>
      <c r="GC60" s="140">
        <v>0</v>
      </c>
      <c r="GD60" s="47" t="e">
        <f t="shared" si="85"/>
        <v>#DIV/0!</v>
      </c>
      <c r="GE60" s="115"/>
      <c r="GF60" s="236"/>
      <c r="GG60" s="115"/>
      <c r="GH60" s="236"/>
      <c r="GI60" s="140">
        <f t="shared" si="86"/>
        <v>0</v>
      </c>
      <c r="GJ60" s="47" t="e">
        <f t="shared" si="87"/>
        <v>#DIV/0!</v>
      </c>
      <c r="GK60" s="115">
        <f>GK295+GK355</f>
        <v>0</v>
      </c>
      <c r="GL60" s="47" t="e">
        <f t="shared" si="88"/>
        <v>#DIV/0!</v>
      </c>
      <c r="GM60" s="115">
        <f t="shared" si="149"/>
        <v>0</v>
      </c>
      <c r="GN60" s="47" t="e">
        <f>GM60/FE60</f>
        <v>#DIV/0!</v>
      </c>
      <c r="GO60" s="115">
        <f t="shared" si="150"/>
        <v>0</v>
      </c>
      <c r="GP60" s="47" t="e">
        <f>GO60/FF60</f>
        <v>#DIV/0!</v>
      </c>
      <c r="GQ60" s="263"/>
      <c r="GR60" s="263"/>
      <c r="GS60" s="263"/>
      <c r="GT60" s="263"/>
      <c r="GU60" s="263"/>
      <c r="GV60" s="263"/>
      <c r="GW60" s="263"/>
      <c r="GX60" s="263"/>
      <c r="GY60" s="263"/>
      <c r="GZ60" s="263"/>
      <c r="HA60" s="263"/>
      <c r="HB60" s="263"/>
      <c r="HC60" s="263"/>
      <c r="HD60" s="263"/>
      <c r="HE60" s="263"/>
      <c r="HF60" s="263"/>
      <c r="HG60" s="263"/>
      <c r="HH60" s="263"/>
      <c r="HI60" s="263"/>
      <c r="HJ60" s="263"/>
      <c r="HK60" s="263"/>
      <c r="HL60" s="263"/>
      <c r="HM60" s="263"/>
      <c r="HN60" s="263"/>
      <c r="HO60" s="263"/>
      <c r="HP60" s="263"/>
      <c r="HQ60" s="263"/>
      <c r="HR60" s="263"/>
      <c r="HS60" s="263"/>
      <c r="HT60" s="263"/>
      <c r="HU60" s="263"/>
      <c r="HV60" s="263"/>
      <c r="HW60" s="263"/>
      <c r="HX60" s="263"/>
      <c r="HY60" s="263"/>
      <c r="HZ60" s="263"/>
      <c r="IA60" s="263"/>
      <c r="IB60" s="263"/>
      <c r="IC60" s="263"/>
      <c r="ID60" s="263"/>
      <c r="IE60" s="273"/>
      <c r="IF60" s="270"/>
      <c r="IG60" s="270"/>
      <c r="IH60" s="270"/>
    </row>
    <row r="61" spans="2:242" s="192" customFormat="1" ht="46.5" customHeight="1" x14ac:dyDescent="0.3">
      <c r="B61" s="178"/>
      <c r="C61" s="179" t="s">
        <v>142</v>
      </c>
      <c r="D61" s="180"/>
      <c r="E61" s="181"/>
      <c r="F61" s="181"/>
      <c r="G61" s="181"/>
      <c r="H61" s="181"/>
      <c r="I61" s="181"/>
      <c r="J61" s="181"/>
      <c r="K61" s="181"/>
      <c r="L61" s="181"/>
      <c r="M61" s="181"/>
      <c r="N61" s="181"/>
      <c r="O61" s="181"/>
      <c r="P61" s="181"/>
      <c r="Q61" s="182"/>
      <c r="R61" s="182"/>
      <c r="S61" s="182"/>
      <c r="T61" s="182"/>
      <c r="U61" s="182"/>
      <c r="V61" s="182"/>
      <c r="W61" s="182"/>
      <c r="X61" s="182"/>
      <c r="Y61" s="182"/>
      <c r="Z61" s="182"/>
      <c r="AA61" s="182"/>
      <c r="AB61" s="182"/>
      <c r="AC61" s="182"/>
      <c r="AD61" s="182"/>
      <c r="AE61" s="182"/>
      <c r="AF61" s="182"/>
      <c r="AG61" s="182"/>
      <c r="AH61" s="182"/>
      <c r="AI61" s="183"/>
      <c r="AJ61" s="182"/>
      <c r="AK61" s="182"/>
      <c r="AL61" s="182"/>
      <c r="AM61" s="184"/>
      <c r="AN61" s="182"/>
      <c r="AO61" s="185"/>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6"/>
      <c r="BL61" s="187"/>
      <c r="BM61" s="187"/>
      <c r="BN61" s="187"/>
      <c r="BO61" s="187"/>
      <c r="BP61" s="187"/>
      <c r="BQ61" s="187"/>
      <c r="BR61" s="187"/>
      <c r="BS61" s="187"/>
      <c r="BT61" s="187"/>
      <c r="BU61" s="187"/>
      <c r="BV61" s="182"/>
      <c r="BW61" s="182"/>
      <c r="BX61" s="182"/>
      <c r="BY61" s="182"/>
      <c r="BZ61" s="182"/>
      <c r="CA61" s="182"/>
      <c r="CB61" s="182"/>
      <c r="CC61" s="182"/>
      <c r="CD61" s="182"/>
      <c r="CE61" s="187"/>
      <c r="CF61" s="187"/>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f t="shared" ref="EG61:EG79" si="154">EH61</f>
        <v>400000</v>
      </c>
      <c r="EH61" s="182">
        <v>400000</v>
      </c>
      <c r="EI61" s="182"/>
      <c r="EJ61" s="182"/>
      <c r="EK61" s="182">
        <f>EL61+EN61</f>
        <v>0</v>
      </c>
      <c r="EL61" s="182"/>
      <c r="EM61" s="182"/>
      <c r="EN61" s="182"/>
      <c r="EO61" s="182"/>
      <c r="EP61" s="182"/>
      <c r="EQ61" s="182"/>
      <c r="ER61" s="182"/>
      <c r="ES61" s="182">
        <f t="shared" ref="ES61:ES68" si="155">ET61</f>
        <v>0</v>
      </c>
      <c r="ET61" s="182"/>
      <c r="EU61" s="182"/>
      <c r="EV61" s="182"/>
      <c r="EW61" s="182"/>
      <c r="EX61" s="182"/>
      <c r="EY61" s="182"/>
      <c r="EZ61" s="182"/>
      <c r="FA61" s="182"/>
      <c r="FB61" s="182"/>
      <c r="FC61" s="182">
        <f t="shared" ref="FC61:FC71" si="156">FD61</f>
        <v>400000</v>
      </c>
      <c r="FD61" s="182">
        <v>400000</v>
      </c>
      <c r="FE61" s="182"/>
      <c r="FF61" s="182"/>
      <c r="FG61" s="182">
        <f>FH61+FJ61</f>
        <v>0</v>
      </c>
      <c r="FH61" s="182">
        <f>FP61-FD61</f>
        <v>0</v>
      </c>
      <c r="FI61" s="182"/>
      <c r="FJ61" s="182"/>
      <c r="FK61" s="182"/>
      <c r="FL61" s="182"/>
      <c r="FM61" s="182"/>
      <c r="FN61" s="182"/>
      <c r="FO61" s="182">
        <f t="shared" ref="FO61:FO79" si="157">FP61</f>
        <v>400000</v>
      </c>
      <c r="FP61" s="182">
        <v>400000</v>
      </c>
      <c r="FQ61" s="182"/>
      <c r="FR61" s="182"/>
      <c r="FS61" s="89">
        <f t="shared" si="54"/>
        <v>198235.13699</v>
      </c>
      <c r="FT61" s="91">
        <f t="shared" si="79"/>
        <v>0.49558784247499998</v>
      </c>
      <c r="FU61" s="89">
        <v>198235.13699</v>
      </c>
      <c r="FV61" s="91">
        <f t="shared" si="80"/>
        <v>0.49558784247499998</v>
      </c>
      <c r="FW61" s="89">
        <f t="shared" si="147"/>
        <v>0</v>
      </c>
      <c r="FX61" s="91">
        <v>0</v>
      </c>
      <c r="FY61" s="89">
        <f t="shared" si="148"/>
        <v>0</v>
      </c>
      <c r="FZ61" s="91">
        <v>0</v>
      </c>
      <c r="GA61" s="182">
        <f t="shared" si="83"/>
        <v>138764.59589</v>
      </c>
      <c r="GB61" s="92">
        <f t="shared" si="84"/>
        <v>0.34691148972499997</v>
      </c>
      <c r="GC61" s="182">
        <v>138764.59589</v>
      </c>
      <c r="GD61" s="92">
        <f t="shared" si="85"/>
        <v>0.34691148972499997</v>
      </c>
      <c r="GE61" s="89"/>
      <c r="GF61" s="253"/>
      <c r="GG61" s="89"/>
      <c r="GH61" s="253"/>
      <c r="GI61" s="89">
        <f t="shared" si="86"/>
        <v>400000</v>
      </c>
      <c r="GJ61" s="92">
        <f t="shared" si="87"/>
        <v>1</v>
      </c>
      <c r="GK61" s="89">
        <v>400000</v>
      </c>
      <c r="GL61" s="92">
        <f t="shared" si="88"/>
        <v>1</v>
      </c>
      <c r="GM61" s="89">
        <f t="shared" si="149"/>
        <v>0</v>
      </c>
      <c r="GN61" s="92">
        <v>0</v>
      </c>
      <c r="GO61" s="89">
        <f t="shared" si="150"/>
        <v>0</v>
      </c>
      <c r="GP61" s="92">
        <v>0</v>
      </c>
      <c r="GQ61" s="182"/>
      <c r="GR61" s="182"/>
      <c r="GS61" s="182"/>
      <c r="GT61" s="182"/>
      <c r="GU61" s="182">
        <f t="shared" ref="GU61:GU71" si="158">GV61</f>
        <v>300000</v>
      </c>
      <c r="GV61" s="182">
        <v>300000</v>
      </c>
      <c r="GW61" s="182"/>
      <c r="GX61" s="182"/>
      <c r="GY61" s="182"/>
      <c r="GZ61" s="182"/>
      <c r="HA61" s="182"/>
      <c r="HB61" s="182"/>
      <c r="HC61" s="182"/>
      <c r="HD61" s="182"/>
      <c r="HE61" s="182"/>
      <c r="HF61" s="182"/>
      <c r="HG61" s="182">
        <f>HH61+HJ61</f>
        <v>-146000</v>
      </c>
      <c r="HH61" s="182">
        <f>HP61-GV61</f>
        <v>-146000</v>
      </c>
      <c r="HI61" s="182"/>
      <c r="HJ61" s="182"/>
      <c r="HK61" s="182"/>
      <c r="HL61" s="182"/>
      <c r="HM61" s="182"/>
      <c r="HN61" s="182"/>
      <c r="HO61" s="182">
        <f t="shared" ref="HO61:HO71" si="159">HP61</f>
        <v>154000</v>
      </c>
      <c r="HP61" s="182">
        <v>154000</v>
      </c>
      <c r="HQ61" s="182"/>
      <c r="HR61" s="182"/>
      <c r="HS61" s="182">
        <f t="shared" ref="HS61:HS71" si="160">HT61</f>
        <v>0</v>
      </c>
      <c r="HT61" s="182">
        <v>0</v>
      </c>
      <c r="HU61" s="182"/>
      <c r="HV61" s="182"/>
      <c r="HW61" s="182"/>
      <c r="HX61" s="182"/>
      <c r="HY61" s="182"/>
      <c r="HZ61" s="182"/>
      <c r="IA61" s="182">
        <f t="shared" ref="IA61:IA71" si="161">IB61</f>
        <v>0</v>
      </c>
      <c r="IB61" s="182">
        <v>0</v>
      </c>
      <c r="IC61" s="182"/>
      <c r="ID61" s="182"/>
      <c r="IE61" s="190"/>
      <c r="IF61" s="191"/>
      <c r="IG61" s="191"/>
      <c r="IH61" s="191"/>
    </row>
    <row r="62" spans="2:242" s="206" customFormat="1" ht="73.5" hidden="1" customHeight="1" x14ac:dyDescent="0.3">
      <c r="B62" s="193"/>
      <c r="C62" s="736" t="s">
        <v>128</v>
      </c>
      <c r="D62" s="737"/>
      <c r="E62" s="194"/>
      <c r="F62" s="194"/>
      <c r="G62" s="194"/>
      <c r="H62" s="194"/>
      <c r="I62" s="194"/>
      <c r="J62" s="194"/>
      <c r="K62" s="194"/>
      <c r="L62" s="194"/>
      <c r="M62" s="194"/>
      <c r="N62" s="194"/>
      <c r="O62" s="194"/>
      <c r="P62" s="194"/>
      <c r="Q62" s="195"/>
      <c r="R62" s="195"/>
      <c r="S62" s="195"/>
      <c r="T62" s="195"/>
      <c r="U62" s="195"/>
      <c r="V62" s="195"/>
      <c r="W62" s="195"/>
      <c r="X62" s="195"/>
      <c r="Y62" s="195"/>
      <c r="Z62" s="195"/>
      <c r="AA62" s="195"/>
      <c r="AB62" s="195"/>
      <c r="AC62" s="195"/>
      <c r="AD62" s="195"/>
      <c r="AE62" s="195"/>
      <c r="AF62" s="195"/>
      <c r="AG62" s="195"/>
      <c r="AH62" s="195"/>
      <c r="AI62" s="196"/>
      <c r="AJ62" s="195"/>
      <c r="AK62" s="195"/>
      <c r="AL62" s="195"/>
      <c r="AM62" s="197"/>
      <c r="AN62" s="195"/>
      <c r="AO62" s="198"/>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9"/>
      <c r="BL62" s="200"/>
      <c r="BM62" s="200"/>
      <c r="BN62" s="200"/>
      <c r="BO62" s="200"/>
      <c r="BP62" s="200"/>
      <c r="BQ62" s="200"/>
      <c r="BR62" s="200"/>
      <c r="BS62" s="200"/>
      <c r="BT62" s="200"/>
      <c r="BU62" s="200"/>
      <c r="BV62" s="195"/>
      <c r="BW62" s="195"/>
      <c r="BX62" s="195"/>
      <c r="BY62" s="195"/>
      <c r="BZ62" s="195"/>
      <c r="CA62" s="195"/>
      <c r="CB62" s="195"/>
      <c r="CC62" s="195"/>
      <c r="CD62" s="195"/>
      <c r="CE62" s="200"/>
      <c r="CF62" s="200"/>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5"/>
      <c r="DK62" s="195"/>
      <c r="DL62" s="195"/>
      <c r="DM62" s="195"/>
      <c r="DN62" s="195"/>
      <c r="DO62" s="195"/>
      <c r="DP62" s="195"/>
      <c r="DQ62" s="195"/>
      <c r="DR62" s="195"/>
      <c r="DS62" s="195"/>
      <c r="DT62" s="195"/>
      <c r="DU62" s="195"/>
      <c r="DV62" s="195"/>
      <c r="DW62" s="195"/>
      <c r="DX62" s="195"/>
      <c r="DY62" s="195"/>
      <c r="DZ62" s="195"/>
      <c r="EA62" s="195"/>
      <c r="EB62" s="195"/>
      <c r="EC62" s="195"/>
      <c r="ED62" s="195"/>
      <c r="EE62" s="195"/>
      <c r="EF62" s="195"/>
      <c r="EG62" s="195"/>
      <c r="EH62" s="195"/>
      <c r="EI62" s="195"/>
      <c r="EJ62" s="195"/>
      <c r="EK62" s="195"/>
      <c r="EL62" s="195"/>
      <c r="EM62" s="195"/>
      <c r="EN62" s="195"/>
      <c r="EO62" s="195"/>
      <c r="EP62" s="195"/>
      <c r="EQ62" s="195"/>
      <c r="ER62" s="195"/>
      <c r="ES62" s="195"/>
      <c r="ET62" s="195"/>
      <c r="EU62" s="195"/>
      <c r="EV62" s="195"/>
      <c r="EW62" s="195"/>
      <c r="EX62" s="195"/>
      <c r="EY62" s="195"/>
      <c r="EZ62" s="195"/>
      <c r="FA62" s="195"/>
      <c r="FB62" s="195"/>
      <c r="FC62" s="102">
        <f>FD62+FE62+FF62</f>
        <v>0</v>
      </c>
      <c r="FD62" s="102">
        <v>0</v>
      </c>
      <c r="FE62" s="102">
        <v>0</v>
      </c>
      <c r="FF62" s="102">
        <v>0</v>
      </c>
      <c r="FG62" s="195"/>
      <c r="FH62" s="195"/>
      <c r="FI62" s="195"/>
      <c r="FJ62" s="195"/>
      <c r="FK62" s="195"/>
      <c r="FL62" s="195"/>
      <c r="FM62" s="195"/>
      <c r="FN62" s="195"/>
      <c r="FO62" s="195"/>
      <c r="FP62" s="195"/>
      <c r="FQ62" s="195"/>
      <c r="FR62" s="195"/>
      <c r="FS62" s="102">
        <f>FU62</f>
        <v>59470.541100000002</v>
      </c>
      <c r="FT62" s="104">
        <v>0</v>
      </c>
      <c r="FU62" s="102">
        <v>59470.541100000002</v>
      </c>
      <c r="FV62" s="104">
        <v>0</v>
      </c>
      <c r="FW62" s="102">
        <v>0</v>
      </c>
      <c r="FX62" s="104">
        <v>0</v>
      </c>
      <c r="FY62" s="102">
        <v>0</v>
      </c>
      <c r="FZ62" s="104">
        <v>0</v>
      </c>
      <c r="GA62" s="195"/>
      <c r="GB62" s="105"/>
      <c r="GC62" s="195"/>
      <c r="GD62" s="105"/>
      <c r="GE62" s="102"/>
      <c r="GF62" s="203"/>
      <c r="GG62" s="102"/>
      <c r="GH62" s="203"/>
      <c r="GI62" s="254"/>
      <c r="GJ62" s="105"/>
      <c r="GK62" s="102"/>
      <c r="GL62" s="105"/>
      <c r="GM62" s="102"/>
      <c r="GN62" s="105"/>
      <c r="GO62" s="102"/>
      <c r="GP62" s="105"/>
      <c r="GQ62" s="195"/>
      <c r="GR62" s="195"/>
      <c r="GS62" s="195"/>
      <c r="GT62" s="195"/>
      <c r="GU62" s="195"/>
      <c r="GV62" s="195"/>
      <c r="GW62" s="195"/>
      <c r="GX62" s="195"/>
      <c r="GY62" s="195"/>
      <c r="GZ62" s="195"/>
      <c r="HA62" s="195"/>
      <c r="HB62" s="195"/>
      <c r="HC62" s="195"/>
      <c r="HD62" s="195"/>
      <c r="HE62" s="195"/>
      <c r="HF62" s="195"/>
      <c r="HG62" s="195"/>
      <c r="HH62" s="195"/>
      <c r="HI62" s="195"/>
      <c r="HJ62" s="195"/>
      <c r="HK62" s="195"/>
      <c r="HL62" s="195"/>
      <c r="HM62" s="195"/>
      <c r="HN62" s="195"/>
      <c r="HO62" s="195"/>
      <c r="HP62" s="195"/>
      <c r="HQ62" s="195"/>
      <c r="HR62" s="195"/>
      <c r="HS62" s="195"/>
      <c r="HT62" s="195"/>
      <c r="HU62" s="195"/>
      <c r="HV62" s="195"/>
      <c r="HW62" s="195"/>
      <c r="HX62" s="195"/>
      <c r="HY62" s="195"/>
      <c r="HZ62" s="195"/>
      <c r="IA62" s="195"/>
      <c r="IB62" s="195"/>
      <c r="IC62" s="195"/>
      <c r="ID62" s="195"/>
      <c r="IE62" s="204"/>
      <c r="IF62" s="205"/>
      <c r="IG62" s="205"/>
      <c r="IH62" s="205"/>
    </row>
    <row r="63" spans="2:242" s="252" customFormat="1" ht="122.25" customHeight="1" x14ac:dyDescent="0.3">
      <c r="B63" s="161" t="s">
        <v>181</v>
      </c>
      <c r="C63" s="277" t="s">
        <v>182</v>
      </c>
      <c r="D63" s="163" t="s">
        <v>183</v>
      </c>
      <c r="E63" s="164">
        <f t="shared" ref="E63:E71" si="162">F63+G63</f>
        <v>0</v>
      </c>
      <c r="F63" s="165">
        <f>SUM(F64:F68)</f>
        <v>0</v>
      </c>
      <c r="G63" s="165">
        <f>SUM(G64:G68)</f>
        <v>0</v>
      </c>
      <c r="H63" s="164">
        <f t="shared" ref="H63:H71" si="163">I63+J63</f>
        <v>0</v>
      </c>
      <c r="I63" s="165">
        <f>SUM(I64:I68)</f>
        <v>0</v>
      </c>
      <c r="J63" s="165"/>
      <c r="K63" s="164">
        <f t="shared" ref="K63:K71" si="164">L63+M63</f>
        <v>0</v>
      </c>
      <c r="L63" s="165">
        <f>SUM(L64:L68)</f>
        <v>0</v>
      </c>
      <c r="M63" s="165">
        <f>SUM(M64:M68)</f>
        <v>0</v>
      </c>
      <c r="N63" s="164">
        <f t="shared" ref="N63:N71" si="165">O63+P63</f>
        <v>0</v>
      </c>
      <c r="O63" s="165">
        <f>SUM(O64:O68)</f>
        <v>0</v>
      </c>
      <c r="P63" s="165"/>
      <c r="Q63" s="166">
        <f t="shared" ref="Q63:Q71" si="166">R63+S63</f>
        <v>0</v>
      </c>
      <c r="R63" s="167">
        <f>SUM(R64:R68)</f>
        <v>0</v>
      </c>
      <c r="S63" s="167">
        <f>SUM(S64:S68)</f>
        <v>0</v>
      </c>
      <c r="T63" s="166">
        <f t="shared" ref="T63:T71" si="167">U63+V63</f>
        <v>0</v>
      </c>
      <c r="U63" s="167">
        <f>SUM(U64:U68)</f>
        <v>0</v>
      </c>
      <c r="V63" s="167">
        <f>SUM(V64:V68)</f>
        <v>0</v>
      </c>
      <c r="W63" s="166">
        <f t="shared" ref="W63:W71" si="168">X63+Y63</f>
        <v>0</v>
      </c>
      <c r="X63" s="167">
        <f>SUM(X64:X68)</f>
        <v>0</v>
      </c>
      <c r="Y63" s="167"/>
      <c r="Z63" s="166">
        <f t="shared" si="151"/>
        <v>0</v>
      </c>
      <c r="AA63" s="167">
        <f t="shared" ref="AA63:AH63" si="169">SUM(AA64:AA68)</f>
        <v>0</v>
      </c>
      <c r="AB63" s="167">
        <f t="shared" si="169"/>
        <v>0</v>
      </c>
      <c r="AC63" s="167">
        <f t="shared" si="169"/>
        <v>0</v>
      </c>
      <c r="AD63" s="167">
        <f t="shared" si="169"/>
        <v>0</v>
      </c>
      <c r="AE63" s="167">
        <f t="shared" si="169"/>
        <v>0</v>
      </c>
      <c r="AF63" s="167">
        <f t="shared" si="169"/>
        <v>0</v>
      </c>
      <c r="AG63" s="167">
        <f t="shared" si="169"/>
        <v>0</v>
      </c>
      <c r="AH63" s="167">
        <f t="shared" si="169"/>
        <v>0</v>
      </c>
      <c r="AI63" s="167">
        <f t="shared" ref="AI63:AI71" si="170">AA63-AJ63</f>
        <v>0</v>
      </c>
      <c r="AJ63" s="167">
        <f>SUM(AJ64:AJ68)</f>
        <v>0</v>
      </c>
      <c r="AK63" s="167">
        <f t="shared" ref="AK63:AL71" si="171">Z63-AJ63</f>
        <v>0</v>
      </c>
      <c r="AL63" s="167">
        <f t="shared" si="171"/>
        <v>0</v>
      </c>
      <c r="AM63" s="738" t="s">
        <v>184</v>
      </c>
      <c r="AN63" s="169" t="s">
        <v>184</v>
      </c>
      <c r="AO63" s="170">
        <v>1</v>
      </c>
      <c r="AP63" s="169"/>
      <c r="AQ63" s="169"/>
      <c r="AR63" s="169"/>
      <c r="AS63" s="166">
        <f t="shared" ref="AS63:AS71" si="172">AT63+AU63</f>
        <v>500</v>
      </c>
      <c r="AT63" s="167">
        <f>SUM(AT64:AT68)</f>
        <v>500</v>
      </c>
      <c r="AU63" s="167">
        <f>SUM(AU64:AU68)</f>
        <v>0</v>
      </c>
      <c r="AV63" s="166">
        <f t="shared" ref="AV63:AV71" si="173">AW63+AX63</f>
        <v>0</v>
      </c>
      <c r="AW63" s="167">
        <f>SUM(AW64:AW68)</f>
        <v>0</v>
      </c>
      <c r="AX63" s="167"/>
      <c r="AY63" s="166">
        <f t="shared" ref="AY63:AY71" si="174">AZ63+BA63</f>
        <v>500</v>
      </c>
      <c r="AZ63" s="167">
        <f>SUM(AZ64:AZ68)</f>
        <v>500</v>
      </c>
      <c r="BA63" s="167">
        <f>SUM(BA64:BA68)</f>
        <v>0</v>
      </c>
      <c r="BB63" s="166">
        <f t="shared" ref="BB63:BB71" si="175">BC63+BD63</f>
        <v>0</v>
      </c>
      <c r="BC63" s="167">
        <f>SUM(BC64:BC68)</f>
        <v>0</v>
      </c>
      <c r="BD63" s="167">
        <f>SUM(BD64:BD68)</f>
        <v>0</v>
      </c>
      <c r="BE63" s="166">
        <f t="shared" ref="BE63:BE71" si="176">BF63+BG63</f>
        <v>0</v>
      </c>
      <c r="BF63" s="167">
        <f>SUM(BF64:BF68)</f>
        <v>0</v>
      </c>
      <c r="BG63" s="167"/>
      <c r="BH63" s="166">
        <f t="shared" ref="BH63:BH71" si="177">BI63+BJ63</f>
        <v>0</v>
      </c>
      <c r="BI63" s="167">
        <f>SUM(BI64:BI68)</f>
        <v>0</v>
      </c>
      <c r="BJ63" s="167">
        <f>SUM(BJ64:BJ68)</f>
        <v>0</v>
      </c>
      <c r="BK63" s="171">
        <v>1</v>
      </c>
      <c r="BL63" s="167">
        <f t="shared" si="152"/>
        <v>500</v>
      </c>
      <c r="BM63" s="167"/>
      <c r="BN63" s="167"/>
      <c r="BO63" s="167"/>
      <c r="BP63" s="167"/>
      <c r="BQ63" s="167"/>
      <c r="BR63" s="167"/>
      <c r="BS63" s="167">
        <f>BS64+BS68</f>
        <v>500</v>
      </c>
      <c r="BT63" s="167">
        <f>BT64+BT68</f>
        <v>500</v>
      </c>
      <c r="BU63" s="167">
        <f>BU64+BU68</f>
        <v>0</v>
      </c>
      <c r="BV63" s="166">
        <f t="shared" ref="BV63:BV71" si="178">BW63+BX63</f>
        <v>0</v>
      </c>
      <c r="BW63" s="167">
        <f>SUM(BW64:BW68)</f>
        <v>0</v>
      </c>
      <c r="BX63" s="167">
        <f>SUM(BX64:BX68)</f>
        <v>0</v>
      </c>
      <c r="BY63" s="166">
        <f t="shared" ref="BY63:BY71" si="179">BZ63+CA63</f>
        <v>0</v>
      </c>
      <c r="BZ63" s="167">
        <f>SUM(BZ64:BZ68)</f>
        <v>0</v>
      </c>
      <c r="CA63" s="167"/>
      <c r="CB63" s="166">
        <f t="shared" ref="CB63:CB71" si="180">CC63+CD63</f>
        <v>0</v>
      </c>
      <c r="CC63" s="167">
        <f>SUM(CC64:CC68)</f>
        <v>0</v>
      </c>
      <c r="CD63" s="167">
        <f>SUM(CD64:CD68)</f>
        <v>0</v>
      </c>
      <c r="CE63" s="167">
        <v>1</v>
      </c>
      <c r="CF63" s="167">
        <f t="shared" si="153"/>
        <v>0</v>
      </c>
      <c r="CG63" s="172"/>
      <c r="CH63" s="166">
        <f t="shared" ref="CH63:CH71" si="181">CI63+CJ63</f>
        <v>0</v>
      </c>
      <c r="CI63" s="167">
        <f>SUM(CI64:CI68)</f>
        <v>0</v>
      </c>
      <c r="CJ63" s="167">
        <f>SUM(CJ64:CJ68)</f>
        <v>0</v>
      </c>
      <c r="CK63" s="166">
        <f t="shared" ref="CK63:CK71" si="182">CL63+CM63</f>
        <v>0</v>
      </c>
      <c r="CL63" s="167">
        <f>SUM(CL64:CL68)</f>
        <v>0</v>
      </c>
      <c r="CM63" s="167"/>
      <c r="CN63" s="167"/>
      <c r="CO63" s="167"/>
      <c r="CP63" s="167"/>
      <c r="CQ63" s="166">
        <f t="shared" ref="CQ63:CQ71" si="183">CR63+CS63</f>
        <v>0</v>
      </c>
      <c r="CR63" s="167">
        <f>SUM(CR64:CR68)</f>
        <v>0</v>
      </c>
      <c r="CS63" s="167">
        <f>SUM(CS64:CS68)</f>
        <v>0</v>
      </c>
      <c r="CT63" s="166">
        <f t="shared" ref="CT63:CT71" si="184">CU63+CV63</f>
        <v>0</v>
      </c>
      <c r="CU63" s="167"/>
      <c r="CV63" s="167"/>
      <c r="CW63" s="166">
        <f t="shared" si="125"/>
        <v>0</v>
      </c>
      <c r="CX63" s="167">
        <f>SUM(CX64:CX68)</f>
        <v>0</v>
      </c>
      <c r="CY63" s="167"/>
      <c r="CZ63" s="166">
        <f t="shared" ref="CZ63:CZ74" si="185">DA63+DB63</f>
        <v>0</v>
      </c>
      <c r="DA63" s="167">
        <f>SUM(DA64:DA68)</f>
        <v>0</v>
      </c>
      <c r="DB63" s="167">
        <f>SUM(DB64:DB68)</f>
        <v>0</v>
      </c>
      <c r="DC63" s="167"/>
      <c r="DD63" s="167"/>
      <c r="DE63" s="167"/>
      <c r="DF63" s="166">
        <f t="shared" si="127"/>
        <v>0</v>
      </c>
      <c r="DG63" s="167">
        <f>SUM(DG64:DG68)</f>
        <v>0</v>
      </c>
      <c r="DH63" s="167">
        <f>SUM(DH64:DH68)</f>
        <v>0</v>
      </c>
      <c r="DI63" s="166">
        <f t="shared" si="128"/>
        <v>0</v>
      </c>
      <c r="DJ63" s="167">
        <f>SUM(DJ64:DJ68)</f>
        <v>0</v>
      </c>
      <c r="DK63" s="167">
        <f>SUM(DK64:DK68)</f>
        <v>0</v>
      </c>
      <c r="DL63" s="166">
        <f t="shared" si="129"/>
        <v>0</v>
      </c>
      <c r="DM63" s="167">
        <f>SUM(DM64:DM68)</f>
        <v>0</v>
      </c>
      <c r="DN63" s="167">
        <f>SUM(DN64:DN68)</f>
        <v>0</v>
      </c>
      <c r="DO63" s="166">
        <f t="shared" ref="DO63:DO76" si="186">DP63+DQ63</f>
        <v>0</v>
      </c>
      <c r="DP63" s="167">
        <f>SUM(DP64:DP68)</f>
        <v>0</v>
      </c>
      <c r="DQ63" s="167">
        <f>SUM(DQ64:DQ68)</f>
        <v>0</v>
      </c>
      <c r="DR63" s="166">
        <f t="shared" si="131"/>
        <v>0</v>
      </c>
      <c r="DS63" s="167">
        <f>SUM(DS64:DS68)</f>
        <v>0</v>
      </c>
      <c r="DT63" s="167">
        <f>SUM(DT64:DT68)</f>
        <v>0</v>
      </c>
      <c r="DU63" s="166">
        <f t="shared" ref="DU63:DU72" si="187">DV63+DW63</f>
        <v>0</v>
      </c>
      <c r="DV63" s="167">
        <f>SUM(DV64:DV68)</f>
        <v>0</v>
      </c>
      <c r="DW63" s="167"/>
      <c r="DX63" s="166">
        <f t="shared" ref="DX63:DX71" si="188">DY63+DZ63</f>
        <v>0</v>
      </c>
      <c r="DY63" s="167">
        <f>SUM(DY64:DY68)</f>
        <v>0</v>
      </c>
      <c r="DZ63" s="167">
        <f>SUM(DZ64:DZ68)</f>
        <v>0</v>
      </c>
      <c r="EA63" s="167"/>
      <c r="EB63" s="167"/>
      <c r="EC63" s="167"/>
      <c r="ED63" s="167">
        <f>EE63</f>
        <v>0</v>
      </c>
      <c r="EE63" s="167">
        <f>EE64</f>
        <v>0</v>
      </c>
      <c r="EF63" s="167"/>
      <c r="EG63" s="167">
        <f t="shared" si="154"/>
        <v>559401.12247000006</v>
      </c>
      <c r="EH63" s="167">
        <f>EH64+EH65</f>
        <v>559401.12247000006</v>
      </c>
      <c r="EI63" s="167"/>
      <c r="EJ63" s="167"/>
      <c r="EK63" s="167">
        <f>EL63</f>
        <v>0</v>
      </c>
      <c r="EL63" s="167">
        <f>EL64+EL65</f>
        <v>0</v>
      </c>
      <c r="EM63" s="167">
        <f>SUM(EM64:EM68)</f>
        <v>0</v>
      </c>
      <c r="EN63" s="167">
        <f>SUM(EN64:EN68)</f>
        <v>0</v>
      </c>
      <c r="EO63" s="166">
        <f t="shared" ref="EO63:EO71" si="189">EP63+ER63</f>
        <v>0</v>
      </c>
      <c r="EP63" s="167">
        <f>SUM(EP64:EP68)</f>
        <v>0</v>
      </c>
      <c r="EQ63" s="167">
        <f>SUM(EQ64:EQ68)</f>
        <v>0</v>
      </c>
      <c r="ER63" s="167">
        <f>SUM(ER64:ER68)</f>
        <v>0</v>
      </c>
      <c r="ES63" s="167">
        <f t="shared" si="155"/>
        <v>0</v>
      </c>
      <c r="ET63" s="167">
        <f>ET64+ET65</f>
        <v>0</v>
      </c>
      <c r="EU63" s="167"/>
      <c r="EV63" s="167"/>
      <c r="EW63" s="166">
        <f t="shared" ref="EW63:EW72" si="190">EX63+EY63</f>
        <v>0</v>
      </c>
      <c r="EX63" s="167">
        <f>SUM(EX64:EX68)</f>
        <v>0</v>
      </c>
      <c r="EY63" s="167">
        <f>SUM(EY64:EY68)</f>
        <v>0</v>
      </c>
      <c r="EZ63" s="167">
        <f>FA63</f>
        <v>0</v>
      </c>
      <c r="FA63" s="167">
        <f>FA64</f>
        <v>0</v>
      </c>
      <c r="FB63" s="167"/>
      <c r="FC63" s="167">
        <f t="shared" si="156"/>
        <v>559426.06686000002</v>
      </c>
      <c r="FD63" s="167">
        <f>FD64+FD65</f>
        <v>559426.06686000002</v>
      </c>
      <c r="FE63" s="167"/>
      <c r="FF63" s="167"/>
      <c r="FG63" s="167">
        <f>FH63</f>
        <v>32729.145360000002</v>
      </c>
      <c r="FH63" s="167">
        <f>FH64+FH65</f>
        <v>32729.145360000002</v>
      </c>
      <c r="FI63" s="167"/>
      <c r="FJ63" s="167">
        <f>SUM(FJ64:FJ68)</f>
        <v>0</v>
      </c>
      <c r="FK63" s="166">
        <f t="shared" ref="FK63:FK71" si="191">FL63+FN63</f>
        <v>0</v>
      </c>
      <c r="FL63" s="167">
        <f>SUM(FL64:FL68)</f>
        <v>0</v>
      </c>
      <c r="FM63" s="167">
        <f>SUM(FM64:FM68)</f>
        <v>0</v>
      </c>
      <c r="FN63" s="167">
        <f>SUM(FN64:FN68)</f>
        <v>0</v>
      </c>
      <c r="FO63" s="167">
        <f t="shared" si="157"/>
        <v>592155.21221999999</v>
      </c>
      <c r="FP63" s="167">
        <f>FP64+FP65</f>
        <v>592155.21221999999</v>
      </c>
      <c r="FQ63" s="167"/>
      <c r="FR63" s="167"/>
      <c r="FS63" s="248">
        <f t="shared" si="54"/>
        <v>30562.156050000001</v>
      </c>
      <c r="FT63" s="249">
        <f t="shared" si="79"/>
        <v>5.4631269189049744E-2</v>
      </c>
      <c r="FU63" s="167">
        <f>FU64+FU65</f>
        <v>30562.156050000001</v>
      </c>
      <c r="FV63" s="249">
        <f t="shared" si="80"/>
        <v>5.4631269189049744E-2</v>
      </c>
      <c r="FW63" s="248">
        <f t="shared" ref="FW63:FW76" si="192">FW297+FW357</f>
        <v>0</v>
      </c>
      <c r="FX63" s="249">
        <v>0</v>
      </c>
      <c r="FY63" s="248">
        <f t="shared" ref="FY63:FY76" si="193">FY297+FY357</f>
        <v>0</v>
      </c>
      <c r="FZ63" s="249">
        <v>0</v>
      </c>
      <c r="GA63" s="248">
        <f t="shared" si="83"/>
        <v>30562.156050000001</v>
      </c>
      <c r="GB63" s="250">
        <f t="shared" si="84"/>
        <v>5.4631269189049744E-2</v>
      </c>
      <c r="GC63" s="167">
        <f>GC64+GC65</f>
        <v>30562.156050000001</v>
      </c>
      <c r="GD63" s="250">
        <f t="shared" si="85"/>
        <v>5.4631269189049744E-2</v>
      </c>
      <c r="GE63" s="248"/>
      <c r="GF63" s="251"/>
      <c r="GG63" s="248"/>
      <c r="GH63" s="251"/>
      <c r="GI63" s="248">
        <f t="shared" si="86"/>
        <v>491122.04985000001</v>
      </c>
      <c r="GJ63" s="250">
        <f t="shared" si="87"/>
        <v>0.87790340662282096</v>
      </c>
      <c r="GK63" s="167">
        <f>GK64+GK65</f>
        <v>491122.04985000001</v>
      </c>
      <c r="GL63" s="250">
        <f t="shared" si="88"/>
        <v>0.87790340662282096</v>
      </c>
      <c r="GM63" s="248">
        <f t="shared" ref="GM63:GM76" si="194">GM297+GM357</f>
        <v>0</v>
      </c>
      <c r="GN63" s="250">
        <v>0</v>
      </c>
      <c r="GO63" s="248">
        <f>GO297+GO357</f>
        <v>0</v>
      </c>
      <c r="GP63" s="250">
        <v>0</v>
      </c>
      <c r="GQ63" s="167"/>
      <c r="GR63" s="167"/>
      <c r="GS63" s="167"/>
      <c r="GT63" s="167"/>
      <c r="GU63" s="167">
        <f t="shared" si="158"/>
        <v>534617.42950000009</v>
      </c>
      <c r="GV63" s="167">
        <f>GV64+GV65</f>
        <v>534617.42950000009</v>
      </c>
      <c r="GW63" s="167"/>
      <c r="GX63" s="167"/>
      <c r="GY63" s="167"/>
      <c r="GZ63" s="167"/>
      <c r="HA63" s="167"/>
      <c r="HB63" s="167"/>
      <c r="HC63" s="167"/>
      <c r="HD63" s="167"/>
      <c r="HE63" s="167"/>
      <c r="HF63" s="167"/>
      <c r="HG63" s="167">
        <f>HH63</f>
        <v>0</v>
      </c>
      <c r="HH63" s="167">
        <f>HH64+HH65</f>
        <v>0</v>
      </c>
      <c r="HI63" s="167"/>
      <c r="HJ63" s="167"/>
      <c r="HK63" s="167">
        <f>HL63</f>
        <v>0</v>
      </c>
      <c r="HL63" s="167">
        <f>HL64</f>
        <v>0</v>
      </c>
      <c r="HM63" s="167"/>
      <c r="HN63" s="167"/>
      <c r="HO63" s="167">
        <f t="shared" si="159"/>
        <v>534617.42950000009</v>
      </c>
      <c r="HP63" s="167">
        <f>HP64+HP65</f>
        <v>534617.42950000009</v>
      </c>
      <c r="HQ63" s="167"/>
      <c r="HR63" s="167"/>
      <c r="HS63" s="167">
        <f t="shared" si="160"/>
        <v>559617.42950000009</v>
      </c>
      <c r="HT63" s="167">
        <f>HT64+HT65</f>
        <v>559617.42950000009</v>
      </c>
      <c r="HU63" s="167"/>
      <c r="HV63" s="167"/>
      <c r="HW63" s="167">
        <f>HX63</f>
        <v>328970</v>
      </c>
      <c r="HX63" s="167">
        <f>HX64</f>
        <v>328970</v>
      </c>
      <c r="HY63" s="167"/>
      <c r="HZ63" s="167"/>
      <c r="IA63" s="167">
        <f t="shared" si="161"/>
        <v>888587.42950000009</v>
      </c>
      <c r="IB63" s="167">
        <f>IB64+IB65</f>
        <v>888587.42950000009</v>
      </c>
      <c r="IC63" s="167"/>
      <c r="ID63" s="167"/>
      <c r="IE63" s="175" t="s">
        <v>185</v>
      </c>
      <c r="IF63" s="274"/>
      <c r="IG63" s="274"/>
      <c r="IH63" s="274"/>
    </row>
    <row r="64" spans="2:242" s="192" customFormat="1" ht="46.5" customHeight="1" x14ac:dyDescent="0.3">
      <c r="B64" s="178"/>
      <c r="C64" s="179" t="s">
        <v>142</v>
      </c>
      <c r="D64" s="180"/>
      <c r="E64" s="181"/>
      <c r="F64" s="181"/>
      <c r="G64" s="181"/>
      <c r="H64" s="181"/>
      <c r="I64" s="181"/>
      <c r="J64" s="181"/>
      <c r="K64" s="181"/>
      <c r="L64" s="181"/>
      <c r="M64" s="181"/>
      <c r="N64" s="181"/>
      <c r="O64" s="181"/>
      <c r="P64" s="181"/>
      <c r="Q64" s="182"/>
      <c r="R64" s="182"/>
      <c r="S64" s="182"/>
      <c r="T64" s="182"/>
      <c r="U64" s="182"/>
      <c r="V64" s="182"/>
      <c r="W64" s="182"/>
      <c r="X64" s="182"/>
      <c r="Y64" s="182"/>
      <c r="Z64" s="182"/>
      <c r="AA64" s="182"/>
      <c r="AB64" s="182"/>
      <c r="AC64" s="182"/>
      <c r="AD64" s="182"/>
      <c r="AE64" s="182"/>
      <c r="AF64" s="182"/>
      <c r="AG64" s="182"/>
      <c r="AH64" s="182"/>
      <c r="AI64" s="183"/>
      <c r="AJ64" s="182"/>
      <c r="AK64" s="182"/>
      <c r="AL64" s="182"/>
      <c r="AM64" s="738"/>
      <c r="AN64" s="182"/>
      <c r="AO64" s="185"/>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6"/>
      <c r="BL64" s="187"/>
      <c r="BM64" s="187"/>
      <c r="BN64" s="187"/>
      <c r="BO64" s="187"/>
      <c r="BP64" s="187"/>
      <c r="BQ64" s="187"/>
      <c r="BR64" s="187"/>
      <c r="BS64" s="187"/>
      <c r="BT64" s="187"/>
      <c r="BU64" s="187"/>
      <c r="BV64" s="182"/>
      <c r="BW64" s="182"/>
      <c r="BX64" s="182"/>
      <c r="BY64" s="182"/>
      <c r="BZ64" s="182"/>
      <c r="CA64" s="182"/>
      <c r="CB64" s="182"/>
      <c r="CC64" s="182"/>
      <c r="CD64" s="182"/>
      <c r="CE64" s="187"/>
      <c r="CF64" s="187"/>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f t="shared" si="154"/>
        <v>234000</v>
      </c>
      <c r="EH64" s="182">
        <v>234000</v>
      </c>
      <c r="EI64" s="182"/>
      <c r="EJ64" s="182"/>
      <c r="EK64" s="182">
        <f t="shared" ref="EK64:EK71" si="195">EL64+EN64</f>
        <v>0</v>
      </c>
      <c r="EL64" s="182"/>
      <c r="EM64" s="182"/>
      <c r="EN64" s="182"/>
      <c r="EO64" s="182"/>
      <c r="EP64" s="182"/>
      <c r="EQ64" s="182"/>
      <c r="ER64" s="182"/>
      <c r="ES64" s="182">
        <f t="shared" si="155"/>
        <v>0</v>
      </c>
      <c r="ET64" s="182">
        <v>0</v>
      </c>
      <c r="EU64" s="182"/>
      <c r="EV64" s="182"/>
      <c r="EW64" s="182"/>
      <c r="EX64" s="182"/>
      <c r="EY64" s="182"/>
      <c r="EZ64" s="182"/>
      <c r="FA64" s="182"/>
      <c r="FB64" s="182"/>
      <c r="FC64" s="182">
        <f t="shared" si="156"/>
        <v>234000</v>
      </c>
      <c r="FD64" s="182">
        <v>234000</v>
      </c>
      <c r="FE64" s="182"/>
      <c r="FF64" s="182"/>
      <c r="FG64" s="182">
        <f t="shared" ref="FG64:FG71" si="196">FH64+FJ64</f>
        <v>0</v>
      </c>
      <c r="FH64" s="182">
        <f>FP64-FD64</f>
        <v>0</v>
      </c>
      <c r="FI64" s="182"/>
      <c r="FJ64" s="182"/>
      <c r="FK64" s="182"/>
      <c r="FL64" s="182"/>
      <c r="FM64" s="182"/>
      <c r="FN64" s="182"/>
      <c r="FO64" s="182">
        <f t="shared" si="157"/>
        <v>234000</v>
      </c>
      <c r="FP64" s="182">
        <v>234000</v>
      </c>
      <c r="FQ64" s="182"/>
      <c r="FR64" s="182"/>
      <c r="FS64" s="89">
        <f t="shared" si="54"/>
        <v>0</v>
      </c>
      <c r="FT64" s="91">
        <f t="shared" si="79"/>
        <v>0</v>
      </c>
      <c r="FU64" s="89">
        <v>0</v>
      </c>
      <c r="FV64" s="91">
        <f t="shared" si="80"/>
        <v>0</v>
      </c>
      <c r="FW64" s="89">
        <f t="shared" si="192"/>
        <v>0</v>
      </c>
      <c r="FX64" s="91">
        <v>0</v>
      </c>
      <c r="FY64" s="89">
        <f t="shared" si="193"/>
        <v>0</v>
      </c>
      <c r="FZ64" s="91">
        <v>0</v>
      </c>
      <c r="GA64" s="182">
        <f t="shared" si="83"/>
        <v>0</v>
      </c>
      <c r="GB64" s="92">
        <f t="shared" si="84"/>
        <v>0</v>
      </c>
      <c r="GC64" s="182">
        <v>0</v>
      </c>
      <c r="GD64" s="92">
        <f t="shared" si="85"/>
        <v>0</v>
      </c>
      <c r="GE64" s="89"/>
      <c r="GF64" s="253"/>
      <c r="GG64" s="89"/>
      <c r="GH64" s="253"/>
      <c r="GI64" s="89">
        <f t="shared" si="86"/>
        <v>234000</v>
      </c>
      <c r="GJ64" s="92">
        <f t="shared" si="87"/>
        <v>1</v>
      </c>
      <c r="GK64" s="89">
        <v>234000</v>
      </c>
      <c r="GL64" s="92">
        <f t="shared" si="88"/>
        <v>1</v>
      </c>
      <c r="GM64" s="89">
        <f t="shared" si="194"/>
        <v>0</v>
      </c>
      <c r="GN64" s="92">
        <v>0</v>
      </c>
      <c r="GO64" s="89">
        <f>GO298+GO358</f>
        <v>0</v>
      </c>
      <c r="GP64" s="92">
        <v>0</v>
      </c>
      <c r="GQ64" s="182"/>
      <c r="GR64" s="182"/>
      <c r="GS64" s="182"/>
      <c r="GT64" s="182"/>
      <c r="GU64" s="182">
        <f t="shared" si="158"/>
        <v>217000</v>
      </c>
      <c r="GV64" s="182">
        <v>217000</v>
      </c>
      <c r="GW64" s="182"/>
      <c r="GX64" s="182"/>
      <c r="GY64" s="182"/>
      <c r="GZ64" s="182"/>
      <c r="HA64" s="182"/>
      <c r="HB64" s="182"/>
      <c r="HC64" s="182"/>
      <c r="HD64" s="182"/>
      <c r="HE64" s="182"/>
      <c r="HF64" s="182"/>
      <c r="HG64" s="182">
        <f>HH64+HJ64</f>
        <v>0</v>
      </c>
      <c r="HH64" s="182">
        <v>0</v>
      </c>
      <c r="HI64" s="182"/>
      <c r="HJ64" s="182"/>
      <c r="HK64" s="182"/>
      <c r="HL64" s="182"/>
      <c r="HM64" s="182"/>
      <c r="HN64" s="182"/>
      <c r="HO64" s="182">
        <f t="shared" si="159"/>
        <v>217000</v>
      </c>
      <c r="HP64" s="182">
        <v>217000</v>
      </c>
      <c r="HQ64" s="182"/>
      <c r="HR64" s="182"/>
      <c r="HS64" s="182">
        <f t="shared" si="160"/>
        <v>0</v>
      </c>
      <c r="HT64" s="182">
        <v>0</v>
      </c>
      <c r="HU64" s="182"/>
      <c r="HV64" s="182"/>
      <c r="HW64" s="182">
        <f>HX64</f>
        <v>328970</v>
      </c>
      <c r="HX64" s="182">
        <f>IB64-HT64</f>
        <v>328970</v>
      </c>
      <c r="HY64" s="182"/>
      <c r="HZ64" s="182"/>
      <c r="IA64" s="182">
        <f t="shared" si="161"/>
        <v>328970</v>
      </c>
      <c r="IB64" s="182">
        <v>328970</v>
      </c>
      <c r="IC64" s="182"/>
      <c r="ID64" s="182"/>
      <c r="IE64" s="190"/>
      <c r="IF64" s="191"/>
      <c r="IG64" s="191"/>
      <c r="IH64" s="191"/>
    </row>
    <row r="65" spans="2:242" s="284" customFormat="1" ht="46.5" customHeight="1" x14ac:dyDescent="0.3">
      <c r="B65" s="278"/>
      <c r="C65" s="162" t="s">
        <v>141</v>
      </c>
      <c r="D65" s="279"/>
      <c r="E65" s="280"/>
      <c r="F65" s="280"/>
      <c r="G65" s="280"/>
      <c r="H65" s="280"/>
      <c r="I65" s="280"/>
      <c r="J65" s="280"/>
      <c r="K65" s="280"/>
      <c r="L65" s="280"/>
      <c r="M65" s="280"/>
      <c r="N65" s="280"/>
      <c r="O65" s="280"/>
      <c r="P65" s="280"/>
      <c r="Q65" s="281"/>
      <c r="R65" s="281"/>
      <c r="S65" s="281"/>
      <c r="T65" s="281"/>
      <c r="U65" s="281"/>
      <c r="V65" s="281"/>
      <c r="W65" s="281"/>
      <c r="X65" s="281"/>
      <c r="Y65" s="281"/>
      <c r="Z65" s="281"/>
      <c r="AA65" s="281"/>
      <c r="AB65" s="281"/>
      <c r="AC65" s="281"/>
      <c r="AD65" s="281"/>
      <c r="AE65" s="281"/>
      <c r="AF65" s="281"/>
      <c r="AG65" s="281"/>
      <c r="AH65" s="281"/>
      <c r="AI65" s="282"/>
      <c r="AJ65" s="281"/>
      <c r="AK65" s="281"/>
      <c r="AL65" s="281"/>
      <c r="AM65" s="738"/>
      <c r="AN65" s="281"/>
      <c r="AO65" s="170"/>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171"/>
      <c r="BL65" s="167"/>
      <c r="BM65" s="167"/>
      <c r="BN65" s="167"/>
      <c r="BO65" s="167"/>
      <c r="BP65" s="167"/>
      <c r="BQ65" s="167"/>
      <c r="BR65" s="167"/>
      <c r="BS65" s="167"/>
      <c r="BT65" s="167"/>
      <c r="BU65" s="167"/>
      <c r="BV65" s="281"/>
      <c r="BW65" s="281"/>
      <c r="BX65" s="281"/>
      <c r="BY65" s="281"/>
      <c r="BZ65" s="281"/>
      <c r="CA65" s="281"/>
      <c r="CB65" s="281"/>
      <c r="CC65" s="281"/>
      <c r="CD65" s="281"/>
      <c r="CE65" s="167"/>
      <c r="CF65" s="167"/>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c r="DM65" s="281"/>
      <c r="DN65" s="281"/>
      <c r="DO65" s="281"/>
      <c r="DP65" s="281"/>
      <c r="DQ65" s="281"/>
      <c r="DR65" s="281"/>
      <c r="DS65" s="281"/>
      <c r="DT65" s="281"/>
      <c r="DU65" s="281"/>
      <c r="DV65" s="281"/>
      <c r="DW65" s="281"/>
      <c r="DX65" s="281"/>
      <c r="DY65" s="281"/>
      <c r="DZ65" s="281"/>
      <c r="EA65" s="281"/>
      <c r="EB65" s="281"/>
      <c r="EC65" s="281"/>
      <c r="ED65" s="281"/>
      <c r="EE65" s="281"/>
      <c r="EF65" s="281"/>
      <c r="EG65" s="281">
        <f t="shared" si="154"/>
        <v>325401.12247</v>
      </c>
      <c r="EH65" s="281">
        <f>EH66+EH67+EH68</f>
        <v>325401.12247</v>
      </c>
      <c r="EI65" s="281"/>
      <c r="EJ65" s="281"/>
      <c r="EK65" s="281">
        <f>EL65</f>
        <v>0</v>
      </c>
      <c r="EL65" s="281">
        <f>SUM(EL66:EL68)</f>
        <v>0</v>
      </c>
      <c r="EM65" s="281"/>
      <c r="EN65" s="281"/>
      <c r="EO65" s="281"/>
      <c r="EP65" s="281"/>
      <c r="EQ65" s="281"/>
      <c r="ER65" s="281"/>
      <c r="ES65" s="281">
        <f t="shared" si="155"/>
        <v>0</v>
      </c>
      <c r="ET65" s="281">
        <f>SUM(ET66:ET68)</f>
        <v>0</v>
      </c>
      <c r="EU65" s="281"/>
      <c r="EV65" s="281"/>
      <c r="EW65" s="281"/>
      <c r="EX65" s="281"/>
      <c r="EY65" s="281"/>
      <c r="EZ65" s="281"/>
      <c r="FA65" s="281"/>
      <c r="FB65" s="281"/>
      <c r="FC65" s="281">
        <f t="shared" si="156"/>
        <v>325426.06686000002</v>
      </c>
      <c r="FD65" s="281">
        <f>SUM(FD66:FD68)</f>
        <v>325426.06686000002</v>
      </c>
      <c r="FE65" s="281"/>
      <c r="FF65" s="281"/>
      <c r="FG65" s="281">
        <f>FH65</f>
        <v>32729.145360000002</v>
      </c>
      <c r="FH65" s="167">
        <f>SUM(FH66:FH68)</f>
        <v>32729.145360000002</v>
      </c>
      <c r="FI65" s="281"/>
      <c r="FJ65" s="281"/>
      <c r="FK65" s="281"/>
      <c r="FL65" s="281"/>
      <c r="FM65" s="281"/>
      <c r="FN65" s="281"/>
      <c r="FO65" s="281">
        <f t="shared" si="157"/>
        <v>358155.21221999999</v>
      </c>
      <c r="FP65" s="281">
        <f>FP66+FP67+FP68</f>
        <v>358155.21221999999</v>
      </c>
      <c r="FQ65" s="281"/>
      <c r="FR65" s="281"/>
      <c r="FS65" s="248">
        <f t="shared" si="54"/>
        <v>30562.156050000001</v>
      </c>
      <c r="FT65" s="249">
        <f t="shared" si="79"/>
        <v>9.3914283956693614E-2</v>
      </c>
      <c r="FU65" s="281">
        <f>SUM(FU66:FU68)</f>
        <v>30562.156050000001</v>
      </c>
      <c r="FV65" s="249">
        <f t="shared" si="80"/>
        <v>9.3914283956693614E-2</v>
      </c>
      <c r="FW65" s="248">
        <f t="shared" si="192"/>
        <v>0</v>
      </c>
      <c r="FX65" s="249">
        <v>0</v>
      </c>
      <c r="FY65" s="248">
        <f t="shared" si="193"/>
        <v>0</v>
      </c>
      <c r="FZ65" s="249">
        <v>0</v>
      </c>
      <c r="GA65" s="248">
        <f t="shared" si="83"/>
        <v>30562.156050000001</v>
      </c>
      <c r="GB65" s="250">
        <f t="shared" si="84"/>
        <v>9.3914283956693614E-2</v>
      </c>
      <c r="GC65" s="281">
        <f>SUM(GC66:GC68)</f>
        <v>30562.156050000001</v>
      </c>
      <c r="GD65" s="250">
        <f t="shared" si="85"/>
        <v>9.3914283956693614E-2</v>
      </c>
      <c r="GE65" s="248"/>
      <c r="GF65" s="251"/>
      <c r="GG65" s="248"/>
      <c r="GH65" s="251"/>
      <c r="GI65" s="248">
        <f t="shared" si="86"/>
        <v>257122.04985000001</v>
      </c>
      <c r="GJ65" s="250">
        <f t="shared" si="87"/>
        <v>0.79010895571747564</v>
      </c>
      <c r="GK65" s="281">
        <f>SUM(GK66:GK68)</f>
        <v>257122.04985000001</v>
      </c>
      <c r="GL65" s="250">
        <f t="shared" si="88"/>
        <v>0.79010895571747564</v>
      </c>
      <c r="GM65" s="248">
        <f t="shared" si="194"/>
        <v>0</v>
      </c>
      <c r="GN65" s="250">
        <v>0</v>
      </c>
      <c r="GO65" s="248">
        <v>0</v>
      </c>
      <c r="GP65" s="250">
        <v>0</v>
      </c>
      <c r="GQ65" s="281"/>
      <c r="GR65" s="281"/>
      <c r="GS65" s="281"/>
      <c r="GT65" s="281"/>
      <c r="GU65" s="281">
        <f t="shared" si="158"/>
        <v>317617.42950000003</v>
      </c>
      <c r="GV65" s="281">
        <f>GV66+GV67+GV68</f>
        <v>317617.42950000003</v>
      </c>
      <c r="GW65" s="281"/>
      <c r="GX65" s="281"/>
      <c r="GY65" s="281"/>
      <c r="GZ65" s="281"/>
      <c r="HA65" s="281"/>
      <c r="HB65" s="281"/>
      <c r="HC65" s="281"/>
      <c r="HD65" s="281"/>
      <c r="HE65" s="281"/>
      <c r="HF65" s="281"/>
      <c r="HG65" s="281">
        <f t="shared" ref="HG65:HG70" si="197">HH65</f>
        <v>0</v>
      </c>
      <c r="HH65" s="281">
        <v>0</v>
      </c>
      <c r="HI65" s="281"/>
      <c r="HJ65" s="281"/>
      <c r="HK65" s="281"/>
      <c r="HL65" s="281"/>
      <c r="HM65" s="281"/>
      <c r="HN65" s="281"/>
      <c r="HO65" s="281">
        <f t="shared" si="159"/>
        <v>317617.42950000003</v>
      </c>
      <c r="HP65" s="281">
        <f>HP66+HP67+HP68</f>
        <v>317617.42950000003</v>
      </c>
      <c r="HQ65" s="281"/>
      <c r="HR65" s="281"/>
      <c r="HS65" s="281">
        <f t="shared" si="160"/>
        <v>559617.42950000009</v>
      </c>
      <c r="HT65" s="281">
        <f>SUM(HT66:HT68)</f>
        <v>559617.42950000009</v>
      </c>
      <c r="HU65" s="281"/>
      <c r="HV65" s="281"/>
      <c r="HW65" s="281"/>
      <c r="HX65" s="281"/>
      <c r="HY65" s="281"/>
      <c r="HZ65" s="281"/>
      <c r="IA65" s="281">
        <f t="shared" si="161"/>
        <v>559617.42950000009</v>
      </c>
      <c r="IB65" s="281">
        <f>SUM(IB66:IB68)</f>
        <v>559617.42950000009</v>
      </c>
      <c r="IC65" s="281"/>
      <c r="ID65" s="281"/>
      <c r="IE65" s="273"/>
      <c r="IF65" s="283"/>
      <c r="IG65" s="283"/>
      <c r="IH65" s="283"/>
    </row>
    <row r="66" spans="2:242" s="271" customFormat="1" ht="47.25" hidden="1" customHeight="1" x14ac:dyDescent="0.3">
      <c r="B66" s="259"/>
      <c r="C66" s="260" t="s">
        <v>162</v>
      </c>
      <c r="D66" s="261"/>
      <c r="E66" s="262"/>
      <c r="F66" s="262"/>
      <c r="G66" s="262"/>
      <c r="H66" s="262"/>
      <c r="I66" s="262"/>
      <c r="J66" s="262"/>
      <c r="K66" s="262"/>
      <c r="L66" s="262"/>
      <c r="M66" s="262"/>
      <c r="N66" s="262"/>
      <c r="O66" s="262"/>
      <c r="P66" s="262"/>
      <c r="Q66" s="263"/>
      <c r="R66" s="263"/>
      <c r="S66" s="263"/>
      <c r="T66" s="263"/>
      <c r="U66" s="263"/>
      <c r="V66" s="263"/>
      <c r="W66" s="263"/>
      <c r="X66" s="263"/>
      <c r="Y66" s="263"/>
      <c r="Z66" s="263"/>
      <c r="AA66" s="263"/>
      <c r="AB66" s="263"/>
      <c r="AC66" s="263"/>
      <c r="AD66" s="263"/>
      <c r="AE66" s="263"/>
      <c r="AF66" s="263"/>
      <c r="AG66" s="263"/>
      <c r="AH66" s="263"/>
      <c r="AI66" s="264"/>
      <c r="AJ66" s="263"/>
      <c r="AK66" s="263"/>
      <c r="AL66" s="263"/>
      <c r="AM66" s="738"/>
      <c r="AN66" s="263"/>
      <c r="AO66" s="265"/>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6"/>
      <c r="BL66" s="267"/>
      <c r="BM66" s="267"/>
      <c r="BN66" s="267"/>
      <c r="BO66" s="267"/>
      <c r="BP66" s="267"/>
      <c r="BQ66" s="267"/>
      <c r="BR66" s="267"/>
      <c r="BS66" s="267"/>
      <c r="BT66" s="267"/>
      <c r="BU66" s="267"/>
      <c r="BV66" s="263"/>
      <c r="BW66" s="263"/>
      <c r="BX66" s="263"/>
      <c r="BY66" s="263"/>
      <c r="BZ66" s="263"/>
      <c r="CA66" s="263"/>
      <c r="CB66" s="263"/>
      <c r="CC66" s="263"/>
      <c r="CD66" s="263"/>
      <c r="CE66" s="267"/>
      <c r="CF66" s="267"/>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c r="DT66" s="263"/>
      <c r="DU66" s="263"/>
      <c r="DV66" s="263"/>
      <c r="DW66" s="263"/>
      <c r="DX66" s="263"/>
      <c r="DY66" s="263"/>
      <c r="DZ66" s="263"/>
      <c r="EA66" s="263"/>
      <c r="EB66" s="263"/>
      <c r="EC66" s="263"/>
      <c r="ED66" s="263"/>
      <c r="EE66" s="263"/>
      <c r="EF66" s="263"/>
      <c r="EG66" s="262">
        <f t="shared" si="154"/>
        <v>223493.84052999999</v>
      </c>
      <c r="EH66" s="263">
        <v>223493.84052999999</v>
      </c>
      <c r="EI66" s="263"/>
      <c r="EJ66" s="263"/>
      <c r="EK66" s="263">
        <f>EL66</f>
        <v>0</v>
      </c>
      <c r="EL66" s="263"/>
      <c r="EM66" s="263"/>
      <c r="EN66" s="263"/>
      <c r="EO66" s="263"/>
      <c r="EP66" s="263"/>
      <c r="EQ66" s="263"/>
      <c r="ER66" s="263"/>
      <c r="ES66" s="263">
        <f t="shared" si="155"/>
        <v>0</v>
      </c>
      <c r="ET66" s="263"/>
      <c r="EU66" s="263"/>
      <c r="EV66" s="263"/>
      <c r="EW66" s="263"/>
      <c r="EX66" s="263"/>
      <c r="EY66" s="263"/>
      <c r="EZ66" s="263"/>
      <c r="FA66" s="263"/>
      <c r="FB66" s="263"/>
      <c r="FC66" s="263">
        <f t="shared" si="156"/>
        <v>223493.84052999999</v>
      </c>
      <c r="FD66" s="263">
        <v>223493.84052999999</v>
      </c>
      <c r="FE66" s="263"/>
      <c r="FF66" s="263"/>
      <c r="FG66" s="263">
        <f>FH66</f>
        <v>0</v>
      </c>
      <c r="FH66" s="263">
        <f>FP66-FD66</f>
        <v>0</v>
      </c>
      <c r="FI66" s="263"/>
      <c r="FJ66" s="263"/>
      <c r="FK66" s="263"/>
      <c r="FL66" s="263"/>
      <c r="FM66" s="263"/>
      <c r="FN66" s="263"/>
      <c r="FO66" s="263">
        <f t="shared" si="157"/>
        <v>223493.84052999999</v>
      </c>
      <c r="FP66" s="263">
        <v>223493.84052999999</v>
      </c>
      <c r="FQ66" s="263"/>
      <c r="FR66" s="263"/>
      <c r="FS66" s="140">
        <f t="shared" si="54"/>
        <v>0</v>
      </c>
      <c r="FT66" s="144">
        <f t="shared" si="79"/>
        <v>0</v>
      </c>
      <c r="FU66" s="140">
        <v>0</v>
      </c>
      <c r="FV66" s="144">
        <f t="shared" si="80"/>
        <v>0</v>
      </c>
      <c r="FW66" s="140">
        <f t="shared" si="192"/>
        <v>0</v>
      </c>
      <c r="FX66" s="144">
        <v>0</v>
      </c>
      <c r="FY66" s="140">
        <f t="shared" si="193"/>
        <v>0</v>
      </c>
      <c r="FZ66" s="144">
        <v>0</v>
      </c>
      <c r="GA66" s="140">
        <f t="shared" si="83"/>
        <v>0</v>
      </c>
      <c r="GB66" s="145">
        <f t="shared" si="84"/>
        <v>0</v>
      </c>
      <c r="GC66" s="140">
        <v>0</v>
      </c>
      <c r="GD66" s="145">
        <f t="shared" si="85"/>
        <v>0</v>
      </c>
      <c r="GE66" s="140"/>
      <c r="GF66" s="268"/>
      <c r="GG66" s="140"/>
      <c r="GH66" s="268"/>
      <c r="GI66" s="140">
        <f t="shared" si="86"/>
        <v>223493.84052999999</v>
      </c>
      <c r="GJ66" s="145">
        <f t="shared" si="87"/>
        <v>1</v>
      </c>
      <c r="GK66" s="140">
        <v>223493.84052999999</v>
      </c>
      <c r="GL66" s="145">
        <f t="shared" si="88"/>
        <v>1</v>
      </c>
      <c r="GM66" s="140">
        <f t="shared" si="194"/>
        <v>0</v>
      </c>
      <c r="GN66" s="145">
        <v>0</v>
      </c>
      <c r="GO66" s="140">
        <f>GO300+GO360</f>
        <v>0</v>
      </c>
      <c r="GP66" s="145">
        <v>0</v>
      </c>
      <c r="GQ66" s="263"/>
      <c r="GR66" s="263"/>
      <c r="GS66" s="263"/>
      <c r="GT66" s="263"/>
      <c r="GU66" s="263">
        <f t="shared" si="158"/>
        <v>124391.30744</v>
      </c>
      <c r="GV66" s="263">
        <v>124391.30744</v>
      </c>
      <c r="GW66" s="263"/>
      <c r="GX66" s="263"/>
      <c r="GY66" s="263"/>
      <c r="GZ66" s="263"/>
      <c r="HA66" s="263"/>
      <c r="HB66" s="263"/>
      <c r="HC66" s="263"/>
      <c r="HD66" s="263"/>
      <c r="HE66" s="263"/>
      <c r="HF66" s="263"/>
      <c r="HG66" s="263">
        <f t="shared" si="197"/>
        <v>0</v>
      </c>
      <c r="HH66" s="263">
        <f>HP66-GV66</f>
        <v>0</v>
      </c>
      <c r="HI66" s="263"/>
      <c r="HJ66" s="263"/>
      <c r="HK66" s="263"/>
      <c r="HL66" s="263"/>
      <c r="HM66" s="263"/>
      <c r="HN66" s="263"/>
      <c r="HO66" s="262">
        <f t="shared" si="159"/>
        <v>124391.30744</v>
      </c>
      <c r="HP66" s="263">
        <v>124391.30744</v>
      </c>
      <c r="HQ66" s="263"/>
      <c r="HR66" s="263"/>
      <c r="HS66" s="263">
        <f t="shared" si="160"/>
        <v>556789.27624000004</v>
      </c>
      <c r="HT66" s="263">
        <v>556789.27624000004</v>
      </c>
      <c r="HU66" s="263"/>
      <c r="HV66" s="263"/>
      <c r="HW66" s="263"/>
      <c r="HX66" s="263"/>
      <c r="HY66" s="263"/>
      <c r="HZ66" s="263"/>
      <c r="IA66" s="263">
        <f t="shared" si="161"/>
        <v>556789.27624000004</v>
      </c>
      <c r="IB66" s="263">
        <f>HT66</f>
        <v>556789.27624000004</v>
      </c>
      <c r="IC66" s="263"/>
      <c r="ID66" s="263"/>
      <c r="IE66" s="269"/>
      <c r="IF66" s="270"/>
      <c r="IG66" s="270"/>
      <c r="IH66" s="270"/>
    </row>
    <row r="67" spans="2:242" s="271" customFormat="1" ht="47.25" hidden="1" customHeight="1" x14ac:dyDescent="0.3">
      <c r="B67" s="259"/>
      <c r="C67" s="260" t="s">
        <v>179</v>
      </c>
      <c r="D67" s="261"/>
      <c r="E67" s="262"/>
      <c r="F67" s="262"/>
      <c r="G67" s="262"/>
      <c r="H67" s="262"/>
      <c r="I67" s="262"/>
      <c r="J67" s="262"/>
      <c r="K67" s="262"/>
      <c r="L67" s="262"/>
      <c r="M67" s="262"/>
      <c r="N67" s="262"/>
      <c r="O67" s="262"/>
      <c r="P67" s="262"/>
      <c r="Q67" s="263"/>
      <c r="R67" s="263"/>
      <c r="S67" s="263"/>
      <c r="T67" s="263"/>
      <c r="U67" s="263"/>
      <c r="V67" s="263"/>
      <c r="W67" s="263"/>
      <c r="X67" s="263"/>
      <c r="Y67" s="263"/>
      <c r="Z67" s="263"/>
      <c r="AA67" s="263"/>
      <c r="AB67" s="263"/>
      <c r="AC67" s="263"/>
      <c r="AD67" s="263"/>
      <c r="AE67" s="263"/>
      <c r="AF67" s="263"/>
      <c r="AG67" s="263"/>
      <c r="AH67" s="263"/>
      <c r="AI67" s="264"/>
      <c r="AJ67" s="263"/>
      <c r="AK67" s="263"/>
      <c r="AL67" s="263"/>
      <c r="AM67" s="738"/>
      <c r="AN67" s="263"/>
      <c r="AO67" s="265"/>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6"/>
      <c r="BL67" s="267"/>
      <c r="BM67" s="267"/>
      <c r="BN67" s="267"/>
      <c r="BO67" s="267"/>
      <c r="BP67" s="267"/>
      <c r="BQ67" s="267"/>
      <c r="BR67" s="267"/>
      <c r="BS67" s="267"/>
      <c r="BT67" s="267"/>
      <c r="BU67" s="267"/>
      <c r="BV67" s="263"/>
      <c r="BW67" s="263"/>
      <c r="BX67" s="263"/>
      <c r="BY67" s="263"/>
      <c r="BZ67" s="263"/>
      <c r="CA67" s="263"/>
      <c r="CB67" s="263"/>
      <c r="CC67" s="263"/>
      <c r="CD67" s="263"/>
      <c r="CE67" s="267"/>
      <c r="CF67" s="267"/>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3"/>
      <c r="DK67" s="263"/>
      <c r="DL67" s="263"/>
      <c r="DM67" s="263"/>
      <c r="DN67" s="263"/>
      <c r="DO67" s="263"/>
      <c r="DP67" s="263"/>
      <c r="DQ67" s="263"/>
      <c r="DR67" s="263"/>
      <c r="DS67" s="263"/>
      <c r="DT67" s="263"/>
      <c r="DU67" s="263"/>
      <c r="DV67" s="263"/>
      <c r="DW67" s="263"/>
      <c r="DX67" s="263"/>
      <c r="DY67" s="263"/>
      <c r="DZ67" s="263"/>
      <c r="EA67" s="263"/>
      <c r="EB67" s="263"/>
      <c r="EC67" s="263"/>
      <c r="ED67" s="263"/>
      <c r="EE67" s="263"/>
      <c r="EF67" s="263"/>
      <c r="EG67" s="262">
        <f t="shared" si="154"/>
        <v>99183.673479999998</v>
      </c>
      <c r="EH67" s="263">
        <v>99183.673479999998</v>
      </c>
      <c r="EI67" s="263"/>
      <c r="EJ67" s="263"/>
      <c r="EK67" s="263">
        <f>EL67</f>
        <v>0</v>
      </c>
      <c r="EL67" s="263"/>
      <c r="EM67" s="263"/>
      <c r="EN67" s="263"/>
      <c r="EO67" s="263"/>
      <c r="EP67" s="263"/>
      <c r="EQ67" s="263"/>
      <c r="ER67" s="263"/>
      <c r="ES67" s="263">
        <f t="shared" si="155"/>
        <v>0</v>
      </c>
      <c r="ET67" s="263"/>
      <c r="EU67" s="263"/>
      <c r="EV67" s="263"/>
      <c r="EW67" s="263"/>
      <c r="EX67" s="263"/>
      <c r="EY67" s="263"/>
      <c r="EZ67" s="263"/>
      <c r="FA67" s="263"/>
      <c r="FB67" s="263"/>
      <c r="FC67" s="263">
        <f t="shared" si="156"/>
        <v>89779.510009999998</v>
      </c>
      <c r="FD67" s="263">
        <f>89779.51001</f>
        <v>89779.510009999998</v>
      </c>
      <c r="FE67" s="263"/>
      <c r="FF67" s="263"/>
      <c r="FG67" s="263">
        <f>FH67</f>
        <v>0</v>
      </c>
      <c r="FH67" s="263">
        <f>FP67-FD67</f>
        <v>0</v>
      </c>
      <c r="FI67" s="263"/>
      <c r="FJ67" s="263"/>
      <c r="FK67" s="263"/>
      <c r="FL67" s="263"/>
      <c r="FM67" s="263"/>
      <c r="FN67" s="263"/>
      <c r="FO67" s="263">
        <f t="shared" si="157"/>
        <v>89779.510009999998</v>
      </c>
      <c r="FP67" s="263">
        <f>FD67</f>
        <v>89779.510009999998</v>
      </c>
      <c r="FQ67" s="263"/>
      <c r="FR67" s="263"/>
      <c r="FS67" s="140">
        <f t="shared" si="54"/>
        <v>30405.983</v>
      </c>
      <c r="FT67" s="144">
        <f t="shared" si="79"/>
        <v>0.33867396911180803</v>
      </c>
      <c r="FU67" s="140">
        <v>30405.983</v>
      </c>
      <c r="FV67" s="144">
        <f t="shared" si="80"/>
        <v>0.33867396911180803</v>
      </c>
      <c r="FW67" s="140">
        <f t="shared" si="192"/>
        <v>0</v>
      </c>
      <c r="FX67" s="144">
        <v>0</v>
      </c>
      <c r="FY67" s="140">
        <f t="shared" si="193"/>
        <v>0</v>
      </c>
      <c r="FZ67" s="144">
        <v>0</v>
      </c>
      <c r="GA67" s="140">
        <f t="shared" si="83"/>
        <v>30405.983</v>
      </c>
      <c r="GB67" s="145">
        <f t="shared" si="84"/>
        <v>0.33867396911180803</v>
      </c>
      <c r="GC67" s="140">
        <v>30405.983</v>
      </c>
      <c r="GD67" s="145">
        <f t="shared" si="85"/>
        <v>0.33867396911180803</v>
      </c>
      <c r="GE67" s="140"/>
      <c r="GF67" s="268"/>
      <c r="GG67" s="140"/>
      <c r="GH67" s="268"/>
      <c r="GI67" s="140">
        <f t="shared" si="86"/>
        <v>30405.983</v>
      </c>
      <c r="GJ67" s="145">
        <f t="shared" si="87"/>
        <v>0.33867396911180803</v>
      </c>
      <c r="GK67" s="140">
        <v>30405.983</v>
      </c>
      <c r="GL67" s="145">
        <f t="shared" si="88"/>
        <v>0.33867396911180803</v>
      </c>
      <c r="GM67" s="140">
        <f t="shared" si="194"/>
        <v>0</v>
      </c>
      <c r="GN67" s="145">
        <v>0</v>
      </c>
      <c r="GO67" s="140">
        <f>GO301+GO361</f>
        <v>0</v>
      </c>
      <c r="GP67" s="145">
        <v>0</v>
      </c>
      <c r="GQ67" s="263"/>
      <c r="GR67" s="263"/>
      <c r="GS67" s="263"/>
      <c r="GT67" s="263"/>
      <c r="GU67" s="263">
        <f t="shared" si="158"/>
        <v>192000</v>
      </c>
      <c r="GV67" s="263">
        <f>200000-8000</f>
        <v>192000</v>
      </c>
      <c r="GW67" s="263"/>
      <c r="GX67" s="263"/>
      <c r="GY67" s="263"/>
      <c r="GZ67" s="263"/>
      <c r="HA67" s="263"/>
      <c r="HB67" s="263"/>
      <c r="HC67" s="263"/>
      <c r="HD67" s="263"/>
      <c r="HE67" s="263"/>
      <c r="HF67" s="263"/>
      <c r="HG67" s="263">
        <f t="shared" si="197"/>
        <v>0</v>
      </c>
      <c r="HH67" s="263">
        <v>0</v>
      </c>
      <c r="HI67" s="263"/>
      <c r="HJ67" s="263"/>
      <c r="HK67" s="263"/>
      <c r="HL67" s="263"/>
      <c r="HM67" s="263"/>
      <c r="HN67" s="263"/>
      <c r="HO67" s="262">
        <f t="shared" si="159"/>
        <v>192000</v>
      </c>
      <c r="HP67" s="263">
        <f>GV67</f>
        <v>192000</v>
      </c>
      <c r="HQ67" s="263"/>
      <c r="HR67" s="263"/>
      <c r="HS67" s="263">
        <f t="shared" si="160"/>
        <v>0</v>
      </c>
      <c r="HT67" s="263">
        <v>0</v>
      </c>
      <c r="HU67" s="263"/>
      <c r="HV67" s="263"/>
      <c r="HW67" s="263"/>
      <c r="HX67" s="263"/>
      <c r="HY67" s="263"/>
      <c r="HZ67" s="263"/>
      <c r="IA67" s="263">
        <f t="shared" si="161"/>
        <v>0</v>
      </c>
      <c r="IB67" s="263">
        <f>HT67</f>
        <v>0</v>
      </c>
      <c r="IC67" s="263"/>
      <c r="ID67" s="263"/>
      <c r="IE67" s="269"/>
      <c r="IF67" s="270"/>
      <c r="IG67" s="270"/>
      <c r="IH67" s="270"/>
    </row>
    <row r="68" spans="2:242" s="271" customFormat="1" ht="45" hidden="1" customHeight="1" x14ac:dyDescent="0.3">
      <c r="B68" s="259"/>
      <c r="C68" s="260" t="s">
        <v>164</v>
      </c>
      <c r="D68" s="261" t="s">
        <v>165</v>
      </c>
      <c r="E68" s="262">
        <f t="shared" si="162"/>
        <v>0</v>
      </c>
      <c r="F68" s="262"/>
      <c r="G68" s="262"/>
      <c r="H68" s="262">
        <f t="shared" si="163"/>
        <v>0</v>
      </c>
      <c r="I68" s="262">
        <f>L68-F68</f>
        <v>0</v>
      </c>
      <c r="J68" s="262"/>
      <c r="K68" s="262">
        <f t="shared" si="164"/>
        <v>0</v>
      </c>
      <c r="L68" s="262"/>
      <c r="M68" s="262"/>
      <c r="N68" s="262">
        <f t="shared" si="165"/>
        <v>0</v>
      </c>
      <c r="O68" s="262">
        <f>R68-L68</f>
        <v>0</v>
      </c>
      <c r="P68" s="262"/>
      <c r="Q68" s="263">
        <f t="shared" si="166"/>
        <v>0</v>
      </c>
      <c r="R68" s="263"/>
      <c r="S68" s="263"/>
      <c r="T68" s="263">
        <f t="shared" si="167"/>
        <v>0</v>
      </c>
      <c r="U68" s="263"/>
      <c r="V68" s="263"/>
      <c r="W68" s="263">
        <f t="shared" si="168"/>
        <v>0</v>
      </c>
      <c r="X68" s="263">
        <f>AA68-U68</f>
        <v>0</v>
      </c>
      <c r="Y68" s="263"/>
      <c r="Z68" s="263">
        <f t="shared" si="151"/>
        <v>0</v>
      </c>
      <c r="AA68" s="263"/>
      <c r="AB68" s="263"/>
      <c r="AC68" s="263">
        <f>AD68+AE68</f>
        <v>0</v>
      </c>
      <c r="AD68" s="263"/>
      <c r="AE68" s="263"/>
      <c r="AF68" s="263">
        <f>AG68+AH68</f>
        <v>0</v>
      </c>
      <c r="AG68" s="263"/>
      <c r="AH68" s="263"/>
      <c r="AI68" s="264">
        <f t="shared" si="170"/>
        <v>0</v>
      </c>
      <c r="AJ68" s="263"/>
      <c r="AK68" s="264">
        <f t="shared" si="171"/>
        <v>0</v>
      </c>
      <c r="AL68" s="264">
        <f t="shared" si="171"/>
        <v>0</v>
      </c>
      <c r="AM68" s="738"/>
      <c r="AN68" s="275"/>
      <c r="AO68" s="265">
        <v>1</v>
      </c>
      <c r="AP68" s="275"/>
      <c r="AQ68" s="275"/>
      <c r="AR68" s="275"/>
      <c r="AS68" s="263">
        <f t="shared" si="172"/>
        <v>500</v>
      </c>
      <c r="AT68" s="263">
        <v>500</v>
      </c>
      <c r="AU68" s="263"/>
      <c r="AV68" s="263">
        <f t="shared" si="173"/>
        <v>0</v>
      </c>
      <c r="AW68" s="263">
        <f>AZ68-AT68</f>
        <v>0</v>
      </c>
      <c r="AX68" s="263"/>
      <c r="AY68" s="263">
        <f t="shared" si="174"/>
        <v>500</v>
      </c>
      <c r="AZ68" s="263">
        <v>500</v>
      </c>
      <c r="BA68" s="263"/>
      <c r="BB68" s="263">
        <f t="shared" si="175"/>
        <v>0</v>
      </c>
      <c r="BC68" s="263"/>
      <c r="BD68" s="263"/>
      <c r="BE68" s="263">
        <f t="shared" si="176"/>
        <v>0</v>
      </c>
      <c r="BF68" s="263">
        <f>BW68-BC68</f>
        <v>0</v>
      </c>
      <c r="BG68" s="263"/>
      <c r="BH68" s="263">
        <f t="shared" si="177"/>
        <v>0</v>
      </c>
      <c r="BI68" s="263"/>
      <c r="BJ68" s="263"/>
      <c r="BK68" s="266">
        <v>1</v>
      </c>
      <c r="BL68" s="267">
        <f t="shared" si="152"/>
        <v>500</v>
      </c>
      <c r="BM68" s="267"/>
      <c r="BN68" s="267"/>
      <c r="BO68" s="267"/>
      <c r="BP68" s="267"/>
      <c r="BQ68" s="267"/>
      <c r="BR68" s="267"/>
      <c r="BS68" s="267">
        <f>BT68+BU68</f>
        <v>500</v>
      </c>
      <c r="BT68" s="267">
        <f>AZ68-BN68-BQ68</f>
        <v>500</v>
      </c>
      <c r="BU68" s="267"/>
      <c r="BV68" s="263">
        <f t="shared" si="178"/>
        <v>0</v>
      </c>
      <c r="BW68" s="263">
        <v>0</v>
      </c>
      <c r="BX68" s="263"/>
      <c r="BY68" s="263">
        <f t="shared" si="179"/>
        <v>0</v>
      </c>
      <c r="BZ68" s="263">
        <f>CC68-BW68</f>
        <v>0</v>
      </c>
      <c r="CA68" s="263"/>
      <c r="CB68" s="263">
        <f t="shared" si="180"/>
        <v>0</v>
      </c>
      <c r="CC68" s="263"/>
      <c r="CD68" s="263"/>
      <c r="CE68" s="267">
        <v>1</v>
      </c>
      <c r="CF68" s="267">
        <f t="shared" si="153"/>
        <v>0</v>
      </c>
      <c r="CG68" s="263"/>
      <c r="CH68" s="263">
        <f t="shared" si="181"/>
        <v>0</v>
      </c>
      <c r="CI68" s="263"/>
      <c r="CJ68" s="263"/>
      <c r="CK68" s="263">
        <f t="shared" si="182"/>
        <v>0</v>
      </c>
      <c r="CL68" s="263">
        <f>CR68-CI68</f>
        <v>0</v>
      </c>
      <c r="CM68" s="263"/>
      <c r="CN68" s="263"/>
      <c r="CO68" s="263"/>
      <c r="CP68" s="263"/>
      <c r="CQ68" s="263">
        <f t="shared" si="183"/>
        <v>0</v>
      </c>
      <c r="CR68" s="263"/>
      <c r="CS68" s="263"/>
      <c r="CT68" s="263">
        <f t="shared" si="184"/>
        <v>0</v>
      </c>
      <c r="CU68" s="263"/>
      <c r="CV68" s="263"/>
      <c r="CW68" s="263">
        <f t="shared" si="125"/>
        <v>0</v>
      </c>
      <c r="CX68" s="263"/>
      <c r="CY68" s="263"/>
      <c r="CZ68" s="263">
        <f t="shared" si="185"/>
        <v>0</v>
      </c>
      <c r="DA68" s="263"/>
      <c r="DB68" s="263"/>
      <c r="DC68" s="263"/>
      <c r="DD68" s="263"/>
      <c r="DE68" s="263"/>
      <c r="DF68" s="263">
        <f t="shared" si="127"/>
        <v>0</v>
      </c>
      <c r="DG68" s="263"/>
      <c r="DH68" s="263"/>
      <c r="DI68" s="263">
        <f t="shared" si="128"/>
        <v>0</v>
      </c>
      <c r="DJ68" s="263"/>
      <c r="DK68" s="263"/>
      <c r="DL68" s="263">
        <f t="shared" si="129"/>
        <v>0</v>
      </c>
      <c r="DM68" s="263"/>
      <c r="DN68" s="263"/>
      <c r="DO68" s="263">
        <f t="shared" si="186"/>
        <v>0</v>
      </c>
      <c r="DP68" s="263"/>
      <c r="DQ68" s="263"/>
      <c r="DR68" s="263">
        <f t="shared" si="131"/>
        <v>0</v>
      </c>
      <c r="DS68" s="263"/>
      <c r="DT68" s="263"/>
      <c r="DU68" s="263">
        <f t="shared" si="187"/>
        <v>0</v>
      </c>
      <c r="DV68" s="263"/>
      <c r="DW68" s="263"/>
      <c r="DX68" s="263">
        <f t="shared" si="188"/>
        <v>0</v>
      </c>
      <c r="DY68" s="263"/>
      <c r="DZ68" s="263"/>
      <c r="EA68" s="263"/>
      <c r="EB68" s="263"/>
      <c r="EC68" s="263"/>
      <c r="ED68" s="263"/>
      <c r="EE68" s="263"/>
      <c r="EF68" s="263"/>
      <c r="EG68" s="262">
        <f t="shared" si="154"/>
        <v>2723.6084600000031</v>
      </c>
      <c r="EH68" s="263">
        <f>101907.28194-EH67</f>
        <v>2723.6084600000031</v>
      </c>
      <c r="EI68" s="263"/>
      <c r="EJ68" s="263"/>
      <c r="EK68" s="263">
        <f t="shared" si="195"/>
        <v>0</v>
      </c>
      <c r="EL68" s="263"/>
      <c r="EM68" s="263"/>
      <c r="EN68" s="263"/>
      <c r="EO68" s="263">
        <f t="shared" si="189"/>
        <v>0</v>
      </c>
      <c r="EP68" s="263"/>
      <c r="EQ68" s="263"/>
      <c r="ER68" s="263"/>
      <c r="ES68" s="263">
        <f t="shared" si="155"/>
        <v>0</v>
      </c>
      <c r="ET68" s="263"/>
      <c r="EU68" s="263"/>
      <c r="EV68" s="263"/>
      <c r="EW68" s="263">
        <f t="shared" si="190"/>
        <v>0</v>
      </c>
      <c r="EX68" s="263"/>
      <c r="EY68" s="263"/>
      <c r="EZ68" s="263"/>
      <c r="FA68" s="263"/>
      <c r="FB68" s="263"/>
      <c r="FC68" s="263">
        <f t="shared" si="156"/>
        <v>12152.71632</v>
      </c>
      <c r="FD68" s="263">
        <v>12152.71632</v>
      </c>
      <c r="FE68" s="263"/>
      <c r="FF68" s="263"/>
      <c r="FG68" s="263">
        <f>FH68</f>
        <v>32729.145360000002</v>
      </c>
      <c r="FH68" s="263">
        <f>FP68-FD68</f>
        <v>32729.145360000002</v>
      </c>
      <c r="FI68" s="263"/>
      <c r="FJ68" s="263"/>
      <c r="FK68" s="263">
        <f t="shared" si="191"/>
        <v>0</v>
      </c>
      <c r="FL68" s="263"/>
      <c r="FM68" s="263"/>
      <c r="FN68" s="263"/>
      <c r="FO68" s="263">
        <f t="shared" si="157"/>
        <v>44881.861680000002</v>
      </c>
      <c r="FP68" s="263">
        <f>FD68+32729.14536</f>
        <v>44881.861680000002</v>
      </c>
      <c r="FQ68" s="263"/>
      <c r="FR68" s="263"/>
      <c r="FS68" s="140">
        <f t="shared" si="54"/>
        <v>156.17305000000124</v>
      </c>
      <c r="FT68" s="144">
        <f t="shared" si="79"/>
        <v>1.2850875959556772E-2</v>
      </c>
      <c r="FU68" s="140">
        <f>30562.15605-FU67</f>
        <v>156.17305000000124</v>
      </c>
      <c r="FV68" s="144">
        <f t="shared" si="80"/>
        <v>1.2850875959556772E-2</v>
      </c>
      <c r="FW68" s="140">
        <f t="shared" si="192"/>
        <v>0</v>
      </c>
      <c r="FX68" s="144">
        <v>0</v>
      </c>
      <c r="FY68" s="140">
        <f t="shared" si="193"/>
        <v>0</v>
      </c>
      <c r="FZ68" s="144">
        <v>0</v>
      </c>
      <c r="GA68" s="140">
        <f t="shared" si="83"/>
        <v>156.17304999999999</v>
      </c>
      <c r="GB68" s="145">
        <f t="shared" si="84"/>
        <v>1.285087595955667E-2</v>
      </c>
      <c r="GC68" s="140">
        <v>156.17304999999999</v>
      </c>
      <c r="GD68" s="145">
        <f t="shared" si="85"/>
        <v>1.285087595955667E-2</v>
      </c>
      <c r="GE68" s="140"/>
      <c r="GF68" s="268"/>
      <c r="GG68" s="140"/>
      <c r="GH68" s="268"/>
      <c r="GI68" s="140">
        <f t="shared" si="86"/>
        <v>3222.2263200000016</v>
      </c>
      <c r="GJ68" s="145">
        <f t="shared" si="87"/>
        <v>0.26514453519310011</v>
      </c>
      <c r="GK68" s="140">
        <f>33628.20932-GK67</f>
        <v>3222.2263200000016</v>
      </c>
      <c r="GL68" s="145">
        <f t="shared" si="88"/>
        <v>0.26514453519310011</v>
      </c>
      <c r="GM68" s="140">
        <f t="shared" si="194"/>
        <v>0</v>
      </c>
      <c r="GN68" s="145">
        <v>0</v>
      </c>
      <c r="GO68" s="140">
        <f>GO302+GO362</f>
        <v>0</v>
      </c>
      <c r="GP68" s="145">
        <v>0</v>
      </c>
      <c r="GQ68" s="263"/>
      <c r="GR68" s="263"/>
      <c r="GS68" s="263"/>
      <c r="GT68" s="263"/>
      <c r="GU68" s="263">
        <f t="shared" si="158"/>
        <v>1226.1220599999999</v>
      </c>
      <c r="GV68" s="263">
        <v>1226.1220599999999</v>
      </c>
      <c r="GW68" s="263"/>
      <c r="GX68" s="263"/>
      <c r="GY68" s="263"/>
      <c r="GZ68" s="263"/>
      <c r="HA68" s="263"/>
      <c r="HB68" s="263"/>
      <c r="HC68" s="263"/>
      <c r="HD68" s="263"/>
      <c r="HE68" s="263"/>
      <c r="HF68" s="263"/>
      <c r="HG68" s="263">
        <f t="shared" si="197"/>
        <v>0</v>
      </c>
      <c r="HH68" s="263">
        <f>HP68-GV68</f>
        <v>0</v>
      </c>
      <c r="HI68" s="263"/>
      <c r="HJ68" s="263"/>
      <c r="HK68" s="263"/>
      <c r="HL68" s="263"/>
      <c r="HM68" s="263"/>
      <c r="HN68" s="263"/>
      <c r="HO68" s="262">
        <f t="shared" si="159"/>
        <v>1226.1220599999999</v>
      </c>
      <c r="HP68" s="263">
        <f>GV68</f>
        <v>1226.1220599999999</v>
      </c>
      <c r="HQ68" s="263"/>
      <c r="HR68" s="263"/>
      <c r="HS68" s="263">
        <f t="shared" si="160"/>
        <v>2828.15326</v>
      </c>
      <c r="HT68" s="263">
        <v>2828.15326</v>
      </c>
      <c r="HU68" s="263"/>
      <c r="HV68" s="263"/>
      <c r="HW68" s="263"/>
      <c r="HX68" s="263"/>
      <c r="HY68" s="263"/>
      <c r="HZ68" s="263"/>
      <c r="IA68" s="263">
        <f t="shared" si="161"/>
        <v>2828.15326</v>
      </c>
      <c r="IB68" s="263">
        <f>HT68</f>
        <v>2828.15326</v>
      </c>
      <c r="IC68" s="263"/>
      <c r="ID68" s="263"/>
      <c r="IE68" s="269"/>
      <c r="IF68" s="270"/>
      <c r="IG68" s="270"/>
      <c r="IH68" s="270"/>
    </row>
    <row r="69" spans="2:242" s="252" customFormat="1" ht="58.5" customHeight="1" x14ac:dyDescent="0.3">
      <c r="B69" s="161" t="s">
        <v>186</v>
      </c>
      <c r="C69" s="162" t="s">
        <v>187</v>
      </c>
      <c r="D69" s="163" t="s">
        <v>183</v>
      </c>
      <c r="E69" s="164">
        <f t="shared" si="162"/>
        <v>0</v>
      </c>
      <c r="F69" s="165">
        <f>SUM(F70:F71)</f>
        <v>0</v>
      </c>
      <c r="G69" s="165">
        <f>SUM(G70:G71)</f>
        <v>0</v>
      </c>
      <c r="H69" s="164">
        <f t="shared" si="163"/>
        <v>0</v>
      </c>
      <c r="I69" s="165">
        <f>SUM(I70:I71)</f>
        <v>0</v>
      </c>
      <c r="J69" s="165"/>
      <c r="K69" s="164">
        <f t="shared" si="164"/>
        <v>0</v>
      </c>
      <c r="L69" s="165">
        <f>SUM(L70:L71)</f>
        <v>0</v>
      </c>
      <c r="M69" s="165">
        <f>SUM(M70:M71)</f>
        <v>0</v>
      </c>
      <c r="N69" s="164">
        <f t="shared" si="165"/>
        <v>0</v>
      </c>
      <c r="O69" s="165">
        <f>SUM(O70:O71)</f>
        <v>0</v>
      </c>
      <c r="P69" s="165"/>
      <c r="Q69" s="166">
        <f t="shared" si="166"/>
        <v>0</v>
      </c>
      <c r="R69" s="167">
        <f>SUM(R70:R71)</f>
        <v>0</v>
      </c>
      <c r="S69" s="167">
        <f>SUM(S70:S71)</f>
        <v>0</v>
      </c>
      <c r="T69" s="166">
        <f t="shared" si="167"/>
        <v>0</v>
      </c>
      <c r="U69" s="167">
        <f>SUM(U70:U71)</f>
        <v>0</v>
      </c>
      <c r="V69" s="167">
        <f>SUM(V70:V71)</f>
        <v>0</v>
      </c>
      <c r="W69" s="166">
        <f t="shared" si="168"/>
        <v>0</v>
      </c>
      <c r="X69" s="167">
        <f>SUM(X70:X71)</f>
        <v>0</v>
      </c>
      <c r="Y69" s="167"/>
      <c r="Z69" s="166">
        <f t="shared" si="151"/>
        <v>0</v>
      </c>
      <c r="AA69" s="167">
        <f t="shared" ref="AA69:AH69" si="198">SUM(AA70:AA71)</f>
        <v>0</v>
      </c>
      <c r="AB69" s="167">
        <f t="shared" si="198"/>
        <v>0</v>
      </c>
      <c r="AC69" s="167">
        <f t="shared" si="198"/>
        <v>0</v>
      </c>
      <c r="AD69" s="167">
        <f t="shared" si="198"/>
        <v>0</v>
      </c>
      <c r="AE69" s="167">
        <f t="shared" si="198"/>
        <v>0</v>
      </c>
      <c r="AF69" s="167">
        <f t="shared" si="198"/>
        <v>0</v>
      </c>
      <c r="AG69" s="167">
        <f t="shared" si="198"/>
        <v>0</v>
      </c>
      <c r="AH69" s="167">
        <f t="shared" si="198"/>
        <v>0</v>
      </c>
      <c r="AI69" s="167">
        <f t="shared" si="170"/>
        <v>0</v>
      </c>
      <c r="AJ69" s="167">
        <f>SUM(AJ70:AJ71)</f>
        <v>0</v>
      </c>
      <c r="AK69" s="167">
        <f t="shared" si="171"/>
        <v>0</v>
      </c>
      <c r="AL69" s="167">
        <f t="shared" si="171"/>
        <v>0</v>
      </c>
      <c r="AM69" s="738" t="s">
        <v>188</v>
      </c>
      <c r="AN69" s="169" t="s">
        <v>188</v>
      </c>
      <c r="AO69" s="170">
        <v>1</v>
      </c>
      <c r="AP69" s="169"/>
      <c r="AQ69" s="169"/>
      <c r="AR69" s="169"/>
      <c r="AS69" s="166">
        <f t="shared" si="172"/>
        <v>1000</v>
      </c>
      <c r="AT69" s="167">
        <f>SUM(AT70:AT71)</f>
        <v>1000</v>
      </c>
      <c r="AU69" s="167">
        <f>SUM(AU70:AU71)</f>
        <v>0</v>
      </c>
      <c r="AV69" s="166">
        <f t="shared" si="173"/>
        <v>0</v>
      </c>
      <c r="AW69" s="167">
        <f>SUM(AW70:AW71)</f>
        <v>0</v>
      </c>
      <c r="AX69" s="167"/>
      <c r="AY69" s="166">
        <f t="shared" si="174"/>
        <v>1000</v>
      </c>
      <c r="AZ69" s="167">
        <f>SUM(AZ70:AZ71)</f>
        <v>1000</v>
      </c>
      <c r="BA69" s="167">
        <f>SUM(BA70:BA71)</f>
        <v>0</v>
      </c>
      <c r="BB69" s="166">
        <f t="shared" si="175"/>
        <v>50000</v>
      </c>
      <c r="BC69" s="167">
        <f>SUM(BC70:BC71)</f>
        <v>50000</v>
      </c>
      <c r="BD69" s="167">
        <f>SUM(BD70:BD71)</f>
        <v>0</v>
      </c>
      <c r="BE69" s="166">
        <f t="shared" si="176"/>
        <v>0</v>
      </c>
      <c r="BF69" s="167">
        <f>SUM(BF70:BF71)</f>
        <v>0</v>
      </c>
      <c r="BG69" s="167"/>
      <c r="BH69" s="166">
        <f t="shared" si="177"/>
        <v>1000</v>
      </c>
      <c r="BI69" s="167">
        <f>SUM(BI70:BI71)</f>
        <v>1000</v>
      </c>
      <c r="BJ69" s="167">
        <f>SUM(BJ70:BJ71)</f>
        <v>0</v>
      </c>
      <c r="BK69" s="171">
        <v>1</v>
      </c>
      <c r="BL69" s="167">
        <f t="shared" si="152"/>
        <v>1000</v>
      </c>
      <c r="BM69" s="167"/>
      <c r="BN69" s="167"/>
      <c r="BO69" s="167"/>
      <c r="BP69" s="167"/>
      <c r="BQ69" s="167"/>
      <c r="BR69" s="167"/>
      <c r="BS69" s="167">
        <f>BS70+BS71</f>
        <v>1000</v>
      </c>
      <c r="BT69" s="167">
        <f>BT70+BT71</f>
        <v>1000</v>
      </c>
      <c r="BU69" s="167">
        <f>BU70+BU71</f>
        <v>0</v>
      </c>
      <c r="BV69" s="166">
        <f t="shared" si="178"/>
        <v>50000</v>
      </c>
      <c r="BW69" s="167">
        <f>SUM(BW70:BW71)</f>
        <v>50000</v>
      </c>
      <c r="BX69" s="167">
        <f>SUM(BX70:BX71)</f>
        <v>0</v>
      </c>
      <c r="BY69" s="166">
        <f t="shared" si="179"/>
        <v>0</v>
      </c>
      <c r="BZ69" s="167">
        <f>SUM(BZ70:BZ71)</f>
        <v>0</v>
      </c>
      <c r="CA69" s="167"/>
      <c r="CB69" s="166">
        <f t="shared" si="180"/>
        <v>1000</v>
      </c>
      <c r="CC69" s="167">
        <f>SUM(CC70:CC71)</f>
        <v>1000</v>
      </c>
      <c r="CD69" s="167">
        <f>SUM(CD70:CD71)</f>
        <v>0</v>
      </c>
      <c r="CE69" s="167">
        <v>1</v>
      </c>
      <c r="CF69" s="167">
        <f t="shared" si="153"/>
        <v>1000</v>
      </c>
      <c r="CG69" s="166"/>
      <c r="CH69" s="166">
        <f t="shared" si="181"/>
        <v>50000</v>
      </c>
      <c r="CI69" s="167">
        <f>SUM(CI70:CI71)</f>
        <v>50000</v>
      </c>
      <c r="CJ69" s="167">
        <f>SUM(CJ70:CJ71)</f>
        <v>0</v>
      </c>
      <c r="CK69" s="166">
        <f t="shared" si="182"/>
        <v>0</v>
      </c>
      <c r="CL69" s="167">
        <f>SUM(CL70:CL71)</f>
        <v>0</v>
      </c>
      <c r="CM69" s="167"/>
      <c r="CN69" s="167"/>
      <c r="CO69" s="167"/>
      <c r="CP69" s="167"/>
      <c r="CQ69" s="166">
        <f t="shared" si="183"/>
        <v>50000</v>
      </c>
      <c r="CR69" s="167">
        <f>SUM(CR70:CR71)</f>
        <v>50000</v>
      </c>
      <c r="CS69" s="167">
        <f>SUM(CS70:CS71)</f>
        <v>0</v>
      </c>
      <c r="CT69" s="166">
        <f t="shared" si="184"/>
        <v>0</v>
      </c>
      <c r="CU69" s="167"/>
      <c r="CV69" s="167"/>
      <c r="CW69" s="166">
        <f t="shared" si="125"/>
        <v>2774.20597</v>
      </c>
      <c r="CX69" s="167">
        <f>SUM(CX70:CX71)</f>
        <v>2774.20597</v>
      </c>
      <c r="CY69" s="167"/>
      <c r="CZ69" s="166">
        <f t="shared" si="185"/>
        <v>50000</v>
      </c>
      <c r="DA69" s="167">
        <f>SUM(DA70:DA71)</f>
        <v>50000</v>
      </c>
      <c r="DB69" s="167">
        <f>SUM(DB70:DB71)</f>
        <v>0</v>
      </c>
      <c r="DC69" s="167"/>
      <c r="DD69" s="167"/>
      <c r="DE69" s="167"/>
      <c r="DF69" s="166">
        <f t="shared" si="127"/>
        <v>0</v>
      </c>
      <c r="DG69" s="167">
        <f>SUM(DG70:DG71)</f>
        <v>0</v>
      </c>
      <c r="DH69" s="167">
        <f>SUM(DH70:DH71)</f>
        <v>0</v>
      </c>
      <c r="DI69" s="166">
        <f t="shared" si="128"/>
        <v>2774.20597</v>
      </c>
      <c r="DJ69" s="167">
        <f>SUM(DJ70:DJ71)</f>
        <v>2774.20597</v>
      </c>
      <c r="DK69" s="167">
        <f>SUM(DK70:DK71)</f>
        <v>0</v>
      </c>
      <c r="DL69" s="166">
        <f t="shared" si="129"/>
        <v>2274.20597</v>
      </c>
      <c r="DM69" s="167">
        <f>SUM(DM70:DM71)</f>
        <v>2274.20597</v>
      </c>
      <c r="DN69" s="167">
        <f>SUM(DN70:DN71)</f>
        <v>0</v>
      </c>
      <c r="DO69" s="166">
        <f t="shared" si="186"/>
        <v>0</v>
      </c>
      <c r="DP69" s="167">
        <f>SUM(DP70:DP71)</f>
        <v>0</v>
      </c>
      <c r="DQ69" s="167">
        <f>SUM(DQ70:DQ71)</f>
        <v>0</v>
      </c>
      <c r="DR69" s="166">
        <f t="shared" si="131"/>
        <v>500</v>
      </c>
      <c r="DS69" s="167">
        <f>SUM(DS70:DS71)</f>
        <v>500</v>
      </c>
      <c r="DT69" s="167">
        <f>SUM(DT70:DT71)</f>
        <v>0</v>
      </c>
      <c r="DU69" s="166">
        <f t="shared" si="187"/>
        <v>50000</v>
      </c>
      <c r="DV69" s="167">
        <f>SUM(DV70:DV71)</f>
        <v>50000</v>
      </c>
      <c r="DW69" s="167"/>
      <c r="DX69" s="166">
        <f t="shared" si="188"/>
        <v>55000</v>
      </c>
      <c r="DY69" s="167">
        <f>SUM(DY70:DY71)</f>
        <v>55000</v>
      </c>
      <c r="DZ69" s="167">
        <f>SUM(DZ70:DZ71)</f>
        <v>0</v>
      </c>
      <c r="EA69" s="167"/>
      <c r="EB69" s="167"/>
      <c r="EC69" s="167"/>
      <c r="ED69" s="167">
        <f>EE69</f>
        <v>512663.4</v>
      </c>
      <c r="EE69" s="167">
        <f>EE70</f>
        <v>512663.4</v>
      </c>
      <c r="EF69" s="167"/>
      <c r="EG69" s="167">
        <f t="shared" si="154"/>
        <v>571000</v>
      </c>
      <c r="EH69" s="167">
        <f>EH70+EH71</f>
        <v>571000</v>
      </c>
      <c r="EI69" s="167"/>
      <c r="EJ69" s="167"/>
      <c r="EK69" s="166">
        <f t="shared" si="195"/>
        <v>0</v>
      </c>
      <c r="EL69" s="167">
        <f>SUM(EL70:EL71)</f>
        <v>0</v>
      </c>
      <c r="EM69" s="167"/>
      <c r="EN69" s="167">
        <f>SUM(EN70:EN71)</f>
        <v>0</v>
      </c>
      <c r="EO69" s="166">
        <f t="shared" si="189"/>
        <v>0</v>
      </c>
      <c r="EP69" s="167">
        <f>SUM(EP70:EP71)</f>
        <v>0</v>
      </c>
      <c r="EQ69" s="167"/>
      <c r="ER69" s="167">
        <f>SUM(ER70:ER71)</f>
        <v>0</v>
      </c>
      <c r="ES69" s="167">
        <f>ET69+EV69</f>
        <v>0</v>
      </c>
      <c r="ET69" s="167">
        <f>ET70+ET71</f>
        <v>0</v>
      </c>
      <c r="EU69" s="167"/>
      <c r="EV69" s="167"/>
      <c r="EW69" s="166">
        <f t="shared" si="190"/>
        <v>55000</v>
      </c>
      <c r="EX69" s="167">
        <f>SUM(EX70:EX71)</f>
        <v>55000</v>
      </c>
      <c r="EY69" s="167">
        <f>SUM(EY70:EY71)</f>
        <v>0</v>
      </c>
      <c r="EZ69" s="167">
        <f>FA69</f>
        <v>507663.4</v>
      </c>
      <c r="FA69" s="167">
        <f>FA70</f>
        <v>507663.4</v>
      </c>
      <c r="FB69" s="167"/>
      <c r="FC69" s="167">
        <f t="shared" si="156"/>
        <v>572294.76085000008</v>
      </c>
      <c r="FD69" s="167">
        <f>SUM(FD70:FD71)</f>
        <v>572294.76085000008</v>
      </c>
      <c r="FE69" s="167"/>
      <c r="FF69" s="167"/>
      <c r="FG69" s="166">
        <f t="shared" si="196"/>
        <v>3398.2147299999997</v>
      </c>
      <c r="FH69" s="167">
        <f>SUM(FH70:FH71)</f>
        <v>3398.2147299999997</v>
      </c>
      <c r="FI69" s="167"/>
      <c r="FJ69" s="167">
        <f>SUM(FJ70:FJ71)</f>
        <v>0</v>
      </c>
      <c r="FK69" s="166">
        <f t="shared" si="191"/>
        <v>0</v>
      </c>
      <c r="FL69" s="167">
        <f>SUM(FL70:FL71)</f>
        <v>0</v>
      </c>
      <c r="FM69" s="167"/>
      <c r="FN69" s="167">
        <f>SUM(FN70:FN71)</f>
        <v>0</v>
      </c>
      <c r="FO69" s="167">
        <f t="shared" si="157"/>
        <v>575692.97557999997</v>
      </c>
      <c r="FP69" s="167">
        <f>FP70+FP71</f>
        <v>575692.97557999997</v>
      </c>
      <c r="FQ69" s="167"/>
      <c r="FR69" s="167"/>
      <c r="FS69" s="248">
        <f t="shared" si="54"/>
        <v>431141.91632000002</v>
      </c>
      <c r="FT69" s="249">
        <f t="shared" si="79"/>
        <v>0.75335639221936446</v>
      </c>
      <c r="FU69" s="248">
        <f>FU70+FU71</f>
        <v>431141.91632000002</v>
      </c>
      <c r="FV69" s="249">
        <f t="shared" si="80"/>
        <v>0.75335639221936446</v>
      </c>
      <c r="FW69" s="248">
        <f t="shared" si="192"/>
        <v>0</v>
      </c>
      <c r="FX69" s="249">
        <v>0</v>
      </c>
      <c r="FY69" s="248">
        <f t="shared" si="193"/>
        <v>0</v>
      </c>
      <c r="FZ69" s="249">
        <v>0</v>
      </c>
      <c r="GA69" s="248">
        <f t="shared" si="83"/>
        <v>233511.94103000002</v>
      </c>
      <c r="GB69" s="250">
        <f t="shared" si="84"/>
        <v>0.40802739602783833</v>
      </c>
      <c r="GC69" s="167">
        <f>SUM(GC70:GC71)</f>
        <v>233511.94103000002</v>
      </c>
      <c r="GD69" s="250">
        <f t="shared" si="85"/>
        <v>0.40802739602783833</v>
      </c>
      <c r="GE69" s="248"/>
      <c r="GF69" s="251"/>
      <c r="GG69" s="248"/>
      <c r="GH69" s="251"/>
      <c r="GI69" s="248">
        <f t="shared" si="86"/>
        <v>572245.10002999997</v>
      </c>
      <c r="GJ69" s="250">
        <f t="shared" si="87"/>
        <v>0.9999132251011239</v>
      </c>
      <c r="GK69" s="248">
        <f>GK70+GK71</f>
        <v>572245.10002999997</v>
      </c>
      <c r="GL69" s="250">
        <f t="shared" si="88"/>
        <v>0.9999132251011239</v>
      </c>
      <c r="GM69" s="248">
        <f t="shared" si="194"/>
        <v>0</v>
      </c>
      <c r="GN69" s="250">
        <v>0</v>
      </c>
      <c r="GO69" s="248">
        <f>GO303+GO363</f>
        <v>0</v>
      </c>
      <c r="GP69" s="250">
        <v>0</v>
      </c>
      <c r="GQ69" s="167"/>
      <c r="GR69" s="167"/>
      <c r="GS69" s="167"/>
      <c r="GT69" s="167"/>
      <c r="GU69" s="167">
        <f t="shared" si="158"/>
        <v>571000</v>
      </c>
      <c r="GV69" s="167">
        <f>GV70+GV71</f>
        <v>571000</v>
      </c>
      <c r="GW69" s="167"/>
      <c r="GX69" s="167"/>
      <c r="GY69" s="167"/>
      <c r="GZ69" s="167"/>
      <c r="HA69" s="167"/>
      <c r="HB69" s="167"/>
      <c r="HC69" s="167"/>
      <c r="HD69" s="167"/>
      <c r="HE69" s="167"/>
      <c r="HF69" s="167"/>
      <c r="HG69" s="167">
        <f t="shared" si="197"/>
        <v>0</v>
      </c>
      <c r="HH69" s="167">
        <f>HH70</f>
        <v>0</v>
      </c>
      <c r="HI69" s="167"/>
      <c r="HJ69" s="167"/>
      <c r="HK69" s="167">
        <f>HL69</f>
        <v>0</v>
      </c>
      <c r="HL69" s="167">
        <f>HL70</f>
        <v>0</v>
      </c>
      <c r="HM69" s="167"/>
      <c r="HN69" s="167"/>
      <c r="HO69" s="167">
        <f t="shared" si="159"/>
        <v>571000</v>
      </c>
      <c r="HP69" s="167">
        <f>HP70+HP71</f>
        <v>571000</v>
      </c>
      <c r="HQ69" s="167"/>
      <c r="HR69" s="167"/>
      <c r="HS69" s="167">
        <f t="shared" si="160"/>
        <v>571000</v>
      </c>
      <c r="HT69" s="167">
        <f>HT70+HT71</f>
        <v>571000</v>
      </c>
      <c r="HU69" s="167"/>
      <c r="HV69" s="167"/>
      <c r="HW69" s="167">
        <f>HX69</f>
        <v>0</v>
      </c>
      <c r="HX69" s="167">
        <f>HX70</f>
        <v>0</v>
      </c>
      <c r="HY69" s="167"/>
      <c r="HZ69" s="167"/>
      <c r="IA69" s="167">
        <f t="shared" si="161"/>
        <v>571000</v>
      </c>
      <c r="IB69" s="167">
        <f>IB70+IB71</f>
        <v>571000</v>
      </c>
      <c r="IC69" s="167"/>
      <c r="ID69" s="167"/>
      <c r="IE69" s="175" t="s">
        <v>189</v>
      </c>
      <c r="IF69" s="274"/>
      <c r="IG69" s="274"/>
      <c r="IH69" s="274"/>
    </row>
    <row r="70" spans="2:242" s="271" customFormat="1" ht="30" hidden="1" customHeight="1" x14ac:dyDescent="0.3">
      <c r="B70" s="285"/>
      <c r="C70" s="260" t="s">
        <v>162</v>
      </c>
      <c r="D70" s="261"/>
      <c r="E70" s="262">
        <f t="shared" si="162"/>
        <v>0</v>
      </c>
      <c r="F70" s="262"/>
      <c r="G70" s="262"/>
      <c r="H70" s="262">
        <f t="shared" si="163"/>
        <v>0</v>
      </c>
      <c r="I70" s="262">
        <f>L70-F70</f>
        <v>0</v>
      </c>
      <c r="J70" s="262"/>
      <c r="K70" s="262">
        <f t="shared" si="164"/>
        <v>0</v>
      </c>
      <c r="L70" s="262"/>
      <c r="M70" s="262"/>
      <c r="N70" s="262">
        <f t="shared" si="165"/>
        <v>0</v>
      </c>
      <c r="O70" s="262">
        <f>R70-L70</f>
        <v>0</v>
      </c>
      <c r="P70" s="262"/>
      <c r="Q70" s="263">
        <f t="shared" si="166"/>
        <v>0</v>
      </c>
      <c r="R70" s="263"/>
      <c r="S70" s="263"/>
      <c r="T70" s="263">
        <f t="shared" si="167"/>
        <v>0</v>
      </c>
      <c r="U70" s="263"/>
      <c r="V70" s="263"/>
      <c r="W70" s="263">
        <f t="shared" si="168"/>
        <v>0</v>
      </c>
      <c r="X70" s="263">
        <f>AA70-U70</f>
        <v>0</v>
      </c>
      <c r="Y70" s="263"/>
      <c r="Z70" s="263">
        <f t="shared" si="151"/>
        <v>0</v>
      </c>
      <c r="AA70" s="263">
        <v>0</v>
      </c>
      <c r="AB70" s="263"/>
      <c r="AC70" s="263">
        <f>AD70+AE70</f>
        <v>0</v>
      </c>
      <c r="AD70" s="263"/>
      <c r="AE70" s="263"/>
      <c r="AF70" s="263">
        <f>AG70+AH70</f>
        <v>0</v>
      </c>
      <c r="AG70" s="263"/>
      <c r="AH70" s="263"/>
      <c r="AI70" s="264">
        <f t="shared" si="170"/>
        <v>0</v>
      </c>
      <c r="AJ70" s="263"/>
      <c r="AK70" s="264">
        <f t="shared" si="171"/>
        <v>0</v>
      </c>
      <c r="AL70" s="264">
        <f t="shared" si="171"/>
        <v>0</v>
      </c>
      <c r="AM70" s="738"/>
      <c r="AN70" s="275"/>
      <c r="AO70" s="265">
        <v>1</v>
      </c>
      <c r="AP70" s="275"/>
      <c r="AQ70" s="275"/>
      <c r="AR70" s="275"/>
      <c r="AS70" s="263">
        <f t="shared" si="172"/>
        <v>0</v>
      </c>
      <c r="AT70" s="263"/>
      <c r="AU70" s="263"/>
      <c r="AV70" s="263">
        <f t="shared" si="173"/>
        <v>0</v>
      </c>
      <c r="AW70" s="263">
        <f>AZ70-AT70</f>
        <v>0</v>
      </c>
      <c r="AX70" s="263"/>
      <c r="AY70" s="263">
        <f t="shared" si="174"/>
        <v>0</v>
      </c>
      <c r="AZ70" s="263"/>
      <c r="BA70" s="263"/>
      <c r="BB70" s="263">
        <f t="shared" si="175"/>
        <v>0</v>
      </c>
      <c r="BC70" s="263"/>
      <c r="BD70" s="263"/>
      <c r="BE70" s="263">
        <f t="shared" si="176"/>
        <v>0</v>
      </c>
      <c r="BF70" s="263">
        <f>BW70-BC70</f>
        <v>0</v>
      </c>
      <c r="BG70" s="263"/>
      <c r="BH70" s="263">
        <f t="shared" si="177"/>
        <v>0</v>
      </c>
      <c r="BI70" s="263"/>
      <c r="BJ70" s="263"/>
      <c r="BK70" s="266">
        <v>1</v>
      </c>
      <c r="BL70" s="267">
        <f t="shared" si="152"/>
        <v>0</v>
      </c>
      <c r="BM70" s="267"/>
      <c r="BN70" s="267"/>
      <c r="BO70" s="267"/>
      <c r="BP70" s="267"/>
      <c r="BQ70" s="267"/>
      <c r="BR70" s="267"/>
      <c r="BS70" s="267">
        <f>BT70+BU70</f>
        <v>0</v>
      </c>
      <c r="BT70" s="267">
        <f>AZ70-BN70-BQ70</f>
        <v>0</v>
      </c>
      <c r="BU70" s="267"/>
      <c r="BV70" s="263">
        <f t="shared" si="178"/>
        <v>0</v>
      </c>
      <c r="BW70" s="263"/>
      <c r="BX70" s="263"/>
      <c r="BY70" s="263">
        <f t="shared" si="179"/>
        <v>0</v>
      </c>
      <c r="BZ70" s="263">
        <f>CC70-BW70</f>
        <v>0</v>
      </c>
      <c r="CA70" s="263"/>
      <c r="CB70" s="263">
        <f t="shared" si="180"/>
        <v>0</v>
      </c>
      <c r="CC70" s="263"/>
      <c r="CD70" s="263"/>
      <c r="CE70" s="267">
        <v>1</v>
      </c>
      <c r="CF70" s="267">
        <f t="shared" si="153"/>
        <v>0</v>
      </c>
      <c r="CG70" s="263"/>
      <c r="CH70" s="263">
        <f t="shared" si="181"/>
        <v>0</v>
      </c>
      <c r="CI70" s="263"/>
      <c r="CJ70" s="263"/>
      <c r="CK70" s="263">
        <f t="shared" si="182"/>
        <v>50000</v>
      </c>
      <c r="CL70" s="263">
        <f>CR70-CI70</f>
        <v>50000</v>
      </c>
      <c r="CM70" s="263"/>
      <c r="CN70" s="263"/>
      <c r="CO70" s="263"/>
      <c r="CP70" s="263"/>
      <c r="CQ70" s="263">
        <f t="shared" si="183"/>
        <v>50000</v>
      </c>
      <c r="CR70" s="263">
        <v>50000</v>
      </c>
      <c r="CS70" s="263"/>
      <c r="CT70" s="263">
        <f t="shared" si="184"/>
        <v>0</v>
      </c>
      <c r="CU70" s="263"/>
      <c r="CV70" s="263"/>
      <c r="CW70" s="263">
        <f t="shared" si="125"/>
        <v>0</v>
      </c>
      <c r="CX70" s="263"/>
      <c r="CY70" s="263"/>
      <c r="CZ70" s="263">
        <f t="shared" si="185"/>
        <v>50000</v>
      </c>
      <c r="DA70" s="263">
        <v>50000</v>
      </c>
      <c r="DB70" s="263"/>
      <c r="DC70" s="263"/>
      <c r="DD70" s="263"/>
      <c r="DE70" s="263"/>
      <c r="DF70" s="263">
        <f t="shared" si="127"/>
        <v>0</v>
      </c>
      <c r="DG70" s="263">
        <f>DJ70-CX70</f>
        <v>0</v>
      </c>
      <c r="DH70" s="263"/>
      <c r="DI70" s="263">
        <f t="shared" si="128"/>
        <v>0</v>
      </c>
      <c r="DJ70" s="263">
        <v>0</v>
      </c>
      <c r="DK70" s="263"/>
      <c r="DL70" s="263">
        <f t="shared" si="129"/>
        <v>0</v>
      </c>
      <c r="DM70" s="263"/>
      <c r="DN70" s="263"/>
      <c r="DO70" s="263">
        <f t="shared" si="186"/>
        <v>0</v>
      </c>
      <c r="DP70" s="263"/>
      <c r="DQ70" s="263"/>
      <c r="DR70" s="263">
        <f t="shared" si="131"/>
        <v>0</v>
      </c>
      <c r="DS70" s="263"/>
      <c r="DT70" s="263"/>
      <c r="DU70" s="234">
        <f t="shared" si="187"/>
        <v>50000</v>
      </c>
      <c r="DV70" s="263">
        <v>50000</v>
      </c>
      <c r="DW70" s="263"/>
      <c r="DX70" s="263">
        <f t="shared" si="188"/>
        <v>55000</v>
      </c>
      <c r="DY70" s="263">
        <v>55000</v>
      </c>
      <c r="DZ70" s="263"/>
      <c r="EA70" s="263"/>
      <c r="EB70" s="263"/>
      <c r="EC70" s="263"/>
      <c r="ED70" s="263">
        <f>EE70</f>
        <v>512663.4</v>
      </c>
      <c r="EE70" s="263">
        <f>EH70-DV70</f>
        <v>512663.4</v>
      </c>
      <c r="EF70" s="263"/>
      <c r="EG70" s="263">
        <f t="shared" si="154"/>
        <v>562663.4</v>
      </c>
      <c r="EH70" s="263">
        <v>562663.4</v>
      </c>
      <c r="EI70" s="263"/>
      <c r="EJ70" s="263"/>
      <c r="EK70" s="263">
        <f t="shared" si="195"/>
        <v>0</v>
      </c>
      <c r="EL70" s="263"/>
      <c r="EM70" s="263"/>
      <c r="EN70" s="263"/>
      <c r="EO70" s="263">
        <f t="shared" si="189"/>
        <v>0</v>
      </c>
      <c r="EP70" s="263"/>
      <c r="EQ70" s="263"/>
      <c r="ER70" s="263"/>
      <c r="ES70" s="263">
        <f>ET70+EV70</f>
        <v>0</v>
      </c>
      <c r="ET70" s="263"/>
      <c r="EU70" s="263"/>
      <c r="EV70" s="263"/>
      <c r="EW70" s="234">
        <f t="shared" si="190"/>
        <v>55000</v>
      </c>
      <c r="EX70" s="263">
        <v>55000</v>
      </c>
      <c r="EY70" s="263"/>
      <c r="EZ70" s="263">
        <f>FA70</f>
        <v>507663.4</v>
      </c>
      <c r="FA70" s="263">
        <f>FD70-EW70</f>
        <v>507663.4</v>
      </c>
      <c r="FB70" s="263"/>
      <c r="FC70" s="263">
        <f t="shared" si="156"/>
        <v>562663.4</v>
      </c>
      <c r="FD70" s="263">
        <v>562663.4</v>
      </c>
      <c r="FE70" s="263"/>
      <c r="FF70" s="263"/>
      <c r="FG70" s="263">
        <f t="shared" si="196"/>
        <v>0</v>
      </c>
      <c r="FH70" s="263">
        <f>FP70-FD70</f>
        <v>0</v>
      </c>
      <c r="FI70" s="263"/>
      <c r="FJ70" s="263"/>
      <c r="FK70" s="263">
        <f t="shared" si="191"/>
        <v>0</v>
      </c>
      <c r="FL70" s="263"/>
      <c r="FM70" s="263"/>
      <c r="FN70" s="263"/>
      <c r="FO70" s="263">
        <f t="shared" si="157"/>
        <v>562663.4</v>
      </c>
      <c r="FP70" s="263">
        <f>FD70</f>
        <v>562663.4</v>
      </c>
      <c r="FQ70" s="263"/>
      <c r="FR70" s="263"/>
      <c r="FS70" s="140">
        <f t="shared" si="54"/>
        <v>428428.78200000001</v>
      </c>
      <c r="FT70" s="144">
        <f t="shared" si="79"/>
        <v>0.76142998105083781</v>
      </c>
      <c r="FU70" s="140">
        <f>428428.782</f>
        <v>428428.78200000001</v>
      </c>
      <c r="FV70" s="144">
        <f t="shared" si="80"/>
        <v>0.76142998105083781</v>
      </c>
      <c r="FW70" s="140">
        <f t="shared" si="192"/>
        <v>0</v>
      </c>
      <c r="FX70" s="144">
        <v>0</v>
      </c>
      <c r="FY70" s="140">
        <f t="shared" si="193"/>
        <v>0</v>
      </c>
      <c r="FZ70" s="144">
        <v>0</v>
      </c>
      <c r="GA70" s="140">
        <f t="shared" si="83"/>
        <v>230798.80671</v>
      </c>
      <c r="GB70" s="145">
        <f t="shared" si="84"/>
        <v>0.41018983411752036</v>
      </c>
      <c r="GC70" s="140">
        <v>230798.80671</v>
      </c>
      <c r="GD70" s="145">
        <f t="shared" si="85"/>
        <v>0.41018983411752036</v>
      </c>
      <c r="GE70" s="140"/>
      <c r="GF70" s="268"/>
      <c r="GG70" s="140"/>
      <c r="GH70" s="268"/>
      <c r="GI70" s="140">
        <f t="shared" si="86"/>
        <v>562663.4</v>
      </c>
      <c r="GJ70" s="145">
        <f t="shared" si="87"/>
        <v>1</v>
      </c>
      <c r="GK70" s="140">
        <v>562663.4</v>
      </c>
      <c r="GL70" s="145">
        <f t="shared" si="88"/>
        <v>1</v>
      </c>
      <c r="GM70" s="140">
        <f t="shared" si="194"/>
        <v>0</v>
      </c>
      <c r="GN70" s="145">
        <v>0</v>
      </c>
      <c r="GO70" s="140">
        <f>GO304+GO364</f>
        <v>0</v>
      </c>
      <c r="GP70" s="145">
        <v>0</v>
      </c>
      <c r="GQ70" s="263"/>
      <c r="GR70" s="263"/>
      <c r="GS70" s="263"/>
      <c r="GT70" s="263"/>
      <c r="GU70" s="263">
        <f t="shared" si="158"/>
        <v>562663.4</v>
      </c>
      <c r="GV70" s="263">
        <v>562663.4</v>
      </c>
      <c r="GW70" s="263"/>
      <c r="GX70" s="263"/>
      <c r="GY70" s="263"/>
      <c r="GZ70" s="263"/>
      <c r="HA70" s="263"/>
      <c r="HB70" s="263"/>
      <c r="HC70" s="263"/>
      <c r="HD70" s="263"/>
      <c r="HE70" s="263"/>
      <c r="HF70" s="263"/>
      <c r="HG70" s="263">
        <f t="shared" si="197"/>
        <v>0</v>
      </c>
      <c r="HH70" s="263">
        <f>HP70-GV70</f>
        <v>0</v>
      </c>
      <c r="HI70" s="263"/>
      <c r="HJ70" s="263"/>
      <c r="HK70" s="263">
        <f>HL70</f>
        <v>0</v>
      </c>
      <c r="HL70" s="263">
        <f>IF70-GZ70</f>
        <v>0</v>
      </c>
      <c r="HM70" s="263"/>
      <c r="HN70" s="263"/>
      <c r="HO70" s="263">
        <f t="shared" si="159"/>
        <v>562663.4</v>
      </c>
      <c r="HP70" s="263">
        <f>GV70</f>
        <v>562663.4</v>
      </c>
      <c r="HQ70" s="263"/>
      <c r="HR70" s="263"/>
      <c r="HS70" s="263">
        <f t="shared" si="160"/>
        <v>562663.4</v>
      </c>
      <c r="HT70" s="263">
        <v>562663.4</v>
      </c>
      <c r="HU70" s="263"/>
      <c r="HV70" s="263"/>
      <c r="HW70" s="263">
        <f>HX70</f>
        <v>0</v>
      </c>
      <c r="HX70" s="263">
        <f>IR70-HL70</f>
        <v>0</v>
      </c>
      <c r="HY70" s="263"/>
      <c r="HZ70" s="263"/>
      <c r="IA70" s="263">
        <f t="shared" si="161"/>
        <v>562663.4</v>
      </c>
      <c r="IB70" s="263">
        <v>562663.4</v>
      </c>
      <c r="IC70" s="263"/>
      <c r="ID70" s="263"/>
      <c r="IE70" s="269"/>
      <c r="IF70" s="270"/>
      <c r="IG70" s="270"/>
      <c r="IH70" s="270"/>
    </row>
    <row r="71" spans="2:242" s="271" customFormat="1" ht="31.5" hidden="1" customHeight="1" x14ac:dyDescent="0.3">
      <c r="B71" s="259"/>
      <c r="C71" s="260" t="s">
        <v>190</v>
      </c>
      <c r="D71" s="261" t="s">
        <v>165</v>
      </c>
      <c r="E71" s="262">
        <f t="shared" si="162"/>
        <v>0</v>
      </c>
      <c r="F71" s="262"/>
      <c r="G71" s="262"/>
      <c r="H71" s="262">
        <f t="shared" si="163"/>
        <v>0</v>
      </c>
      <c r="I71" s="262">
        <f>L71-F71</f>
        <v>0</v>
      </c>
      <c r="J71" s="262"/>
      <c r="K71" s="262">
        <f t="shared" si="164"/>
        <v>0</v>
      </c>
      <c r="L71" s="262"/>
      <c r="M71" s="262"/>
      <c r="N71" s="262">
        <f t="shared" si="165"/>
        <v>0</v>
      </c>
      <c r="O71" s="262">
        <f>R71-L71</f>
        <v>0</v>
      </c>
      <c r="P71" s="262"/>
      <c r="Q71" s="263">
        <f t="shared" si="166"/>
        <v>0</v>
      </c>
      <c r="R71" s="263"/>
      <c r="S71" s="263"/>
      <c r="T71" s="263">
        <f t="shared" si="167"/>
        <v>0</v>
      </c>
      <c r="U71" s="263"/>
      <c r="V71" s="263"/>
      <c r="W71" s="263">
        <f t="shared" si="168"/>
        <v>0</v>
      </c>
      <c r="X71" s="263">
        <f>AA71-U71</f>
        <v>0</v>
      </c>
      <c r="Y71" s="263"/>
      <c r="Z71" s="263">
        <f t="shared" si="151"/>
        <v>0</v>
      </c>
      <c r="AA71" s="263"/>
      <c r="AB71" s="263"/>
      <c r="AC71" s="263">
        <f>AD71+AE71</f>
        <v>0</v>
      </c>
      <c r="AD71" s="263"/>
      <c r="AE71" s="263"/>
      <c r="AF71" s="263">
        <f>AG71+AH71</f>
        <v>0</v>
      </c>
      <c r="AG71" s="263"/>
      <c r="AH71" s="263"/>
      <c r="AI71" s="264">
        <f t="shared" si="170"/>
        <v>0</v>
      </c>
      <c r="AJ71" s="263"/>
      <c r="AK71" s="264">
        <f t="shared" si="171"/>
        <v>0</v>
      </c>
      <c r="AL71" s="264">
        <f t="shared" si="171"/>
        <v>0</v>
      </c>
      <c r="AM71" s="738"/>
      <c r="AN71" s="275"/>
      <c r="AO71" s="265">
        <v>1</v>
      </c>
      <c r="AP71" s="275"/>
      <c r="AQ71" s="275"/>
      <c r="AR71" s="275"/>
      <c r="AS71" s="263">
        <f t="shared" si="172"/>
        <v>1000</v>
      </c>
      <c r="AT71" s="263">
        <v>1000</v>
      </c>
      <c r="AU71" s="263"/>
      <c r="AV71" s="263">
        <f t="shared" si="173"/>
        <v>0</v>
      </c>
      <c r="AW71" s="263">
        <f>AZ71-AT71</f>
        <v>0</v>
      </c>
      <c r="AX71" s="263"/>
      <c r="AY71" s="263">
        <f t="shared" si="174"/>
        <v>1000</v>
      </c>
      <c r="AZ71" s="263">
        <v>1000</v>
      </c>
      <c r="BA71" s="263"/>
      <c r="BB71" s="263">
        <f t="shared" si="175"/>
        <v>50000</v>
      </c>
      <c r="BC71" s="263">
        <v>50000</v>
      </c>
      <c r="BD71" s="263"/>
      <c r="BE71" s="263">
        <f t="shared" si="176"/>
        <v>0</v>
      </c>
      <c r="BF71" s="263">
        <f>BW71-BC71</f>
        <v>0</v>
      </c>
      <c r="BG71" s="263"/>
      <c r="BH71" s="263">
        <f t="shared" si="177"/>
        <v>1000</v>
      </c>
      <c r="BI71" s="263">
        <v>1000</v>
      </c>
      <c r="BJ71" s="263"/>
      <c r="BK71" s="266">
        <v>1</v>
      </c>
      <c r="BL71" s="267">
        <f t="shared" si="152"/>
        <v>1000</v>
      </c>
      <c r="BM71" s="267"/>
      <c r="BN71" s="267"/>
      <c r="BO71" s="267"/>
      <c r="BP71" s="267"/>
      <c r="BQ71" s="267"/>
      <c r="BR71" s="267"/>
      <c r="BS71" s="267">
        <f>BT71+BU71</f>
        <v>1000</v>
      </c>
      <c r="BT71" s="267">
        <f>AZ71-BN71-BQ71</f>
        <v>1000</v>
      </c>
      <c r="BU71" s="267"/>
      <c r="BV71" s="263">
        <f t="shared" si="178"/>
        <v>50000</v>
      </c>
      <c r="BW71" s="263">
        <v>50000</v>
      </c>
      <c r="BX71" s="263"/>
      <c r="BY71" s="263">
        <f t="shared" si="179"/>
        <v>0</v>
      </c>
      <c r="BZ71" s="263">
        <f>CC71-BI71</f>
        <v>0</v>
      </c>
      <c r="CA71" s="263"/>
      <c r="CB71" s="263">
        <f t="shared" si="180"/>
        <v>1000</v>
      </c>
      <c r="CC71" s="263">
        <v>1000</v>
      </c>
      <c r="CD71" s="263"/>
      <c r="CE71" s="267">
        <v>1</v>
      </c>
      <c r="CF71" s="267">
        <f t="shared" si="153"/>
        <v>1000</v>
      </c>
      <c r="CG71" s="263"/>
      <c r="CH71" s="263">
        <f t="shared" si="181"/>
        <v>50000</v>
      </c>
      <c r="CI71" s="263">
        <v>50000</v>
      </c>
      <c r="CJ71" s="263"/>
      <c r="CK71" s="263">
        <f t="shared" si="182"/>
        <v>-50000</v>
      </c>
      <c r="CL71" s="263">
        <f>CR71-CI71</f>
        <v>-50000</v>
      </c>
      <c r="CM71" s="263"/>
      <c r="CN71" s="263"/>
      <c r="CO71" s="263"/>
      <c r="CP71" s="263"/>
      <c r="CQ71" s="263">
        <f t="shared" si="183"/>
        <v>0</v>
      </c>
      <c r="CR71" s="263"/>
      <c r="CS71" s="263"/>
      <c r="CT71" s="263">
        <f t="shared" si="184"/>
        <v>0</v>
      </c>
      <c r="CU71" s="263"/>
      <c r="CV71" s="263"/>
      <c r="CW71" s="263">
        <f t="shared" si="125"/>
        <v>2774.20597</v>
      </c>
      <c r="CX71" s="263">
        <v>2774.20597</v>
      </c>
      <c r="CY71" s="263"/>
      <c r="CZ71" s="263">
        <f t="shared" si="185"/>
        <v>0</v>
      </c>
      <c r="DA71" s="263">
        <v>0</v>
      </c>
      <c r="DB71" s="263"/>
      <c r="DC71" s="263"/>
      <c r="DD71" s="263"/>
      <c r="DE71" s="263"/>
      <c r="DF71" s="263">
        <f t="shared" si="127"/>
        <v>0</v>
      </c>
      <c r="DG71" s="263">
        <f>DJ71-CX71</f>
        <v>0</v>
      </c>
      <c r="DH71" s="263"/>
      <c r="DI71" s="263">
        <f t="shared" si="128"/>
        <v>2774.20597</v>
      </c>
      <c r="DJ71" s="263">
        <f>1000+1274.20597+500</f>
        <v>2774.20597</v>
      </c>
      <c r="DK71" s="263"/>
      <c r="DL71" s="263">
        <f t="shared" si="129"/>
        <v>2274.20597</v>
      </c>
      <c r="DM71" s="263">
        <f>DJ71-500</f>
        <v>2274.20597</v>
      </c>
      <c r="DN71" s="263"/>
      <c r="DO71" s="263">
        <f t="shared" si="186"/>
        <v>0</v>
      </c>
      <c r="DP71" s="263">
        <v>0</v>
      </c>
      <c r="DQ71" s="263"/>
      <c r="DR71" s="263">
        <f t="shared" si="131"/>
        <v>500</v>
      </c>
      <c r="DS71" s="263">
        <f>DJ71-DM71-DP71</f>
        <v>500</v>
      </c>
      <c r="DT71" s="263"/>
      <c r="DU71" s="234">
        <f t="shared" si="187"/>
        <v>0</v>
      </c>
      <c r="DV71" s="263">
        <v>0</v>
      </c>
      <c r="DW71" s="263"/>
      <c r="DX71" s="263">
        <f t="shared" si="188"/>
        <v>0</v>
      </c>
      <c r="DY71" s="263">
        <v>0</v>
      </c>
      <c r="DZ71" s="263"/>
      <c r="EA71" s="263"/>
      <c r="EB71" s="263"/>
      <c r="EC71" s="263"/>
      <c r="ED71" s="263"/>
      <c r="EE71" s="263"/>
      <c r="EF71" s="263"/>
      <c r="EG71" s="263">
        <f t="shared" si="154"/>
        <v>8336.6</v>
      </c>
      <c r="EH71" s="263">
        <v>8336.6</v>
      </c>
      <c r="EI71" s="263"/>
      <c r="EJ71" s="263"/>
      <c r="EK71" s="263">
        <f t="shared" si="195"/>
        <v>0</v>
      </c>
      <c r="EL71" s="263"/>
      <c r="EM71" s="263"/>
      <c r="EN71" s="263"/>
      <c r="EO71" s="263">
        <f t="shared" si="189"/>
        <v>0</v>
      </c>
      <c r="EP71" s="263"/>
      <c r="EQ71" s="263"/>
      <c r="ER71" s="263"/>
      <c r="ES71" s="263">
        <f>ET71+EV71</f>
        <v>0</v>
      </c>
      <c r="ET71" s="263"/>
      <c r="EU71" s="263"/>
      <c r="EV71" s="263"/>
      <c r="EW71" s="234">
        <f t="shared" si="190"/>
        <v>0</v>
      </c>
      <c r="EX71" s="263">
        <v>0</v>
      </c>
      <c r="EY71" s="263"/>
      <c r="EZ71" s="263"/>
      <c r="FA71" s="263"/>
      <c r="FB71" s="263"/>
      <c r="FC71" s="263">
        <f t="shared" si="156"/>
        <v>9631.3608499999991</v>
      </c>
      <c r="FD71" s="263">
        <v>9631.3608499999991</v>
      </c>
      <c r="FE71" s="263"/>
      <c r="FF71" s="263"/>
      <c r="FG71" s="263">
        <f t="shared" si="196"/>
        <v>3398.2147299999997</v>
      </c>
      <c r="FH71" s="263">
        <f>FP71-FD71</f>
        <v>3398.2147299999997</v>
      </c>
      <c r="FI71" s="263"/>
      <c r="FJ71" s="263"/>
      <c r="FK71" s="263">
        <f t="shared" si="191"/>
        <v>0</v>
      </c>
      <c r="FL71" s="263"/>
      <c r="FM71" s="263"/>
      <c r="FN71" s="263"/>
      <c r="FO71" s="263">
        <f t="shared" si="157"/>
        <v>13029.575579999999</v>
      </c>
      <c r="FP71" s="263">
        <f>FD71+3398.21473</f>
        <v>13029.575579999999</v>
      </c>
      <c r="FQ71" s="263"/>
      <c r="FR71" s="263"/>
      <c r="FS71" s="140">
        <f t="shared" si="54"/>
        <v>2713.1343200000001</v>
      </c>
      <c r="FT71" s="144">
        <f t="shared" si="79"/>
        <v>0.28169792018539108</v>
      </c>
      <c r="FU71" s="140">
        <v>2713.1343200000001</v>
      </c>
      <c r="FV71" s="144">
        <f t="shared" si="80"/>
        <v>0.28169792018539108</v>
      </c>
      <c r="FW71" s="140">
        <f t="shared" si="192"/>
        <v>0</v>
      </c>
      <c r="FX71" s="144">
        <v>0</v>
      </c>
      <c r="FY71" s="140">
        <f t="shared" si="193"/>
        <v>0</v>
      </c>
      <c r="FZ71" s="144">
        <v>0</v>
      </c>
      <c r="GA71" s="140">
        <f t="shared" si="83"/>
        <v>2713.1343200000001</v>
      </c>
      <c r="GB71" s="145">
        <f t="shared" si="84"/>
        <v>0.28169792018539108</v>
      </c>
      <c r="GC71" s="140">
        <v>2713.1343200000001</v>
      </c>
      <c r="GD71" s="145">
        <f t="shared" si="85"/>
        <v>0.28169792018539108</v>
      </c>
      <c r="GE71" s="140"/>
      <c r="GF71" s="268"/>
      <c r="GG71" s="140"/>
      <c r="GH71" s="268"/>
      <c r="GI71" s="140">
        <f t="shared" si="86"/>
        <v>9581.70003</v>
      </c>
      <c r="GJ71" s="145">
        <f t="shared" si="87"/>
        <v>0.9948438418232457</v>
      </c>
      <c r="GK71" s="140">
        <v>9581.70003</v>
      </c>
      <c r="GL71" s="145">
        <f t="shared" si="88"/>
        <v>0.9948438418232457</v>
      </c>
      <c r="GM71" s="140">
        <f t="shared" si="194"/>
        <v>0</v>
      </c>
      <c r="GN71" s="145">
        <v>0</v>
      </c>
      <c r="GO71" s="140">
        <v>0</v>
      </c>
      <c r="GP71" s="145">
        <v>0</v>
      </c>
      <c r="GQ71" s="263"/>
      <c r="GR71" s="263"/>
      <c r="GS71" s="263"/>
      <c r="GT71" s="263"/>
      <c r="GU71" s="263">
        <f t="shared" si="158"/>
        <v>8336.6</v>
      </c>
      <c r="GV71" s="263">
        <v>8336.6</v>
      </c>
      <c r="GW71" s="263"/>
      <c r="GX71" s="263"/>
      <c r="GY71" s="263"/>
      <c r="GZ71" s="263"/>
      <c r="HA71" s="263"/>
      <c r="HB71" s="263"/>
      <c r="HC71" s="263"/>
      <c r="HD71" s="263"/>
      <c r="HE71" s="263"/>
      <c r="HF71" s="263"/>
      <c r="HG71" s="263"/>
      <c r="HH71" s="263"/>
      <c r="HI71" s="263"/>
      <c r="HJ71" s="263"/>
      <c r="HK71" s="263"/>
      <c r="HL71" s="263"/>
      <c r="HM71" s="263"/>
      <c r="HN71" s="263"/>
      <c r="HO71" s="263">
        <f t="shared" si="159"/>
        <v>8336.6</v>
      </c>
      <c r="HP71" s="263">
        <f>GV71</f>
        <v>8336.6</v>
      </c>
      <c r="HQ71" s="263"/>
      <c r="HR71" s="263"/>
      <c r="HS71" s="263">
        <f t="shared" si="160"/>
        <v>8336.6</v>
      </c>
      <c r="HT71" s="263">
        <v>8336.6</v>
      </c>
      <c r="HU71" s="263"/>
      <c r="HV71" s="263"/>
      <c r="HW71" s="263"/>
      <c r="HX71" s="263"/>
      <c r="HY71" s="263"/>
      <c r="HZ71" s="263"/>
      <c r="IA71" s="263">
        <f t="shared" si="161"/>
        <v>8336.6</v>
      </c>
      <c r="IB71" s="263">
        <v>8336.6</v>
      </c>
      <c r="IC71" s="263"/>
      <c r="ID71" s="263"/>
      <c r="IE71" s="269"/>
      <c r="IF71" s="270"/>
      <c r="IG71" s="270"/>
      <c r="IH71" s="270"/>
    </row>
    <row r="72" spans="2:242" s="293" customFormat="1" ht="85.5" hidden="1" customHeight="1" x14ac:dyDescent="0.3">
      <c r="B72" s="278" t="s">
        <v>191</v>
      </c>
      <c r="C72" s="162" t="s">
        <v>192</v>
      </c>
      <c r="D72" s="286"/>
      <c r="E72" s="287"/>
      <c r="F72" s="287"/>
      <c r="G72" s="287"/>
      <c r="H72" s="287"/>
      <c r="I72" s="287"/>
      <c r="J72" s="287"/>
      <c r="K72" s="287"/>
      <c r="L72" s="287"/>
      <c r="M72" s="287"/>
      <c r="N72" s="287"/>
      <c r="O72" s="287"/>
      <c r="P72" s="287"/>
      <c r="Q72" s="288"/>
      <c r="R72" s="288"/>
      <c r="S72" s="288"/>
      <c r="T72" s="288"/>
      <c r="U72" s="288"/>
      <c r="V72" s="288"/>
      <c r="W72" s="288"/>
      <c r="X72" s="288"/>
      <c r="Y72" s="288"/>
      <c r="Z72" s="288"/>
      <c r="AA72" s="288"/>
      <c r="AB72" s="288"/>
      <c r="AC72" s="288"/>
      <c r="AD72" s="288"/>
      <c r="AE72" s="288"/>
      <c r="AF72" s="288"/>
      <c r="AG72" s="288"/>
      <c r="AH72" s="288"/>
      <c r="AI72" s="282"/>
      <c r="AJ72" s="288"/>
      <c r="AK72" s="282"/>
      <c r="AL72" s="282"/>
      <c r="AM72" s="289"/>
      <c r="AN72" s="290"/>
      <c r="AO72" s="170"/>
      <c r="AP72" s="290"/>
      <c r="AQ72" s="290"/>
      <c r="AR72" s="290"/>
      <c r="AS72" s="288"/>
      <c r="AT72" s="288"/>
      <c r="AU72" s="288"/>
      <c r="AV72" s="288"/>
      <c r="AW72" s="288"/>
      <c r="AX72" s="288"/>
      <c r="AY72" s="288"/>
      <c r="AZ72" s="288"/>
      <c r="BA72" s="288"/>
      <c r="BB72" s="288"/>
      <c r="BC72" s="288"/>
      <c r="BD72" s="288"/>
      <c r="BE72" s="288"/>
      <c r="BF72" s="288"/>
      <c r="BG72" s="288"/>
      <c r="BH72" s="288"/>
      <c r="BI72" s="288"/>
      <c r="BJ72" s="288"/>
      <c r="BK72" s="171"/>
      <c r="BL72" s="167"/>
      <c r="BM72" s="167"/>
      <c r="BN72" s="167"/>
      <c r="BO72" s="167"/>
      <c r="BP72" s="167"/>
      <c r="BQ72" s="167"/>
      <c r="BR72" s="167"/>
      <c r="BS72" s="167"/>
      <c r="BT72" s="167"/>
      <c r="BU72" s="167"/>
      <c r="BV72" s="288"/>
      <c r="BW72" s="288"/>
      <c r="BX72" s="288"/>
      <c r="BY72" s="288"/>
      <c r="BZ72" s="291"/>
      <c r="CA72" s="288"/>
      <c r="CB72" s="288"/>
      <c r="CC72" s="288"/>
      <c r="CD72" s="288"/>
      <c r="CE72" s="167"/>
      <c r="CF72" s="167"/>
      <c r="CG72" s="288"/>
      <c r="CH72" s="288"/>
      <c r="CI72" s="288"/>
      <c r="CJ72" s="288"/>
      <c r="CK72" s="288"/>
      <c r="CL72" s="288"/>
      <c r="CM72" s="288"/>
      <c r="CN72" s="288"/>
      <c r="CO72" s="288"/>
      <c r="CP72" s="288"/>
      <c r="CQ72" s="288"/>
      <c r="CR72" s="288"/>
      <c r="CS72" s="288"/>
      <c r="CT72" s="288"/>
      <c r="CU72" s="291"/>
      <c r="CV72" s="288"/>
      <c r="CW72" s="166">
        <f t="shared" si="125"/>
        <v>0</v>
      </c>
      <c r="CX72" s="167">
        <f>SUM(CX73:CX74)</f>
        <v>0</v>
      </c>
      <c r="CY72" s="167"/>
      <c r="CZ72" s="166">
        <f t="shared" si="185"/>
        <v>50000</v>
      </c>
      <c r="DA72" s="167">
        <f>SUM(DA73:DA74)</f>
        <v>50000</v>
      </c>
      <c r="DB72" s="167">
        <f>SUM(DB73:DB74)</f>
        <v>0</v>
      </c>
      <c r="DC72" s="167"/>
      <c r="DD72" s="167"/>
      <c r="DE72" s="167"/>
      <c r="DF72" s="166">
        <f t="shared" si="127"/>
        <v>0</v>
      </c>
      <c r="DG72" s="167">
        <f>SUM(DG73:DG74)</f>
        <v>0</v>
      </c>
      <c r="DH72" s="167">
        <f>SUM(DH73:DH74)</f>
        <v>0</v>
      </c>
      <c r="DI72" s="166">
        <f t="shared" si="128"/>
        <v>0</v>
      </c>
      <c r="DJ72" s="167">
        <f>SUM(DJ73:DJ74)</f>
        <v>0</v>
      </c>
      <c r="DK72" s="167">
        <f>SUM(DK73:DK74)</f>
        <v>0</v>
      </c>
      <c r="DL72" s="166">
        <f t="shared" si="129"/>
        <v>0</v>
      </c>
      <c r="DM72" s="167">
        <f>SUM(DM73:DM74)</f>
        <v>0</v>
      </c>
      <c r="DN72" s="167">
        <f>SUM(DN73:DN74)</f>
        <v>0</v>
      </c>
      <c r="DO72" s="166">
        <f t="shared" si="186"/>
        <v>0</v>
      </c>
      <c r="DP72" s="167">
        <f>SUM(DP73:DP74)</f>
        <v>0</v>
      </c>
      <c r="DQ72" s="167">
        <f>SUM(DQ73:DQ74)</f>
        <v>0</v>
      </c>
      <c r="DR72" s="166">
        <f t="shared" si="131"/>
        <v>0</v>
      </c>
      <c r="DS72" s="167">
        <f>SUM(DS73:DS74)</f>
        <v>0</v>
      </c>
      <c r="DT72" s="167">
        <f>SUM(DT73:DT74)</f>
        <v>0</v>
      </c>
      <c r="DU72" s="166">
        <f t="shared" si="187"/>
        <v>0</v>
      </c>
      <c r="DV72" s="166">
        <v>0</v>
      </c>
      <c r="DW72" s="166">
        <v>0</v>
      </c>
      <c r="DX72" s="288"/>
      <c r="DY72" s="288"/>
      <c r="DZ72" s="288"/>
      <c r="EA72" s="288"/>
      <c r="EB72" s="288"/>
      <c r="EC72" s="288"/>
      <c r="ED72" s="288"/>
      <c r="EE72" s="288"/>
      <c r="EF72" s="288"/>
      <c r="EG72" s="263">
        <f t="shared" si="154"/>
        <v>0</v>
      </c>
      <c r="EH72" s="288"/>
      <c r="EI72" s="288"/>
      <c r="EJ72" s="288"/>
      <c r="EK72" s="288"/>
      <c r="EL72" s="288"/>
      <c r="EM72" s="288"/>
      <c r="EN72" s="288"/>
      <c r="EO72" s="288"/>
      <c r="EP72" s="288"/>
      <c r="EQ72" s="288"/>
      <c r="ER72" s="288"/>
      <c r="ES72" s="291"/>
      <c r="ET72" s="291"/>
      <c r="EU72" s="288"/>
      <c r="EV72" s="288"/>
      <c r="EW72" s="166">
        <f t="shared" si="190"/>
        <v>0</v>
      </c>
      <c r="EX72" s="166">
        <v>0</v>
      </c>
      <c r="EY72" s="166">
        <v>0</v>
      </c>
      <c r="EZ72" s="288"/>
      <c r="FA72" s="288"/>
      <c r="FB72" s="288"/>
      <c r="FC72" s="288"/>
      <c r="FD72" s="288"/>
      <c r="FE72" s="288"/>
      <c r="FF72" s="288"/>
      <c r="FG72" s="288"/>
      <c r="FH72" s="288"/>
      <c r="FI72" s="288"/>
      <c r="FJ72" s="288"/>
      <c r="FK72" s="288"/>
      <c r="FL72" s="288"/>
      <c r="FM72" s="288"/>
      <c r="FN72" s="288"/>
      <c r="FO72" s="263">
        <f t="shared" si="157"/>
        <v>0</v>
      </c>
      <c r="FP72" s="288"/>
      <c r="FQ72" s="288"/>
      <c r="FR72" s="288"/>
      <c r="FS72" s="45">
        <f t="shared" si="54"/>
        <v>0</v>
      </c>
      <c r="FT72" s="46" t="e">
        <f t="shared" si="79"/>
        <v>#DIV/0!</v>
      </c>
      <c r="FU72" s="45">
        <v>0</v>
      </c>
      <c r="FV72" s="46" t="e">
        <f t="shared" si="80"/>
        <v>#DIV/0!</v>
      </c>
      <c r="FW72" s="45">
        <f t="shared" si="192"/>
        <v>0</v>
      </c>
      <c r="FX72" s="46" t="e">
        <f t="shared" ref="FX72:FX79" si="199">FW72/FE72</f>
        <v>#DIV/0!</v>
      </c>
      <c r="FY72" s="45">
        <f t="shared" si="193"/>
        <v>0</v>
      </c>
      <c r="FZ72" s="46" t="e">
        <f t="shared" ref="FZ72:FZ79" si="200">FY72/FF72</f>
        <v>#DIV/0!</v>
      </c>
      <c r="GA72" s="248">
        <f t="shared" si="83"/>
        <v>0</v>
      </c>
      <c r="GB72" s="47" t="e">
        <f t="shared" si="84"/>
        <v>#DIV/0!</v>
      </c>
      <c r="GC72" s="140">
        <v>0</v>
      </c>
      <c r="GD72" s="47" t="e">
        <f t="shared" si="85"/>
        <v>#DIV/0!</v>
      </c>
      <c r="GE72" s="115"/>
      <c r="GF72" s="236"/>
      <c r="GG72" s="115"/>
      <c r="GH72" s="236"/>
      <c r="GI72" s="140">
        <f t="shared" si="86"/>
        <v>1237.9052999999999</v>
      </c>
      <c r="GJ72" s="47" t="e">
        <f t="shared" si="87"/>
        <v>#DIV/0!</v>
      </c>
      <c r="GK72" s="115">
        <f>GK306+GK366</f>
        <v>1237.9052999999999</v>
      </c>
      <c r="GL72" s="47" t="e">
        <f t="shared" si="88"/>
        <v>#DIV/0!</v>
      </c>
      <c r="GM72" s="115">
        <f t="shared" si="194"/>
        <v>0</v>
      </c>
      <c r="GN72" s="47" t="e">
        <f t="shared" ref="GN72:GN79" si="201">GM72/FE72</f>
        <v>#DIV/0!</v>
      </c>
      <c r="GO72" s="115">
        <f>GO306+GO366</f>
        <v>0</v>
      </c>
      <c r="GP72" s="47" t="e">
        <f t="shared" ref="GP72:GP79" si="202">GO72/FF72</f>
        <v>#DIV/0!</v>
      </c>
      <c r="GQ72" s="288"/>
      <c r="GR72" s="288"/>
      <c r="GS72" s="288"/>
      <c r="GT72" s="288"/>
      <c r="GU72" s="288"/>
      <c r="GV72" s="288"/>
      <c r="GW72" s="288"/>
      <c r="GX72" s="288"/>
      <c r="GY72" s="288"/>
      <c r="GZ72" s="288"/>
      <c r="HA72" s="288"/>
      <c r="HB72" s="288"/>
      <c r="HC72" s="288"/>
      <c r="HD72" s="288"/>
      <c r="HE72" s="288"/>
      <c r="HF72" s="288"/>
      <c r="HG72" s="288"/>
      <c r="HH72" s="288"/>
      <c r="HI72" s="288"/>
      <c r="HJ72" s="288"/>
      <c r="HK72" s="288"/>
      <c r="HL72" s="288"/>
      <c r="HM72" s="288"/>
      <c r="HN72" s="288"/>
      <c r="HO72" s="288"/>
      <c r="HP72" s="288"/>
      <c r="HQ72" s="288"/>
      <c r="HR72" s="288"/>
      <c r="HS72" s="288"/>
      <c r="HT72" s="288"/>
      <c r="HU72" s="288"/>
      <c r="HV72" s="288"/>
      <c r="HW72" s="288"/>
      <c r="HX72" s="288"/>
      <c r="HY72" s="288"/>
      <c r="HZ72" s="288"/>
      <c r="IA72" s="288"/>
      <c r="IB72" s="288"/>
      <c r="IC72" s="288"/>
      <c r="ID72" s="288"/>
      <c r="IE72" s="273"/>
      <c r="IF72" s="292"/>
      <c r="IG72" s="292"/>
      <c r="IH72" s="292"/>
    </row>
    <row r="73" spans="2:242" s="271" customFormat="1" ht="15" hidden="1" customHeight="1" x14ac:dyDescent="0.3">
      <c r="B73" s="259"/>
      <c r="C73" s="260" t="s">
        <v>162</v>
      </c>
      <c r="D73" s="261"/>
      <c r="E73" s="262"/>
      <c r="F73" s="262"/>
      <c r="G73" s="262"/>
      <c r="H73" s="262"/>
      <c r="I73" s="262"/>
      <c r="J73" s="262"/>
      <c r="K73" s="262"/>
      <c r="L73" s="262"/>
      <c r="M73" s="262"/>
      <c r="N73" s="262"/>
      <c r="O73" s="262"/>
      <c r="P73" s="262"/>
      <c r="Q73" s="263"/>
      <c r="R73" s="263"/>
      <c r="S73" s="263"/>
      <c r="T73" s="263"/>
      <c r="U73" s="263"/>
      <c r="V73" s="263"/>
      <c r="W73" s="263"/>
      <c r="X73" s="263"/>
      <c r="Y73" s="263"/>
      <c r="Z73" s="263"/>
      <c r="AA73" s="263"/>
      <c r="AB73" s="263"/>
      <c r="AC73" s="263"/>
      <c r="AD73" s="263"/>
      <c r="AE73" s="263"/>
      <c r="AF73" s="263"/>
      <c r="AG73" s="263"/>
      <c r="AH73" s="263"/>
      <c r="AI73" s="264"/>
      <c r="AJ73" s="263"/>
      <c r="AK73" s="264"/>
      <c r="AL73" s="264"/>
      <c r="AM73" s="276"/>
      <c r="AN73" s="275"/>
      <c r="AO73" s="265"/>
      <c r="AP73" s="275"/>
      <c r="AQ73" s="275"/>
      <c r="AR73" s="275"/>
      <c r="AS73" s="263"/>
      <c r="AT73" s="263"/>
      <c r="AU73" s="263"/>
      <c r="AV73" s="263"/>
      <c r="AW73" s="263"/>
      <c r="AX73" s="263"/>
      <c r="AY73" s="263"/>
      <c r="AZ73" s="263"/>
      <c r="BA73" s="263"/>
      <c r="BB73" s="263"/>
      <c r="BC73" s="263"/>
      <c r="BD73" s="263"/>
      <c r="BE73" s="263"/>
      <c r="BF73" s="263"/>
      <c r="BG73" s="263"/>
      <c r="BH73" s="263"/>
      <c r="BI73" s="263"/>
      <c r="BJ73" s="263"/>
      <c r="BK73" s="266"/>
      <c r="BL73" s="267"/>
      <c r="BM73" s="267"/>
      <c r="BN73" s="267"/>
      <c r="BO73" s="267"/>
      <c r="BP73" s="267"/>
      <c r="BQ73" s="267"/>
      <c r="BR73" s="267"/>
      <c r="BS73" s="267"/>
      <c r="BT73" s="267"/>
      <c r="BU73" s="267"/>
      <c r="BV73" s="263"/>
      <c r="BW73" s="263"/>
      <c r="BX73" s="263"/>
      <c r="BY73" s="263"/>
      <c r="BZ73" s="263"/>
      <c r="CA73" s="263"/>
      <c r="CB73" s="263"/>
      <c r="CC73" s="263"/>
      <c r="CD73" s="263"/>
      <c r="CE73" s="267"/>
      <c r="CF73" s="267"/>
      <c r="CG73" s="263"/>
      <c r="CH73" s="263"/>
      <c r="CI73" s="263"/>
      <c r="CJ73" s="263"/>
      <c r="CK73" s="263"/>
      <c r="CL73" s="263"/>
      <c r="CM73" s="263"/>
      <c r="CN73" s="263"/>
      <c r="CO73" s="263"/>
      <c r="CP73" s="263"/>
      <c r="CQ73" s="263"/>
      <c r="CR73" s="263"/>
      <c r="CS73" s="263"/>
      <c r="CT73" s="263"/>
      <c r="CU73" s="263"/>
      <c r="CV73" s="263"/>
      <c r="CW73" s="263">
        <f t="shared" si="125"/>
        <v>0</v>
      </c>
      <c r="CX73" s="263">
        <v>0</v>
      </c>
      <c r="CY73" s="263"/>
      <c r="CZ73" s="263">
        <f t="shared" si="185"/>
        <v>50000</v>
      </c>
      <c r="DA73" s="263">
        <v>50000</v>
      </c>
      <c r="DB73" s="263"/>
      <c r="DC73" s="263"/>
      <c r="DD73" s="263"/>
      <c r="DE73" s="263"/>
      <c r="DF73" s="263">
        <f t="shared" si="127"/>
        <v>0</v>
      </c>
      <c r="DG73" s="263"/>
      <c r="DH73" s="263"/>
      <c r="DI73" s="263">
        <f t="shared" si="128"/>
        <v>0</v>
      </c>
      <c r="DJ73" s="263"/>
      <c r="DK73" s="263"/>
      <c r="DL73" s="263">
        <f t="shared" si="129"/>
        <v>0</v>
      </c>
      <c r="DM73" s="263"/>
      <c r="DN73" s="263"/>
      <c r="DO73" s="263">
        <f t="shared" si="186"/>
        <v>0</v>
      </c>
      <c r="DP73" s="263"/>
      <c r="DQ73" s="263"/>
      <c r="DR73" s="263">
        <f t="shared" si="131"/>
        <v>0</v>
      </c>
      <c r="DS73" s="263"/>
      <c r="DT73" s="263"/>
      <c r="DU73" s="263"/>
      <c r="DV73" s="263"/>
      <c r="DW73" s="263"/>
      <c r="DX73" s="263"/>
      <c r="DY73" s="263"/>
      <c r="DZ73" s="263"/>
      <c r="EA73" s="263"/>
      <c r="EB73" s="263"/>
      <c r="EC73" s="263"/>
      <c r="ED73" s="263"/>
      <c r="EE73" s="263"/>
      <c r="EF73" s="263"/>
      <c r="EG73" s="263">
        <f t="shared" si="154"/>
        <v>0</v>
      </c>
      <c r="EH73" s="263"/>
      <c r="EI73" s="263"/>
      <c r="EJ73" s="263"/>
      <c r="EK73" s="263"/>
      <c r="EL73" s="263"/>
      <c r="EM73" s="263"/>
      <c r="EN73" s="263"/>
      <c r="EO73" s="263"/>
      <c r="EP73" s="263"/>
      <c r="EQ73" s="263"/>
      <c r="ER73" s="263"/>
      <c r="ES73" s="263"/>
      <c r="ET73" s="263"/>
      <c r="EU73" s="263"/>
      <c r="EV73" s="263"/>
      <c r="EW73" s="263"/>
      <c r="EX73" s="263"/>
      <c r="EY73" s="263"/>
      <c r="EZ73" s="263"/>
      <c r="FA73" s="263"/>
      <c r="FB73" s="263"/>
      <c r="FC73" s="263"/>
      <c r="FD73" s="263"/>
      <c r="FE73" s="263"/>
      <c r="FF73" s="263"/>
      <c r="FG73" s="263"/>
      <c r="FH73" s="263"/>
      <c r="FI73" s="263"/>
      <c r="FJ73" s="263"/>
      <c r="FK73" s="263"/>
      <c r="FL73" s="263"/>
      <c r="FM73" s="263"/>
      <c r="FN73" s="263"/>
      <c r="FO73" s="263">
        <f t="shared" si="157"/>
        <v>0</v>
      </c>
      <c r="FP73" s="263"/>
      <c r="FQ73" s="263"/>
      <c r="FR73" s="263"/>
      <c r="FS73" s="45">
        <f t="shared" si="54"/>
        <v>0</v>
      </c>
      <c r="FT73" s="46" t="e">
        <f t="shared" si="79"/>
        <v>#DIV/0!</v>
      </c>
      <c r="FU73" s="45">
        <v>0</v>
      </c>
      <c r="FV73" s="46" t="e">
        <f t="shared" si="80"/>
        <v>#DIV/0!</v>
      </c>
      <c r="FW73" s="45">
        <f t="shared" si="192"/>
        <v>0</v>
      </c>
      <c r="FX73" s="46" t="e">
        <f t="shared" si="199"/>
        <v>#DIV/0!</v>
      </c>
      <c r="FY73" s="45">
        <f t="shared" si="193"/>
        <v>0</v>
      </c>
      <c r="FZ73" s="46" t="e">
        <f t="shared" si="200"/>
        <v>#DIV/0!</v>
      </c>
      <c r="GA73" s="248">
        <f t="shared" si="83"/>
        <v>0</v>
      </c>
      <c r="GB73" s="47" t="e">
        <f t="shared" si="84"/>
        <v>#DIV/0!</v>
      </c>
      <c r="GC73" s="140">
        <v>0</v>
      </c>
      <c r="GD73" s="47" t="e">
        <f t="shared" si="85"/>
        <v>#DIV/0!</v>
      </c>
      <c r="GE73" s="115"/>
      <c r="GF73" s="236"/>
      <c r="GG73" s="115"/>
      <c r="GH73" s="236"/>
      <c r="GI73" s="140">
        <f t="shared" si="86"/>
        <v>0</v>
      </c>
      <c r="GJ73" s="47" t="e">
        <f t="shared" si="87"/>
        <v>#DIV/0!</v>
      </c>
      <c r="GK73" s="115">
        <f>GK307+GK367</f>
        <v>0</v>
      </c>
      <c r="GL73" s="47" t="e">
        <f t="shared" si="88"/>
        <v>#DIV/0!</v>
      </c>
      <c r="GM73" s="115">
        <f t="shared" si="194"/>
        <v>0</v>
      </c>
      <c r="GN73" s="47" t="e">
        <f t="shared" si="201"/>
        <v>#DIV/0!</v>
      </c>
      <c r="GO73" s="115">
        <f>GO307+GO367</f>
        <v>0</v>
      </c>
      <c r="GP73" s="47" t="e">
        <f t="shared" si="202"/>
        <v>#DIV/0!</v>
      </c>
      <c r="GQ73" s="263"/>
      <c r="GR73" s="263"/>
      <c r="GS73" s="263"/>
      <c r="GT73" s="263"/>
      <c r="GU73" s="263"/>
      <c r="GV73" s="263"/>
      <c r="GW73" s="263"/>
      <c r="GX73" s="263"/>
      <c r="GY73" s="263"/>
      <c r="GZ73" s="263"/>
      <c r="HA73" s="263"/>
      <c r="HB73" s="263"/>
      <c r="HC73" s="263"/>
      <c r="HD73" s="263"/>
      <c r="HE73" s="263"/>
      <c r="HF73" s="263"/>
      <c r="HG73" s="263"/>
      <c r="HH73" s="263"/>
      <c r="HI73" s="263"/>
      <c r="HJ73" s="263"/>
      <c r="HK73" s="263"/>
      <c r="HL73" s="263"/>
      <c r="HM73" s="263"/>
      <c r="HN73" s="263"/>
      <c r="HO73" s="263"/>
      <c r="HP73" s="263"/>
      <c r="HQ73" s="263"/>
      <c r="HR73" s="263"/>
      <c r="HS73" s="263"/>
      <c r="HT73" s="263"/>
      <c r="HU73" s="263"/>
      <c r="HV73" s="263"/>
      <c r="HW73" s="263"/>
      <c r="HX73" s="263"/>
      <c r="HY73" s="263"/>
      <c r="HZ73" s="263"/>
      <c r="IA73" s="263"/>
      <c r="IB73" s="263"/>
      <c r="IC73" s="263"/>
      <c r="ID73" s="263"/>
      <c r="IE73" s="273"/>
      <c r="IF73" s="270"/>
      <c r="IG73" s="270"/>
      <c r="IH73" s="270"/>
    </row>
    <row r="74" spans="2:242" s="271" customFormat="1" ht="15" hidden="1" customHeight="1" x14ac:dyDescent="0.3">
      <c r="B74" s="259"/>
      <c r="C74" s="260" t="s">
        <v>190</v>
      </c>
      <c r="D74" s="261"/>
      <c r="E74" s="262"/>
      <c r="F74" s="262"/>
      <c r="G74" s="262"/>
      <c r="H74" s="262"/>
      <c r="I74" s="262"/>
      <c r="J74" s="262"/>
      <c r="K74" s="262"/>
      <c r="L74" s="262"/>
      <c r="M74" s="262"/>
      <c r="N74" s="262"/>
      <c r="O74" s="262"/>
      <c r="P74" s="262"/>
      <c r="Q74" s="263"/>
      <c r="R74" s="263"/>
      <c r="S74" s="263"/>
      <c r="T74" s="263"/>
      <c r="U74" s="263"/>
      <c r="V74" s="263"/>
      <c r="W74" s="263"/>
      <c r="X74" s="263"/>
      <c r="Y74" s="263"/>
      <c r="Z74" s="263"/>
      <c r="AA74" s="263"/>
      <c r="AB74" s="263"/>
      <c r="AC74" s="263"/>
      <c r="AD74" s="263"/>
      <c r="AE74" s="263"/>
      <c r="AF74" s="263"/>
      <c r="AG74" s="263"/>
      <c r="AH74" s="263"/>
      <c r="AI74" s="264"/>
      <c r="AJ74" s="263"/>
      <c r="AK74" s="264"/>
      <c r="AL74" s="264"/>
      <c r="AM74" s="276"/>
      <c r="AN74" s="275"/>
      <c r="AO74" s="265"/>
      <c r="AP74" s="275"/>
      <c r="AQ74" s="275"/>
      <c r="AR74" s="275"/>
      <c r="AS74" s="263"/>
      <c r="AT74" s="263"/>
      <c r="AU74" s="263"/>
      <c r="AV74" s="263"/>
      <c r="AW74" s="263"/>
      <c r="AX74" s="263"/>
      <c r="AY74" s="263"/>
      <c r="AZ74" s="263"/>
      <c r="BA74" s="263"/>
      <c r="BB74" s="263"/>
      <c r="BC74" s="263"/>
      <c r="BD74" s="263"/>
      <c r="BE74" s="263"/>
      <c r="BF74" s="263"/>
      <c r="BG74" s="263"/>
      <c r="BH74" s="263"/>
      <c r="BI74" s="263"/>
      <c r="BJ74" s="263"/>
      <c r="BK74" s="266"/>
      <c r="BL74" s="267"/>
      <c r="BM74" s="267"/>
      <c r="BN74" s="267"/>
      <c r="BO74" s="267"/>
      <c r="BP74" s="267"/>
      <c r="BQ74" s="267"/>
      <c r="BR74" s="267"/>
      <c r="BS74" s="267"/>
      <c r="BT74" s="267"/>
      <c r="BU74" s="267"/>
      <c r="BV74" s="263"/>
      <c r="BW74" s="263"/>
      <c r="BX74" s="263"/>
      <c r="BY74" s="263"/>
      <c r="BZ74" s="263"/>
      <c r="CA74" s="263"/>
      <c r="CB74" s="263"/>
      <c r="CC74" s="263"/>
      <c r="CD74" s="263"/>
      <c r="CE74" s="267"/>
      <c r="CF74" s="267"/>
      <c r="CG74" s="263"/>
      <c r="CH74" s="263"/>
      <c r="CI74" s="263"/>
      <c r="CJ74" s="263"/>
      <c r="CK74" s="263"/>
      <c r="CL74" s="263"/>
      <c r="CM74" s="263"/>
      <c r="CN74" s="263"/>
      <c r="CO74" s="263"/>
      <c r="CP74" s="263"/>
      <c r="CQ74" s="263"/>
      <c r="CR74" s="263"/>
      <c r="CS74" s="263"/>
      <c r="CT74" s="263"/>
      <c r="CU74" s="263"/>
      <c r="CV74" s="263"/>
      <c r="CW74" s="263">
        <f t="shared" si="125"/>
        <v>0</v>
      </c>
      <c r="CX74" s="263">
        <v>0</v>
      </c>
      <c r="CY74" s="263"/>
      <c r="CZ74" s="263">
        <f t="shared" si="185"/>
        <v>0</v>
      </c>
      <c r="DA74" s="263">
        <v>0</v>
      </c>
      <c r="DB74" s="263"/>
      <c r="DC74" s="263"/>
      <c r="DD74" s="263"/>
      <c r="DE74" s="263"/>
      <c r="DF74" s="263">
        <f t="shared" si="127"/>
        <v>0</v>
      </c>
      <c r="DG74" s="263">
        <f>DJ74-CX74</f>
        <v>0</v>
      </c>
      <c r="DH74" s="263"/>
      <c r="DI74" s="263">
        <f t="shared" si="128"/>
        <v>0</v>
      </c>
      <c r="DJ74" s="263">
        <v>0</v>
      </c>
      <c r="DK74" s="263"/>
      <c r="DL74" s="263">
        <f t="shared" si="129"/>
        <v>0</v>
      </c>
      <c r="DM74" s="263">
        <v>0</v>
      </c>
      <c r="DN74" s="263"/>
      <c r="DO74" s="263">
        <f t="shared" si="186"/>
        <v>0</v>
      </c>
      <c r="DP74" s="263">
        <v>0</v>
      </c>
      <c r="DQ74" s="263"/>
      <c r="DR74" s="263">
        <f t="shared" si="131"/>
        <v>0</v>
      </c>
      <c r="DS74" s="263">
        <f>DJ74-DM74-DP74</f>
        <v>0</v>
      </c>
      <c r="DT74" s="263"/>
      <c r="DU74" s="263"/>
      <c r="DV74" s="263"/>
      <c r="DW74" s="263"/>
      <c r="DX74" s="263"/>
      <c r="DY74" s="263"/>
      <c r="DZ74" s="263"/>
      <c r="EA74" s="263"/>
      <c r="EB74" s="263"/>
      <c r="EC74" s="263"/>
      <c r="ED74" s="263"/>
      <c r="EE74" s="263"/>
      <c r="EF74" s="263"/>
      <c r="EG74" s="263">
        <f t="shared" si="154"/>
        <v>0</v>
      </c>
      <c r="EH74" s="263"/>
      <c r="EI74" s="263"/>
      <c r="EJ74" s="263"/>
      <c r="EK74" s="263"/>
      <c r="EL74" s="263"/>
      <c r="EM74" s="263"/>
      <c r="EN74" s="263"/>
      <c r="EO74" s="263"/>
      <c r="EP74" s="263"/>
      <c r="EQ74" s="263"/>
      <c r="ER74" s="263"/>
      <c r="ES74" s="263"/>
      <c r="ET74" s="263"/>
      <c r="EU74" s="263"/>
      <c r="EV74" s="263"/>
      <c r="EW74" s="263"/>
      <c r="EX74" s="263"/>
      <c r="EY74" s="263"/>
      <c r="EZ74" s="263"/>
      <c r="FA74" s="263"/>
      <c r="FB74" s="263"/>
      <c r="FC74" s="263"/>
      <c r="FD74" s="263"/>
      <c r="FE74" s="263"/>
      <c r="FF74" s="263"/>
      <c r="FG74" s="263"/>
      <c r="FH74" s="263"/>
      <c r="FI74" s="263"/>
      <c r="FJ74" s="263"/>
      <c r="FK74" s="263"/>
      <c r="FL74" s="263"/>
      <c r="FM74" s="263"/>
      <c r="FN74" s="263"/>
      <c r="FO74" s="263">
        <f t="shared" si="157"/>
        <v>0</v>
      </c>
      <c r="FP74" s="263"/>
      <c r="FQ74" s="263"/>
      <c r="FR74" s="263"/>
      <c r="FS74" s="45">
        <f t="shared" si="54"/>
        <v>0</v>
      </c>
      <c r="FT74" s="46" t="e">
        <f t="shared" si="79"/>
        <v>#DIV/0!</v>
      </c>
      <c r="FU74" s="45">
        <v>0</v>
      </c>
      <c r="FV74" s="46" t="e">
        <f t="shared" si="80"/>
        <v>#DIV/0!</v>
      </c>
      <c r="FW74" s="45">
        <f t="shared" si="192"/>
        <v>0</v>
      </c>
      <c r="FX74" s="46" t="e">
        <f t="shared" si="199"/>
        <v>#DIV/0!</v>
      </c>
      <c r="FY74" s="45">
        <f t="shared" si="193"/>
        <v>0</v>
      </c>
      <c r="FZ74" s="46" t="e">
        <f t="shared" si="200"/>
        <v>#DIV/0!</v>
      </c>
      <c r="GA74" s="248">
        <f t="shared" si="83"/>
        <v>0</v>
      </c>
      <c r="GB74" s="47" t="e">
        <f t="shared" si="84"/>
        <v>#DIV/0!</v>
      </c>
      <c r="GC74" s="140">
        <v>0</v>
      </c>
      <c r="GD74" s="47" t="e">
        <f t="shared" si="85"/>
        <v>#DIV/0!</v>
      </c>
      <c r="GE74" s="115"/>
      <c r="GF74" s="236"/>
      <c r="GG74" s="115"/>
      <c r="GH74" s="236"/>
      <c r="GI74" s="140">
        <f t="shared" si="86"/>
        <v>68317.612040000007</v>
      </c>
      <c r="GJ74" s="47" t="e">
        <f t="shared" si="87"/>
        <v>#DIV/0!</v>
      </c>
      <c r="GK74" s="115">
        <f>GK308+GK368</f>
        <v>0</v>
      </c>
      <c r="GL74" s="47" t="e">
        <f t="shared" si="88"/>
        <v>#DIV/0!</v>
      </c>
      <c r="GM74" s="115">
        <f t="shared" si="194"/>
        <v>0</v>
      </c>
      <c r="GN74" s="47" t="e">
        <f t="shared" si="201"/>
        <v>#DIV/0!</v>
      </c>
      <c r="GO74" s="115">
        <f>GO308+GO368</f>
        <v>68317.612040000007</v>
      </c>
      <c r="GP74" s="47" t="e">
        <f t="shared" si="202"/>
        <v>#DIV/0!</v>
      </c>
      <c r="GQ74" s="263"/>
      <c r="GR74" s="263"/>
      <c r="GS74" s="263"/>
      <c r="GT74" s="263"/>
      <c r="GU74" s="263"/>
      <c r="GV74" s="263"/>
      <c r="GW74" s="263"/>
      <c r="GX74" s="263"/>
      <c r="GY74" s="263"/>
      <c r="GZ74" s="263"/>
      <c r="HA74" s="263"/>
      <c r="HB74" s="263"/>
      <c r="HC74" s="263"/>
      <c r="HD74" s="263"/>
      <c r="HE74" s="263"/>
      <c r="HF74" s="263"/>
      <c r="HG74" s="263"/>
      <c r="HH74" s="263"/>
      <c r="HI74" s="263"/>
      <c r="HJ74" s="263"/>
      <c r="HK74" s="263"/>
      <c r="HL74" s="263"/>
      <c r="HM74" s="263"/>
      <c r="HN74" s="263"/>
      <c r="HO74" s="263"/>
      <c r="HP74" s="263"/>
      <c r="HQ74" s="263"/>
      <c r="HR74" s="263"/>
      <c r="HS74" s="263"/>
      <c r="HT74" s="263"/>
      <c r="HU74" s="263"/>
      <c r="HV74" s="263"/>
      <c r="HW74" s="263"/>
      <c r="HX74" s="263"/>
      <c r="HY74" s="263"/>
      <c r="HZ74" s="263"/>
      <c r="IA74" s="263"/>
      <c r="IB74" s="263"/>
      <c r="IC74" s="263"/>
      <c r="ID74" s="263"/>
      <c r="IE74" s="273"/>
      <c r="IF74" s="270"/>
      <c r="IG74" s="270"/>
      <c r="IH74" s="270"/>
    </row>
    <row r="75" spans="2:242" s="293" customFormat="1" ht="62.25" hidden="1" customHeight="1" x14ac:dyDescent="0.3">
      <c r="B75" s="278" t="s">
        <v>191</v>
      </c>
      <c r="C75" s="162" t="s">
        <v>193</v>
      </c>
      <c r="D75" s="286"/>
      <c r="E75" s="287"/>
      <c r="F75" s="287"/>
      <c r="G75" s="287"/>
      <c r="H75" s="287"/>
      <c r="I75" s="287"/>
      <c r="J75" s="287"/>
      <c r="K75" s="287"/>
      <c r="L75" s="287"/>
      <c r="M75" s="287"/>
      <c r="N75" s="287"/>
      <c r="O75" s="287"/>
      <c r="P75" s="287"/>
      <c r="Q75" s="288"/>
      <c r="R75" s="288"/>
      <c r="S75" s="288"/>
      <c r="T75" s="288"/>
      <c r="U75" s="288"/>
      <c r="V75" s="288"/>
      <c r="W75" s="288"/>
      <c r="X75" s="288"/>
      <c r="Y75" s="288"/>
      <c r="Z75" s="288"/>
      <c r="AA75" s="288"/>
      <c r="AB75" s="288"/>
      <c r="AC75" s="288"/>
      <c r="AD75" s="288"/>
      <c r="AE75" s="288"/>
      <c r="AF75" s="288"/>
      <c r="AG75" s="288"/>
      <c r="AH75" s="288"/>
      <c r="AI75" s="282"/>
      <c r="AJ75" s="288"/>
      <c r="AK75" s="282"/>
      <c r="AL75" s="282"/>
      <c r="AM75" s="289"/>
      <c r="AN75" s="290"/>
      <c r="AO75" s="170"/>
      <c r="AP75" s="290"/>
      <c r="AQ75" s="290"/>
      <c r="AR75" s="290"/>
      <c r="AS75" s="288"/>
      <c r="AT75" s="288"/>
      <c r="AU75" s="288"/>
      <c r="AV75" s="288"/>
      <c r="AW75" s="288"/>
      <c r="AX75" s="288"/>
      <c r="AY75" s="288"/>
      <c r="AZ75" s="288"/>
      <c r="BA75" s="288"/>
      <c r="BB75" s="288"/>
      <c r="BC75" s="288"/>
      <c r="BD75" s="288"/>
      <c r="BE75" s="288"/>
      <c r="BF75" s="288"/>
      <c r="BG75" s="288"/>
      <c r="BH75" s="288"/>
      <c r="BI75" s="288"/>
      <c r="BJ75" s="288"/>
      <c r="BK75" s="171"/>
      <c r="BL75" s="167"/>
      <c r="BM75" s="167"/>
      <c r="BN75" s="167"/>
      <c r="BO75" s="167"/>
      <c r="BP75" s="167"/>
      <c r="BQ75" s="167"/>
      <c r="BR75" s="167"/>
      <c r="BS75" s="167"/>
      <c r="BT75" s="167"/>
      <c r="BU75" s="167"/>
      <c r="BV75" s="288"/>
      <c r="BW75" s="288"/>
      <c r="BX75" s="288"/>
      <c r="BY75" s="288"/>
      <c r="BZ75" s="291"/>
      <c r="CA75" s="288"/>
      <c r="CB75" s="288"/>
      <c r="CC75" s="288"/>
      <c r="CD75" s="288"/>
      <c r="CE75" s="167"/>
      <c r="CF75" s="167"/>
      <c r="CG75" s="288"/>
      <c r="CH75" s="288"/>
      <c r="CI75" s="288"/>
      <c r="CJ75" s="288"/>
      <c r="CK75" s="288"/>
      <c r="CL75" s="288"/>
      <c r="CM75" s="288"/>
      <c r="CN75" s="288"/>
      <c r="CO75" s="288"/>
      <c r="CP75" s="288"/>
      <c r="CQ75" s="288"/>
      <c r="CR75" s="288"/>
      <c r="CS75" s="288"/>
      <c r="CT75" s="288"/>
      <c r="CU75" s="291"/>
      <c r="CV75" s="288"/>
      <c r="CW75" s="166">
        <f t="shared" si="125"/>
        <v>234.66356999999999</v>
      </c>
      <c r="CX75" s="167">
        <f>CX76</f>
        <v>234.66356999999999</v>
      </c>
      <c r="CY75" s="167"/>
      <c r="CZ75" s="288"/>
      <c r="DA75" s="288"/>
      <c r="DB75" s="288"/>
      <c r="DC75" s="288"/>
      <c r="DD75" s="288"/>
      <c r="DE75" s="288"/>
      <c r="DF75" s="166">
        <f t="shared" si="127"/>
        <v>0</v>
      </c>
      <c r="DG75" s="167">
        <f>DG76</f>
        <v>0</v>
      </c>
      <c r="DH75" s="167">
        <f>SUM(DH76:DH83)</f>
        <v>0</v>
      </c>
      <c r="DI75" s="166">
        <f t="shared" si="128"/>
        <v>234.66356999999999</v>
      </c>
      <c r="DJ75" s="167">
        <f>DJ76</f>
        <v>234.66356999999999</v>
      </c>
      <c r="DK75" s="167">
        <f>SUM(DK76:DK83)</f>
        <v>0</v>
      </c>
      <c r="DL75" s="166">
        <f t="shared" si="129"/>
        <v>233.47331</v>
      </c>
      <c r="DM75" s="167">
        <f>DM76</f>
        <v>233.47331</v>
      </c>
      <c r="DN75" s="167">
        <f>SUM(DN76:DN83)</f>
        <v>0</v>
      </c>
      <c r="DO75" s="166">
        <f t="shared" si="186"/>
        <v>0</v>
      </c>
      <c r="DP75" s="167">
        <f>SUM(DP76:DP83)</f>
        <v>0</v>
      </c>
      <c r="DQ75" s="167">
        <f>SUM(DQ76:DQ83)</f>
        <v>0</v>
      </c>
      <c r="DR75" s="166">
        <f t="shared" si="131"/>
        <v>1.190259999999995</v>
      </c>
      <c r="DS75" s="167">
        <f>DS76</f>
        <v>1.190259999999995</v>
      </c>
      <c r="DT75" s="288"/>
      <c r="DU75" s="288"/>
      <c r="DV75" s="288"/>
      <c r="DW75" s="288"/>
      <c r="DX75" s="288"/>
      <c r="DY75" s="288"/>
      <c r="DZ75" s="288"/>
      <c r="EA75" s="288"/>
      <c r="EB75" s="288"/>
      <c r="EC75" s="288"/>
      <c r="ED75" s="288"/>
      <c r="EE75" s="288"/>
      <c r="EF75" s="288"/>
      <c r="EG75" s="263">
        <f t="shared" si="154"/>
        <v>0</v>
      </c>
      <c r="EH75" s="288"/>
      <c r="EI75" s="288"/>
      <c r="EJ75" s="288"/>
      <c r="EK75" s="288"/>
      <c r="EL75" s="288"/>
      <c r="EM75" s="288"/>
      <c r="EN75" s="288"/>
      <c r="EO75" s="288"/>
      <c r="EP75" s="288"/>
      <c r="EQ75" s="288"/>
      <c r="ER75" s="288"/>
      <c r="ES75" s="291"/>
      <c r="ET75" s="291"/>
      <c r="EU75" s="288"/>
      <c r="EV75" s="288"/>
      <c r="EW75" s="288"/>
      <c r="EX75" s="288"/>
      <c r="EY75" s="288"/>
      <c r="EZ75" s="288"/>
      <c r="FA75" s="288"/>
      <c r="FB75" s="288"/>
      <c r="FC75" s="288"/>
      <c r="FD75" s="288"/>
      <c r="FE75" s="288"/>
      <c r="FF75" s="288"/>
      <c r="FG75" s="288"/>
      <c r="FH75" s="288"/>
      <c r="FI75" s="288"/>
      <c r="FJ75" s="288"/>
      <c r="FK75" s="288"/>
      <c r="FL75" s="288"/>
      <c r="FM75" s="288"/>
      <c r="FN75" s="288"/>
      <c r="FO75" s="263">
        <f t="shared" si="157"/>
        <v>0</v>
      </c>
      <c r="FP75" s="288"/>
      <c r="FQ75" s="288"/>
      <c r="FR75" s="288"/>
      <c r="FS75" s="45">
        <f t="shared" si="54"/>
        <v>0</v>
      </c>
      <c r="FT75" s="46" t="e">
        <f t="shared" si="79"/>
        <v>#DIV/0!</v>
      </c>
      <c r="FU75" s="45">
        <v>0</v>
      </c>
      <c r="FV75" s="46" t="e">
        <f t="shared" si="80"/>
        <v>#DIV/0!</v>
      </c>
      <c r="FW75" s="45">
        <f t="shared" si="192"/>
        <v>0</v>
      </c>
      <c r="FX75" s="46" t="e">
        <f t="shared" si="199"/>
        <v>#DIV/0!</v>
      </c>
      <c r="FY75" s="45">
        <f t="shared" si="193"/>
        <v>0</v>
      </c>
      <c r="FZ75" s="46" t="e">
        <f t="shared" si="200"/>
        <v>#DIV/0!</v>
      </c>
      <c r="GA75" s="248">
        <f t="shared" si="83"/>
        <v>0</v>
      </c>
      <c r="GB75" s="47" t="e">
        <f t="shared" si="84"/>
        <v>#DIV/0!</v>
      </c>
      <c r="GC75" s="140">
        <v>0</v>
      </c>
      <c r="GD75" s="47" t="e">
        <f t="shared" si="85"/>
        <v>#DIV/0!</v>
      </c>
      <c r="GE75" s="115"/>
      <c r="GF75" s="236"/>
      <c r="GG75" s="115"/>
      <c r="GH75" s="236"/>
      <c r="GI75" s="140">
        <f t="shared" si="86"/>
        <v>45772.800000000003</v>
      </c>
      <c r="GJ75" s="47" t="e">
        <f t="shared" si="87"/>
        <v>#DIV/0!</v>
      </c>
      <c r="GK75" s="115">
        <f>GK309+GK369</f>
        <v>0</v>
      </c>
      <c r="GL75" s="47" t="e">
        <f t="shared" si="88"/>
        <v>#DIV/0!</v>
      </c>
      <c r="GM75" s="115">
        <f t="shared" si="194"/>
        <v>0</v>
      </c>
      <c r="GN75" s="47" t="e">
        <f t="shared" si="201"/>
        <v>#DIV/0!</v>
      </c>
      <c r="GO75" s="115">
        <f>GO309+GO369</f>
        <v>45772.800000000003</v>
      </c>
      <c r="GP75" s="47" t="e">
        <f t="shared" si="202"/>
        <v>#DIV/0!</v>
      </c>
      <c r="GQ75" s="288"/>
      <c r="GR75" s="288"/>
      <c r="GS75" s="288"/>
      <c r="GT75" s="288"/>
      <c r="GU75" s="288"/>
      <c r="GV75" s="288"/>
      <c r="GW75" s="288"/>
      <c r="GX75" s="288"/>
      <c r="GY75" s="288"/>
      <c r="GZ75" s="288"/>
      <c r="HA75" s="288"/>
      <c r="HB75" s="288"/>
      <c r="HC75" s="288"/>
      <c r="HD75" s="288"/>
      <c r="HE75" s="288"/>
      <c r="HF75" s="288"/>
      <c r="HG75" s="288"/>
      <c r="HH75" s="288"/>
      <c r="HI75" s="288"/>
      <c r="HJ75" s="288"/>
      <c r="HK75" s="288"/>
      <c r="HL75" s="288"/>
      <c r="HM75" s="288"/>
      <c r="HN75" s="288"/>
      <c r="HO75" s="288"/>
      <c r="HP75" s="288"/>
      <c r="HQ75" s="288"/>
      <c r="HR75" s="288"/>
      <c r="HS75" s="288"/>
      <c r="HT75" s="288"/>
      <c r="HU75" s="288"/>
      <c r="HV75" s="288"/>
      <c r="HW75" s="288"/>
      <c r="HX75" s="288"/>
      <c r="HY75" s="288"/>
      <c r="HZ75" s="288"/>
      <c r="IA75" s="288"/>
      <c r="IB75" s="288"/>
      <c r="IC75" s="288"/>
      <c r="ID75" s="288"/>
      <c r="IE75" s="273"/>
      <c r="IF75" s="292"/>
      <c r="IG75" s="292"/>
      <c r="IH75" s="292"/>
    </row>
    <row r="76" spans="2:242" s="271" customFormat="1" ht="15" hidden="1" customHeight="1" x14ac:dyDescent="0.3">
      <c r="B76" s="259"/>
      <c r="C76" s="260" t="s">
        <v>164</v>
      </c>
      <c r="D76" s="261"/>
      <c r="E76" s="262"/>
      <c r="F76" s="262"/>
      <c r="G76" s="262"/>
      <c r="H76" s="262"/>
      <c r="I76" s="262"/>
      <c r="J76" s="262"/>
      <c r="K76" s="262"/>
      <c r="L76" s="262"/>
      <c r="M76" s="262"/>
      <c r="N76" s="262"/>
      <c r="O76" s="262"/>
      <c r="P76" s="262"/>
      <c r="Q76" s="263"/>
      <c r="R76" s="263"/>
      <c r="S76" s="263"/>
      <c r="T76" s="263"/>
      <c r="U76" s="263"/>
      <c r="V76" s="263"/>
      <c r="W76" s="263"/>
      <c r="X76" s="263"/>
      <c r="Y76" s="263"/>
      <c r="Z76" s="263"/>
      <c r="AA76" s="263"/>
      <c r="AB76" s="263"/>
      <c r="AC76" s="263"/>
      <c r="AD76" s="263"/>
      <c r="AE76" s="263"/>
      <c r="AF76" s="263"/>
      <c r="AG76" s="263"/>
      <c r="AH76" s="263"/>
      <c r="AI76" s="264"/>
      <c r="AJ76" s="263"/>
      <c r="AK76" s="264"/>
      <c r="AL76" s="264"/>
      <c r="AM76" s="276"/>
      <c r="AN76" s="275"/>
      <c r="AO76" s="265"/>
      <c r="AP76" s="275"/>
      <c r="AQ76" s="275"/>
      <c r="AR76" s="275"/>
      <c r="AS76" s="263"/>
      <c r="AT76" s="263"/>
      <c r="AU76" s="263"/>
      <c r="AV76" s="263"/>
      <c r="AW76" s="263"/>
      <c r="AX76" s="263"/>
      <c r="AY76" s="263"/>
      <c r="AZ76" s="263"/>
      <c r="BA76" s="263"/>
      <c r="BB76" s="263"/>
      <c r="BC76" s="263"/>
      <c r="BD76" s="263"/>
      <c r="BE76" s="263"/>
      <c r="BF76" s="263"/>
      <c r="BG76" s="263"/>
      <c r="BH76" s="263"/>
      <c r="BI76" s="263"/>
      <c r="BJ76" s="263"/>
      <c r="BK76" s="266"/>
      <c r="BL76" s="267"/>
      <c r="BM76" s="267"/>
      <c r="BN76" s="267"/>
      <c r="BO76" s="267"/>
      <c r="BP76" s="267"/>
      <c r="BQ76" s="267"/>
      <c r="BR76" s="267"/>
      <c r="BS76" s="267"/>
      <c r="BT76" s="267"/>
      <c r="BU76" s="267"/>
      <c r="BV76" s="263"/>
      <c r="BW76" s="263"/>
      <c r="BX76" s="263"/>
      <c r="BY76" s="263"/>
      <c r="BZ76" s="263"/>
      <c r="CA76" s="263"/>
      <c r="CB76" s="263"/>
      <c r="CC76" s="263"/>
      <c r="CD76" s="263"/>
      <c r="CE76" s="267"/>
      <c r="CF76" s="267"/>
      <c r="CG76" s="263"/>
      <c r="CH76" s="263"/>
      <c r="CI76" s="263"/>
      <c r="CJ76" s="263"/>
      <c r="CK76" s="263"/>
      <c r="CL76" s="263"/>
      <c r="CM76" s="263"/>
      <c r="CN76" s="263"/>
      <c r="CO76" s="263"/>
      <c r="CP76" s="263"/>
      <c r="CQ76" s="263"/>
      <c r="CR76" s="263"/>
      <c r="CS76" s="263"/>
      <c r="CT76" s="263"/>
      <c r="CU76" s="263"/>
      <c r="CV76" s="263"/>
      <c r="CW76" s="263">
        <f t="shared" si="125"/>
        <v>234.66356999999999</v>
      </c>
      <c r="CX76" s="263">
        <v>234.66356999999999</v>
      </c>
      <c r="CY76" s="263"/>
      <c r="CZ76" s="263"/>
      <c r="DA76" s="263"/>
      <c r="DB76" s="263"/>
      <c r="DC76" s="263"/>
      <c r="DD76" s="263"/>
      <c r="DE76" s="263"/>
      <c r="DF76" s="263">
        <f t="shared" si="127"/>
        <v>0</v>
      </c>
      <c r="DG76" s="263">
        <f>DJ76-CX76</f>
        <v>0</v>
      </c>
      <c r="DH76" s="263"/>
      <c r="DI76" s="263">
        <f t="shared" si="128"/>
        <v>234.66356999999999</v>
      </c>
      <c r="DJ76" s="263">
        <v>234.66356999999999</v>
      </c>
      <c r="DK76" s="263"/>
      <c r="DL76" s="234">
        <f t="shared" si="129"/>
        <v>233.47331</v>
      </c>
      <c r="DM76" s="263">
        <v>233.47331</v>
      </c>
      <c r="DN76" s="263"/>
      <c r="DO76" s="263">
        <f t="shared" si="186"/>
        <v>0</v>
      </c>
      <c r="DP76" s="263"/>
      <c r="DQ76" s="263"/>
      <c r="DR76" s="263">
        <f t="shared" si="131"/>
        <v>1.190259999999995</v>
      </c>
      <c r="DS76" s="263">
        <f>DJ76-DM76-DP76</f>
        <v>1.190259999999995</v>
      </c>
      <c r="DT76" s="263"/>
      <c r="DU76" s="263"/>
      <c r="DV76" s="263"/>
      <c r="DW76" s="263"/>
      <c r="DX76" s="263"/>
      <c r="DY76" s="263"/>
      <c r="DZ76" s="263"/>
      <c r="EA76" s="263"/>
      <c r="EB76" s="263"/>
      <c r="EC76" s="263"/>
      <c r="ED76" s="263"/>
      <c r="EE76" s="263"/>
      <c r="EF76" s="263"/>
      <c r="EG76" s="263">
        <f t="shared" si="154"/>
        <v>0</v>
      </c>
      <c r="EH76" s="263"/>
      <c r="EI76" s="263"/>
      <c r="EJ76" s="263"/>
      <c r="EK76" s="263"/>
      <c r="EL76" s="263"/>
      <c r="EM76" s="263"/>
      <c r="EN76" s="263"/>
      <c r="EO76" s="263"/>
      <c r="EP76" s="263"/>
      <c r="EQ76" s="263"/>
      <c r="ER76" s="263"/>
      <c r="ES76" s="263"/>
      <c r="ET76" s="263"/>
      <c r="EU76" s="263"/>
      <c r="EV76" s="263"/>
      <c r="EW76" s="263"/>
      <c r="EX76" s="263"/>
      <c r="EY76" s="263"/>
      <c r="EZ76" s="263"/>
      <c r="FA76" s="263"/>
      <c r="FB76" s="263"/>
      <c r="FC76" s="263"/>
      <c r="FD76" s="263"/>
      <c r="FE76" s="263"/>
      <c r="FF76" s="263"/>
      <c r="FG76" s="263"/>
      <c r="FH76" s="263"/>
      <c r="FI76" s="263"/>
      <c r="FJ76" s="263"/>
      <c r="FK76" s="263"/>
      <c r="FL76" s="263"/>
      <c r="FM76" s="263"/>
      <c r="FN76" s="263"/>
      <c r="FO76" s="263">
        <f t="shared" si="157"/>
        <v>0</v>
      </c>
      <c r="FP76" s="263"/>
      <c r="FQ76" s="263"/>
      <c r="FR76" s="263"/>
      <c r="FS76" s="45">
        <f t="shared" si="54"/>
        <v>0</v>
      </c>
      <c r="FT76" s="46" t="e">
        <f t="shared" si="79"/>
        <v>#DIV/0!</v>
      </c>
      <c r="FU76" s="45">
        <v>0</v>
      </c>
      <c r="FV76" s="46" t="e">
        <f t="shared" si="80"/>
        <v>#DIV/0!</v>
      </c>
      <c r="FW76" s="45">
        <f t="shared" si="192"/>
        <v>0</v>
      </c>
      <c r="FX76" s="46" t="e">
        <f t="shared" si="199"/>
        <v>#DIV/0!</v>
      </c>
      <c r="FY76" s="45">
        <f t="shared" si="193"/>
        <v>0</v>
      </c>
      <c r="FZ76" s="46" t="e">
        <f t="shared" si="200"/>
        <v>#DIV/0!</v>
      </c>
      <c r="GA76" s="248">
        <f t="shared" si="83"/>
        <v>0</v>
      </c>
      <c r="GB76" s="47" t="e">
        <f t="shared" si="84"/>
        <v>#DIV/0!</v>
      </c>
      <c r="GC76" s="140">
        <v>0</v>
      </c>
      <c r="GD76" s="47" t="e">
        <f t="shared" si="85"/>
        <v>#DIV/0!</v>
      </c>
      <c r="GE76" s="115"/>
      <c r="GF76" s="236"/>
      <c r="GG76" s="115"/>
      <c r="GH76" s="236"/>
      <c r="GI76" s="140">
        <f t="shared" si="86"/>
        <v>22544.812040000001</v>
      </c>
      <c r="GJ76" s="47" t="e">
        <f t="shared" si="87"/>
        <v>#DIV/0!</v>
      </c>
      <c r="GK76" s="115">
        <f>GK310+GK370</f>
        <v>0</v>
      </c>
      <c r="GL76" s="47" t="e">
        <f t="shared" si="88"/>
        <v>#DIV/0!</v>
      </c>
      <c r="GM76" s="115">
        <f t="shared" si="194"/>
        <v>0</v>
      </c>
      <c r="GN76" s="47" t="e">
        <f t="shared" si="201"/>
        <v>#DIV/0!</v>
      </c>
      <c r="GO76" s="115">
        <f>GO310+GO370</f>
        <v>22544.812040000001</v>
      </c>
      <c r="GP76" s="47" t="e">
        <f t="shared" si="202"/>
        <v>#DIV/0!</v>
      </c>
      <c r="GQ76" s="263"/>
      <c r="GR76" s="263"/>
      <c r="GS76" s="263"/>
      <c r="GT76" s="263"/>
      <c r="GU76" s="263"/>
      <c r="GV76" s="263"/>
      <c r="GW76" s="263"/>
      <c r="GX76" s="263"/>
      <c r="GY76" s="263"/>
      <c r="GZ76" s="263"/>
      <c r="HA76" s="263"/>
      <c r="HB76" s="263"/>
      <c r="HC76" s="263"/>
      <c r="HD76" s="263"/>
      <c r="HE76" s="263"/>
      <c r="HF76" s="263"/>
      <c r="HG76" s="263"/>
      <c r="HH76" s="263"/>
      <c r="HI76" s="263"/>
      <c r="HJ76" s="263"/>
      <c r="HK76" s="263"/>
      <c r="HL76" s="263"/>
      <c r="HM76" s="263"/>
      <c r="HN76" s="263"/>
      <c r="HO76" s="263"/>
      <c r="HP76" s="263"/>
      <c r="HQ76" s="263"/>
      <c r="HR76" s="263"/>
      <c r="HS76" s="263"/>
      <c r="HT76" s="263"/>
      <c r="HU76" s="263"/>
      <c r="HV76" s="263"/>
      <c r="HW76" s="263"/>
      <c r="HX76" s="263"/>
      <c r="HY76" s="263"/>
      <c r="HZ76" s="263"/>
      <c r="IA76" s="263"/>
      <c r="IB76" s="263"/>
      <c r="IC76" s="263"/>
      <c r="ID76" s="263"/>
      <c r="IE76" s="273"/>
      <c r="IF76" s="270"/>
      <c r="IG76" s="270"/>
      <c r="IH76" s="270"/>
    </row>
    <row r="77" spans="2:242" s="293" customFormat="1" ht="87.75" hidden="1" customHeight="1" x14ac:dyDescent="0.3">
      <c r="B77" s="278" t="s">
        <v>194</v>
      </c>
      <c r="C77" s="162" t="s">
        <v>195</v>
      </c>
      <c r="D77" s="286"/>
      <c r="E77" s="287"/>
      <c r="F77" s="287"/>
      <c r="G77" s="287"/>
      <c r="H77" s="287"/>
      <c r="I77" s="287"/>
      <c r="J77" s="287"/>
      <c r="K77" s="287"/>
      <c r="L77" s="287"/>
      <c r="M77" s="287"/>
      <c r="N77" s="287"/>
      <c r="O77" s="287"/>
      <c r="P77" s="287"/>
      <c r="Q77" s="288"/>
      <c r="R77" s="288"/>
      <c r="S77" s="288"/>
      <c r="T77" s="288"/>
      <c r="U77" s="288"/>
      <c r="V77" s="288"/>
      <c r="W77" s="288"/>
      <c r="X77" s="288"/>
      <c r="Y77" s="288"/>
      <c r="Z77" s="288"/>
      <c r="AA77" s="288"/>
      <c r="AB77" s="288"/>
      <c r="AC77" s="288"/>
      <c r="AD77" s="288"/>
      <c r="AE77" s="288"/>
      <c r="AF77" s="288"/>
      <c r="AG77" s="288"/>
      <c r="AH77" s="288"/>
      <c r="AI77" s="282"/>
      <c r="AJ77" s="288"/>
      <c r="AK77" s="282"/>
      <c r="AL77" s="282"/>
      <c r="AM77" s="289"/>
      <c r="AN77" s="290"/>
      <c r="AO77" s="170"/>
      <c r="AP77" s="290"/>
      <c r="AQ77" s="290"/>
      <c r="AR77" s="290"/>
      <c r="AS77" s="288"/>
      <c r="AT77" s="288"/>
      <c r="AU77" s="288"/>
      <c r="AV77" s="288"/>
      <c r="AW77" s="288"/>
      <c r="AX77" s="288"/>
      <c r="AY77" s="288"/>
      <c r="AZ77" s="288"/>
      <c r="BA77" s="288"/>
      <c r="BB77" s="288"/>
      <c r="BC77" s="288"/>
      <c r="BD77" s="288"/>
      <c r="BE77" s="288"/>
      <c r="BF77" s="288"/>
      <c r="BG77" s="288"/>
      <c r="BH77" s="288"/>
      <c r="BI77" s="288"/>
      <c r="BJ77" s="288"/>
      <c r="BK77" s="171"/>
      <c r="BL77" s="167"/>
      <c r="BM77" s="167"/>
      <c r="BN77" s="167"/>
      <c r="BO77" s="167"/>
      <c r="BP77" s="167"/>
      <c r="BQ77" s="167"/>
      <c r="BR77" s="167"/>
      <c r="BS77" s="167"/>
      <c r="BT77" s="167"/>
      <c r="BU77" s="167"/>
      <c r="BV77" s="288"/>
      <c r="BW77" s="288"/>
      <c r="BX77" s="288"/>
      <c r="BY77" s="288"/>
      <c r="BZ77" s="291"/>
      <c r="CA77" s="288"/>
      <c r="CB77" s="288"/>
      <c r="CC77" s="288"/>
      <c r="CD77" s="288"/>
      <c r="CE77" s="167"/>
      <c r="CF77" s="167"/>
      <c r="CG77" s="288"/>
      <c r="CH77" s="288"/>
      <c r="CI77" s="288"/>
      <c r="CJ77" s="288"/>
      <c r="CK77" s="288"/>
      <c r="CL77" s="288"/>
      <c r="CM77" s="288"/>
      <c r="CN77" s="288"/>
      <c r="CO77" s="288"/>
      <c r="CP77" s="288"/>
      <c r="CQ77" s="288"/>
      <c r="CR77" s="288"/>
      <c r="CS77" s="288"/>
      <c r="CT77" s="288"/>
      <c r="CU77" s="291"/>
      <c r="CV77" s="288"/>
      <c r="CW77" s="166">
        <f>CX77</f>
        <v>3185.16588</v>
      </c>
      <c r="CX77" s="167">
        <f>CX78+CX79</f>
        <v>3185.16588</v>
      </c>
      <c r="CY77" s="288"/>
      <c r="CZ77" s="288"/>
      <c r="DA77" s="288"/>
      <c r="DB77" s="288"/>
      <c r="DC77" s="288"/>
      <c r="DD77" s="288"/>
      <c r="DE77" s="288"/>
      <c r="DF77" s="166">
        <f t="shared" si="127"/>
        <v>0</v>
      </c>
      <c r="DG77" s="167">
        <f>DG78+DG79</f>
        <v>0</v>
      </c>
      <c r="DH77" s="167">
        <f>SUM(DH79:DH85)</f>
        <v>0</v>
      </c>
      <c r="DI77" s="166">
        <f t="shared" si="128"/>
        <v>3185.16588</v>
      </c>
      <c r="DJ77" s="167">
        <f>DJ78+DJ79</f>
        <v>3185.16588</v>
      </c>
      <c r="DK77" s="288"/>
      <c r="DL77" s="166">
        <f>DM77</f>
        <v>1885.16588</v>
      </c>
      <c r="DM77" s="166">
        <f>DM79</f>
        <v>1885.16588</v>
      </c>
      <c r="DN77" s="291"/>
      <c r="DO77" s="166">
        <f>DP77</f>
        <v>0</v>
      </c>
      <c r="DP77" s="166">
        <f>DP79</f>
        <v>0</v>
      </c>
      <c r="DQ77" s="166"/>
      <c r="DR77" s="166">
        <f>DS77</f>
        <v>1300</v>
      </c>
      <c r="DS77" s="166">
        <f>DS78+DS79</f>
        <v>1300</v>
      </c>
      <c r="DT77" s="288"/>
      <c r="DU77" s="288"/>
      <c r="DV77" s="288"/>
      <c r="DW77" s="288"/>
      <c r="DX77" s="288"/>
      <c r="DY77" s="288"/>
      <c r="DZ77" s="288"/>
      <c r="EA77" s="288"/>
      <c r="EB77" s="288"/>
      <c r="EC77" s="288"/>
      <c r="ED77" s="288"/>
      <c r="EE77" s="288"/>
      <c r="EF77" s="288"/>
      <c r="EG77" s="263">
        <f t="shared" si="154"/>
        <v>0</v>
      </c>
      <c r="EH77" s="288"/>
      <c r="EI77" s="288"/>
      <c r="EJ77" s="288"/>
      <c r="EK77" s="288"/>
      <c r="EL77" s="288"/>
      <c r="EM77" s="288"/>
      <c r="EN77" s="288"/>
      <c r="EO77" s="288"/>
      <c r="EP77" s="288"/>
      <c r="EQ77" s="288"/>
      <c r="ER77" s="288"/>
      <c r="ES77" s="291"/>
      <c r="ET77" s="291"/>
      <c r="EU77" s="288"/>
      <c r="EV77" s="288"/>
      <c r="EW77" s="288"/>
      <c r="EX77" s="288"/>
      <c r="EY77" s="288"/>
      <c r="EZ77" s="288"/>
      <c r="FA77" s="288"/>
      <c r="FB77" s="288"/>
      <c r="FC77" s="288"/>
      <c r="FD77" s="288"/>
      <c r="FE77" s="288"/>
      <c r="FF77" s="288"/>
      <c r="FG77" s="288"/>
      <c r="FH77" s="288"/>
      <c r="FI77" s="288"/>
      <c r="FJ77" s="288"/>
      <c r="FK77" s="288"/>
      <c r="FL77" s="288"/>
      <c r="FM77" s="288"/>
      <c r="FN77" s="288"/>
      <c r="FO77" s="263">
        <f t="shared" si="157"/>
        <v>0</v>
      </c>
      <c r="FP77" s="288"/>
      <c r="FQ77" s="288"/>
      <c r="FR77" s="288"/>
      <c r="FS77" s="45">
        <f t="shared" si="54"/>
        <v>0</v>
      </c>
      <c r="FT77" s="46" t="e">
        <f t="shared" si="79"/>
        <v>#DIV/0!</v>
      </c>
      <c r="FU77" s="45">
        <v>0</v>
      </c>
      <c r="FV77" s="46" t="e">
        <f t="shared" si="80"/>
        <v>#DIV/0!</v>
      </c>
      <c r="FW77" s="45">
        <f t="shared" ref="FW77:FW88" si="203">FW321+FW371</f>
        <v>0</v>
      </c>
      <c r="FX77" s="46" t="e">
        <f t="shared" si="199"/>
        <v>#DIV/0!</v>
      </c>
      <c r="FY77" s="45">
        <f t="shared" ref="FY77:FY88" si="204">FY321+FY371</f>
        <v>0</v>
      </c>
      <c r="FZ77" s="46" t="e">
        <f t="shared" si="200"/>
        <v>#DIV/0!</v>
      </c>
      <c r="GA77" s="248">
        <f t="shared" si="83"/>
        <v>0</v>
      </c>
      <c r="GB77" s="47" t="e">
        <f t="shared" si="84"/>
        <v>#DIV/0!</v>
      </c>
      <c r="GC77" s="140">
        <v>0</v>
      </c>
      <c r="GD77" s="47" t="e">
        <f t="shared" si="85"/>
        <v>#DIV/0!</v>
      </c>
      <c r="GE77" s="115"/>
      <c r="GF77" s="236"/>
      <c r="GG77" s="115"/>
      <c r="GH77" s="236"/>
      <c r="GI77" s="140">
        <f t="shared" si="86"/>
        <v>5118.8505800000003</v>
      </c>
      <c r="GJ77" s="47" t="e">
        <f t="shared" si="87"/>
        <v>#DIV/0!</v>
      </c>
      <c r="GK77" s="115">
        <f>GK321+GK371</f>
        <v>5118.8505800000003</v>
      </c>
      <c r="GL77" s="47" t="e">
        <f t="shared" si="88"/>
        <v>#DIV/0!</v>
      </c>
      <c r="GM77" s="115">
        <f t="shared" ref="GM77:GM88" si="205">GM321+GM371</f>
        <v>0</v>
      </c>
      <c r="GN77" s="47" t="e">
        <f t="shared" si="201"/>
        <v>#DIV/0!</v>
      </c>
      <c r="GO77" s="115">
        <f t="shared" ref="GO77:GO88" si="206">GO321+GO371</f>
        <v>0</v>
      </c>
      <c r="GP77" s="47" t="e">
        <f t="shared" si="202"/>
        <v>#DIV/0!</v>
      </c>
      <c r="GQ77" s="288"/>
      <c r="GR77" s="288"/>
      <c r="GS77" s="288"/>
      <c r="GT77" s="288"/>
      <c r="GU77" s="288"/>
      <c r="GV77" s="288"/>
      <c r="GW77" s="288"/>
      <c r="GX77" s="288"/>
      <c r="GY77" s="288"/>
      <c r="GZ77" s="288"/>
      <c r="HA77" s="288"/>
      <c r="HB77" s="288"/>
      <c r="HC77" s="288"/>
      <c r="HD77" s="288"/>
      <c r="HE77" s="288"/>
      <c r="HF77" s="288"/>
      <c r="HG77" s="288"/>
      <c r="HH77" s="288"/>
      <c r="HI77" s="288"/>
      <c r="HJ77" s="288"/>
      <c r="HK77" s="288"/>
      <c r="HL77" s="288"/>
      <c r="HM77" s="288"/>
      <c r="HN77" s="288"/>
      <c r="HO77" s="288"/>
      <c r="HP77" s="288"/>
      <c r="HQ77" s="288"/>
      <c r="HR77" s="288"/>
      <c r="HS77" s="288"/>
      <c r="HT77" s="288"/>
      <c r="HU77" s="288"/>
      <c r="HV77" s="288"/>
      <c r="HW77" s="288"/>
      <c r="HX77" s="288"/>
      <c r="HY77" s="288"/>
      <c r="HZ77" s="288"/>
      <c r="IA77" s="288"/>
      <c r="IB77" s="288"/>
      <c r="IC77" s="288"/>
      <c r="ID77" s="288"/>
      <c r="IE77" s="273"/>
      <c r="IF77" s="292"/>
      <c r="IG77" s="292"/>
      <c r="IH77" s="292"/>
    </row>
    <row r="78" spans="2:242" s="293" customFormat="1" ht="56.25" hidden="1" customHeight="1" x14ac:dyDescent="0.3">
      <c r="B78" s="278"/>
      <c r="C78" s="260" t="s">
        <v>179</v>
      </c>
      <c r="D78" s="286"/>
      <c r="E78" s="287"/>
      <c r="F78" s="287"/>
      <c r="G78" s="287"/>
      <c r="H78" s="287"/>
      <c r="I78" s="287"/>
      <c r="J78" s="287"/>
      <c r="K78" s="287"/>
      <c r="L78" s="287"/>
      <c r="M78" s="287"/>
      <c r="N78" s="287"/>
      <c r="O78" s="287"/>
      <c r="P78" s="287"/>
      <c r="Q78" s="288"/>
      <c r="R78" s="288"/>
      <c r="S78" s="288"/>
      <c r="T78" s="288"/>
      <c r="U78" s="288"/>
      <c r="V78" s="288"/>
      <c r="W78" s="288"/>
      <c r="X78" s="288"/>
      <c r="Y78" s="288"/>
      <c r="Z78" s="288"/>
      <c r="AA78" s="288"/>
      <c r="AB78" s="288"/>
      <c r="AC78" s="288"/>
      <c r="AD78" s="288"/>
      <c r="AE78" s="288"/>
      <c r="AF78" s="288"/>
      <c r="AG78" s="288"/>
      <c r="AH78" s="288"/>
      <c r="AI78" s="282"/>
      <c r="AJ78" s="288"/>
      <c r="AK78" s="282"/>
      <c r="AL78" s="282"/>
      <c r="AM78" s="289"/>
      <c r="AN78" s="290"/>
      <c r="AO78" s="170"/>
      <c r="AP78" s="290"/>
      <c r="AQ78" s="290"/>
      <c r="AR78" s="290"/>
      <c r="AS78" s="288"/>
      <c r="AT78" s="288"/>
      <c r="AU78" s="288"/>
      <c r="AV78" s="288"/>
      <c r="AW78" s="288"/>
      <c r="AX78" s="288"/>
      <c r="AY78" s="288"/>
      <c r="AZ78" s="288"/>
      <c r="BA78" s="288"/>
      <c r="BB78" s="288"/>
      <c r="BC78" s="288"/>
      <c r="BD78" s="288"/>
      <c r="BE78" s="288"/>
      <c r="BF78" s="288"/>
      <c r="BG78" s="288"/>
      <c r="BH78" s="288"/>
      <c r="BI78" s="288"/>
      <c r="BJ78" s="288"/>
      <c r="BK78" s="171"/>
      <c r="BL78" s="167"/>
      <c r="BM78" s="167"/>
      <c r="BN78" s="167"/>
      <c r="BO78" s="167"/>
      <c r="BP78" s="167"/>
      <c r="BQ78" s="167"/>
      <c r="BR78" s="167"/>
      <c r="BS78" s="167"/>
      <c r="BT78" s="167"/>
      <c r="BU78" s="167"/>
      <c r="BV78" s="288"/>
      <c r="BW78" s="288"/>
      <c r="BX78" s="288"/>
      <c r="BY78" s="288"/>
      <c r="BZ78" s="291"/>
      <c r="CA78" s="288"/>
      <c r="CB78" s="288"/>
      <c r="CC78" s="288"/>
      <c r="CD78" s="288"/>
      <c r="CE78" s="167"/>
      <c r="CF78" s="167"/>
      <c r="CG78" s="288"/>
      <c r="CH78" s="288"/>
      <c r="CI78" s="288"/>
      <c r="CJ78" s="288"/>
      <c r="CK78" s="288"/>
      <c r="CL78" s="288"/>
      <c r="CM78" s="288"/>
      <c r="CN78" s="288"/>
      <c r="CO78" s="288"/>
      <c r="CP78" s="288"/>
      <c r="CQ78" s="288"/>
      <c r="CR78" s="288"/>
      <c r="CS78" s="288"/>
      <c r="CT78" s="288"/>
      <c r="CU78" s="291"/>
      <c r="CV78" s="288"/>
      <c r="CW78" s="234">
        <f>CX78</f>
        <v>1300</v>
      </c>
      <c r="CX78" s="267">
        <v>1300</v>
      </c>
      <c r="CY78" s="288"/>
      <c r="CZ78" s="288"/>
      <c r="DA78" s="288"/>
      <c r="DB78" s="288"/>
      <c r="DC78" s="288"/>
      <c r="DD78" s="288"/>
      <c r="DE78" s="288"/>
      <c r="DF78" s="234">
        <f>DG78</f>
        <v>0</v>
      </c>
      <c r="DG78" s="267">
        <f>DJ78-CX78</f>
        <v>0</v>
      </c>
      <c r="DH78" s="267"/>
      <c r="DI78" s="234">
        <f>DJ78</f>
        <v>1300</v>
      </c>
      <c r="DJ78" s="267">
        <v>1300</v>
      </c>
      <c r="DK78" s="288"/>
      <c r="DL78" s="234">
        <f>DM78</f>
        <v>0</v>
      </c>
      <c r="DM78" s="234">
        <v>0</v>
      </c>
      <c r="DN78" s="291"/>
      <c r="DO78" s="234">
        <f>DP78</f>
        <v>0</v>
      </c>
      <c r="DP78" s="234">
        <v>0</v>
      </c>
      <c r="DQ78" s="166"/>
      <c r="DR78" s="234">
        <f>DS78</f>
        <v>1300</v>
      </c>
      <c r="DS78" s="234">
        <f>DJ78-DM78-DP78</f>
        <v>1300</v>
      </c>
      <c r="DT78" s="288"/>
      <c r="DU78" s="288"/>
      <c r="DV78" s="288"/>
      <c r="DW78" s="288"/>
      <c r="DX78" s="288"/>
      <c r="DY78" s="288"/>
      <c r="DZ78" s="288"/>
      <c r="EA78" s="288"/>
      <c r="EB78" s="288"/>
      <c r="EC78" s="288"/>
      <c r="ED78" s="288"/>
      <c r="EE78" s="288"/>
      <c r="EF78" s="288"/>
      <c r="EG78" s="263">
        <f t="shared" si="154"/>
        <v>0</v>
      </c>
      <c r="EH78" s="288"/>
      <c r="EI78" s="288"/>
      <c r="EJ78" s="288"/>
      <c r="EK78" s="288"/>
      <c r="EL78" s="288"/>
      <c r="EM78" s="288"/>
      <c r="EN78" s="288"/>
      <c r="EO78" s="288"/>
      <c r="EP78" s="288"/>
      <c r="EQ78" s="288"/>
      <c r="ER78" s="288"/>
      <c r="ES78" s="291"/>
      <c r="ET78" s="291"/>
      <c r="EU78" s="288"/>
      <c r="EV78" s="288"/>
      <c r="EW78" s="288"/>
      <c r="EX78" s="288"/>
      <c r="EY78" s="288"/>
      <c r="EZ78" s="288"/>
      <c r="FA78" s="288"/>
      <c r="FB78" s="288"/>
      <c r="FC78" s="288"/>
      <c r="FD78" s="288"/>
      <c r="FE78" s="288"/>
      <c r="FF78" s="288"/>
      <c r="FG78" s="288"/>
      <c r="FH78" s="288"/>
      <c r="FI78" s="288"/>
      <c r="FJ78" s="288"/>
      <c r="FK78" s="288"/>
      <c r="FL78" s="288"/>
      <c r="FM78" s="288"/>
      <c r="FN78" s="288"/>
      <c r="FO78" s="263">
        <f t="shared" si="157"/>
        <v>0</v>
      </c>
      <c r="FP78" s="288"/>
      <c r="FQ78" s="288"/>
      <c r="FR78" s="288"/>
      <c r="FS78" s="45">
        <f t="shared" si="54"/>
        <v>0</v>
      </c>
      <c r="FT78" s="46" t="e">
        <f t="shared" si="79"/>
        <v>#DIV/0!</v>
      </c>
      <c r="FU78" s="45">
        <v>0</v>
      </c>
      <c r="FV78" s="46" t="e">
        <f t="shared" si="80"/>
        <v>#DIV/0!</v>
      </c>
      <c r="FW78" s="45">
        <f t="shared" si="203"/>
        <v>0</v>
      </c>
      <c r="FX78" s="46" t="e">
        <f t="shared" si="199"/>
        <v>#DIV/0!</v>
      </c>
      <c r="FY78" s="45">
        <f t="shared" si="204"/>
        <v>0</v>
      </c>
      <c r="FZ78" s="46" t="e">
        <f t="shared" si="200"/>
        <v>#DIV/0!</v>
      </c>
      <c r="GA78" s="248">
        <f t="shared" si="83"/>
        <v>0</v>
      </c>
      <c r="GB78" s="47" t="e">
        <f t="shared" si="84"/>
        <v>#DIV/0!</v>
      </c>
      <c r="GC78" s="140">
        <v>0</v>
      </c>
      <c r="GD78" s="47" t="e">
        <f t="shared" si="85"/>
        <v>#DIV/0!</v>
      </c>
      <c r="GE78" s="115"/>
      <c r="GF78" s="236"/>
      <c r="GG78" s="115"/>
      <c r="GH78" s="236"/>
      <c r="GI78" s="140">
        <f t="shared" si="86"/>
        <v>0</v>
      </c>
      <c r="GJ78" s="47" t="e">
        <f t="shared" si="87"/>
        <v>#DIV/0!</v>
      </c>
      <c r="GK78" s="115">
        <f>GK322+GK372</f>
        <v>0</v>
      </c>
      <c r="GL78" s="47" t="e">
        <f t="shared" si="88"/>
        <v>#DIV/0!</v>
      </c>
      <c r="GM78" s="115">
        <f t="shared" si="205"/>
        <v>0</v>
      </c>
      <c r="GN78" s="47" t="e">
        <f t="shared" si="201"/>
        <v>#DIV/0!</v>
      </c>
      <c r="GO78" s="115">
        <f t="shared" si="206"/>
        <v>0</v>
      </c>
      <c r="GP78" s="47" t="e">
        <f t="shared" si="202"/>
        <v>#DIV/0!</v>
      </c>
      <c r="GQ78" s="288"/>
      <c r="GR78" s="288"/>
      <c r="GS78" s="288"/>
      <c r="GT78" s="288"/>
      <c r="GU78" s="288"/>
      <c r="GV78" s="288"/>
      <c r="GW78" s="288"/>
      <c r="GX78" s="288"/>
      <c r="GY78" s="288"/>
      <c r="GZ78" s="288"/>
      <c r="HA78" s="288"/>
      <c r="HB78" s="288"/>
      <c r="HC78" s="288"/>
      <c r="HD78" s="288"/>
      <c r="HE78" s="288"/>
      <c r="HF78" s="288"/>
      <c r="HG78" s="288"/>
      <c r="HH78" s="288"/>
      <c r="HI78" s="288"/>
      <c r="HJ78" s="288"/>
      <c r="HK78" s="288"/>
      <c r="HL78" s="288"/>
      <c r="HM78" s="288"/>
      <c r="HN78" s="288"/>
      <c r="HO78" s="288"/>
      <c r="HP78" s="288"/>
      <c r="HQ78" s="288"/>
      <c r="HR78" s="288"/>
      <c r="HS78" s="288"/>
      <c r="HT78" s="288"/>
      <c r="HU78" s="288"/>
      <c r="HV78" s="288"/>
      <c r="HW78" s="288"/>
      <c r="HX78" s="288"/>
      <c r="HY78" s="288"/>
      <c r="HZ78" s="288"/>
      <c r="IA78" s="288"/>
      <c r="IB78" s="288"/>
      <c r="IC78" s="288"/>
      <c r="ID78" s="288"/>
      <c r="IE78" s="273"/>
      <c r="IF78" s="292"/>
      <c r="IG78" s="292"/>
      <c r="IH78" s="292"/>
    </row>
    <row r="79" spans="2:242" s="271" customFormat="1" ht="15" hidden="1" customHeight="1" x14ac:dyDescent="0.3">
      <c r="B79" s="259"/>
      <c r="C79" s="260" t="s">
        <v>164</v>
      </c>
      <c r="D79" s="261"/>
      <c r="E79" s="262"/>
      <c r="F79" s="262"/>
      <c r="G79" s="262"/>
      <c r="H79" s="262"/>
      <c r="I79" s="262"/>
      <c r="J79" s="262"/>
      <c r="K79" s="262"/>
      <c r="L79" s="262"/>
      <c r="M79" s="262"/>
      <c r="N79" s="262"/>
      <c r="O79" s="262"/>
      <c r="P79" s="262"/>
      <c r="Q79" s="263"/>
      <c r="R79" s="263"/>
      <c r="S79" s="263"/>
      <c r="T79" s="263"/>
      <c r="U79" s="263"/>
      <c r="V79" s="263"/>
      <c r="W79" s="263"/>
      <c r="X79" s="263"/>
      <c r="Y79" s="263"/>
      <c r="Z79" s="263"/>
      <c r="AA79" s="263"/>
      <c r="AB79" s="263"/>
      <c r="AC79" s="263"/>
      <c r="AD79" s="263"/>
      <c r="AE79" s="263"/>
      <c r="AF79" s="263"/>
      <c r="AG79" s="263"/>
      <c r="AH79" s="263"/>
      <c r="AI79" s="264"/>
      <c r="AJ79" s="263"/>
      <c r="AK79" s="264"/>
      <c r="AL79" s="264"/>
      <c r="AM79" s="276"/>
      <c r="AN79" s="275"/>
      <c r="AO79" s="265"/>
      <c r="AP79" s="275"/>
      <c r="AQ79" s="275"/>
      <c r="AR79" s="275"/>
      <c r="AS79" s="263"/>
      <c r="AT79" s="263"/>
      <c r="AU79" s="263"/>
      <c r="AV79" s="263"/>
      <c r="AW79" s="263"/>
      <c r="AX79" s="263"/>
      <c r="AY79" s="263"/>
      <c r="AZ79" s="263"/>
      <c r="BA79" s="263"/>
      <c r="BB79" s="263"/>
      <c r="BC79" s="263"/>
      <c r="BD79" s="263"/>
      <c r="BE79" s="263"/>
      <c r="BF79" s="263"/>
      <c r="BG79" s="263"/>
      <c r="BH79" s="263"/>
      <c r="BI79" s="263"/>
      <c r="BJ79" s="263"/>
      <c r="BK79" s="266"/>
      <c r="BL79" s="267"/>
      <c r="BM79" s="267"/>
      <c r="BN79" s="267"/>
      <c r="BO79" s="267"/>
      <c r="BP79" s="267"/>
      <c r="BQ79" s="267"/>
      <c r="BR79" s="267"/>
      <c r="BS79" s="267"/>
      <c r="BT79" s="267"/>
      <c r="BU79" s="267"/>
      <c r="BV79" s="263"/>
      <c r="BW79" s="263"/>
      <c r="BX79" s="263"/>
      <c r="BY79" s="263"/>
      <c r="BZ79" s="263"/>
      <c r="CA79" s="263"/>
      <c r="CB79" s="263"/>
      <c r="CC79" s="263"/>
      <c r="CD79" s="263"/>
      <c r="CE79" s="267"/>
      <c r="CF79" s="267"/>
      <c r="CG79" s="263"/>
      <c r="CH79" s="263"/>
      <c r="CI79" s="263"/>
      <c r="CJ79" s="263"/>
      <c r="CK79" s="263"/>
      <c r="CL79" s="263"/>
      <c r="CM79" s="263"/>
      <c r="CN79" s="263"/>
      <c r="CO79" s="263"/>
      <c r="CP79" s="263"/>
      <c r="CQ79" s="263"/>
      <c r="CR79" s="263"/>
      <c r="CS79" s="263"/>
      <c r="CT79" s="263"/>
      <c r="CU79" s="263"/>
      <c r="CV79" s="263"/>
      <c r="CW79" s="263">
        <f>CX79+CY79</f>
        <v>1885.16588</v>
      </c>
      <c r="CX79" s="263">
        <v>1885.16588</v>
      </c>
      <c r="CY79" s="263"/>
      <c r="CZ79" s="263"/>
      <c r="DA79" s="263"/>
      <c r="DB79" s="263"/>
      <c r="DC79" s="263"/>
      <c r="DD79" s="263"/>
      <c r="DE79" s="263"/>
      <c r="DF79" s="263">
        <f>DG79+DH79</f>
        <v>0</v>
      </c>
      <c r="DG79" s="263">
        <f>DJ79-CX79</f>
        <v>0</v>
      </c>
      <c r="DH79" s="263"/>
      <c r="DI79" s="263">
        <f>DJ79+DK79</f>
        <v>1885.16588</v>
      </c>
      <c r="DJ79" s="263">
        <f>3185.16588-DJ78</f>
        <v>1885.16588</v>
      </c>
      <c r="DK79" s="263"/>
      <c r="DL79" s="234">
        <f>DM79+DN79</f>
        <v>1885.16588</v>
      </c>
      <c r="DM79" s="263">
        <v>1885.16588</v>
      </c>
      <c r="DN79" s="263"/>
      <c r="DO79" s="263">
        <f>DP79+DQ79</f>
        <v>0</v>
      </c>
      <c r="DP79" s="263">
        <v>0</v>
      </c>
      <c r="DQ79" s="263">
        <v>0</v>
      </c>
      <c r="DR79" s="263">
        <f>DS79+DT79</f>
        <v>0</v>
      </c>
      <c r="DS79" s="263">
        <f>DJ79-DM79</f>
        <v>0</v>
      </c>
      <c r="DT79" s="263"/>
      <c r="DU79" s="263"/>
      <c r="DV79" s="263"/>
      <c r="DW79" s="263"/>
      <c r="DX79" s="263"/>
      <c r="DY79" s="263"/>
      <c r="DZ79" s="263"/>
      <c r="EA79" s="263"/>
      <c r="EB79" s="263"/>
      <c r="EC79" s="263"/>
      <c r="ED79" s="263"/>
      <c r="EE79" s="263"/>
      <c r="EF79" s="263"/>
      <c r="EG79" s="263">
        <f t="shared" si="154"/>
        <v>0</v>
      </c>
      <c r="EH79" s="263"/>
      <c r="EI79" s="263"/>
      <c r="EJ79" s="263"/>
      <c r="EK79" s="263"/>
      <c r="EL79" s="263"/>
      <c r="EM79" s="263"/>
      <c r="EN79" s="263"/>
      <c r="EO79" s="263"/>
      <c r="EP79" s="263"/>
      <c r="EQ79" s="263"/>
      <c r="ER79" s="263"/>
      <c r="ES79" s="263"/>
      <c r="ET79" s="263"/>
      <c r="EU79" s="263"/>
      <c r="EV79" s="263"/>
      <c r="EW79" s="263"/>
      <c r="EX79" s="263"/>
      <c r="EY79" s="263"/>
      <c r="EZ79" s="263"/>
      <c r="FA79" s="263"/>
      <c r="FB79" s="263"/>
      <c r="FC79" s="263"/>
      <c r="FD79" s="263"/>
      <c r="FE79" s="263"/>
      <c r="FF79" s="263"/>
      <c r="FG79" s="263"/>
      <c r="FH79" s="263"/>
      <c r="FI79" s="263"/>
      <c r="FJ79" s="263"/>
      <c r="FK79" s="263"/>
      <c r="FL79" s="263"/>
      <c r="FM79" s="263"/>
      <c r="FN79" s="263"/>
      <c r="FO79" s="263">
        <f t="shared" si="157"/>
        <v>0</v>
      </c>
      <c r="FP79" s="263"/>
      <c r="FQ79" s="263"/>
      <c r="FR79" s="263"/>
      <c r="FS79" s="45">
        <f t="shared" si="54"/>
        <v>0</v>
      </c>
      <c r="FT79" s="46" t="e">
        <f t="shared" si="79"/>
        <v>#DIV/0!</v>
      </c>
      <c r="FU79" s="45">
        <v>0</v>
      </c>
      <c r="FV79" s="46" t="e">
        <f t="shared" si="80"/>
        <v>#DIV/0!</v>
      </c>
      <c r="FW79" s="45">
        <f t="shared" si="203"/>
        <v>0</v>
      </c>
      <c r="FX79" s="46" t="e">
        <f t="shared" si="199"/>
        <v>#DIV/0!</v>
      </c>
      <c r="FY79" s="45">
        <f t="shared" si="204"/>
        <v>0</v>
      </c>
      <c r="FZ79" s="46" t="e">
        <f t="shared" si="200"/>
        <v>#DIV/0!</v>
      </c>
      <c r="GA79" s="248">
        <f t="shared" si="83"/>
        <v>0</v>
      </c>
      <c r="GB79" s="47" t="e">
        <f t="shared" si="84"/>
        <v>#DIV/0!</v>
      </c>
      <c r="GC79" s="140">
        <v>0</v>
      </c>
      <c r="GD79" s="47" t="e">
        <f t="shared" si="85"/>
        <v>#DIV/0!</v>
      </c>
      <c r="GE79" s="115"/>
      <c r="GF79" s="236"/>
      <c r="GG79" s="115"/>
      <c r="GH79" s="236"/>
      <c r="GI79" s="140">
        <f t="shared" si="86"/>
        <v>18324.482800000002</v>
      </c>
      <c r="GJ79" s="47" t="e">
        <f t="shared" si="87"/>
        <v>#DIV/0!</v>
      </c>
      <c r="GK79" s="115">
        <f>GK323+GK373</f>
        <v>18324.482800000002</v>
      </c>
      <c r="GL79" s="47" t="e">
        <f t="shared" si="88"/>
        <v>#DIV/0!</v>
      </c>
      <c r="GM79" s="115">
        <f t="shared" si="205"/>
        <v>0</v>
      </c>
      <c r="GN79" s="47" t="e">
        <f t="shared" si="201"/>
        <v>#DIV/0!</v>
      </c>
      <c r="GO79" s="115">
        <f t="shared" si="206"/>
        <v>0</v>
      </c>
      <c r="GP79" s="47" t="e">
        <f t="shared" si="202"/>
        <v>#DIV/0!</v>
      </c>
      <c r="GQ79" s="263"/>
      <c r="GR79" s="263"/>
      <c r="GS79" s="263"/>
      <c r="GT79" s="263"/>
      <c r="GU79" s="263"/>
      <c r="GV79" s="263"/>
      <c r="GW79" s="263"/>
      <c r="GX79" s="263"/>
      <c r="GY79" s="263"/>
      <c r="GZ79" s="263"/>
      <c r="HA79" s="263"/>
      <c r="HB79" s="263"/>
      <c r="HC79" s="263"/>
      <c r="HD79" s="263"/>
      <c r="HE79" s="263"/>
      <c r="HF79" s="263"/>
      <c r="HG79" s="263"/>
      <c r="HH79" s="263"/>
      <c r="HI79" s="263"/>
      <c r="HJ79" s="263"/>
      <c r="HK79" s="263"/>
      <c r="HL79" s="263"/>
      <c r="HM79" s="263"/>
      <c r="HN79" s="263"/>
      <c r="HO79" s="263"/>
      <c r="HP79" s="263"/>
      <c r="HQ79" s="263"/>
      <c r="HR79" s="263"/>
      <c r="HS79" s="263"/>
      <c r="HT79" s="263"/>
      <c r="HU79" s="263"/>
      <c r="HV79" s="263"/>
      <c r="HW79" s="263"/>
      <c r="HX79" s="263"/>
      <c r="HY79" s="263"/>
      <c r="HZ79" s="263"/>
      <c r="IA79" s="263"/>
      <c r="IB79" s="263"/>
      <c r="IC79" s="263"/>
      <c r="ID79" s="263"/>
      <c r="IE79" s="273"/>
      <c r="IF79" s="270"/>
      <c r="IG79" s="270"/>
      <c r="IH79" s="270"/>
    </row>
    <row r="80" spans="2:242" s="284" customFormat="1" ht="111" customHeight="1" x14ac:dyDescent="0.3">
      <c r="B80" s="278" t="s">
        <v>191</v>
      </c>
      <c r="C80" s="162" t="s">
        <v>196</v>
      </c>
      <c r="D80" s="279"/>
      <c r="E80" s="280"/>
      <c r="F80" s="280"/>
      <c r="G80" s="280"/>
      <c r="H80" s="280"/>
      <c r="I80" s="280"/>
      <c r="J80" s="280"/>
      <c r="K80" s="280"/>
      <c r="L80" s="280"/>
      <c r="M80" s="280"/>
      <c r="N80" s="280"/>
      <c r="O80" s="280"/>
      <c r="P80" s="280"/>
      <c r="Q80" s="281"/>
      <c r="R80" s="281"/>
      <c r="S80" s="281"/>
      <c r="T80" s="281"/>
      <c r="U80" s="281"/>
      <c r="V80" s="281"/>
      <c r="W80" s="281"/>
      <c r="X80" s="281"/>
      <c r="Y80" s="281"/>
      <c r="Z80" s="281"/>
      <c r="AA80" s="281"/>
      <c r="AB80" s="281"/>
      <c r="AC80" s="281"/>
      <c r="AD80" s="281"/>
      <c r="AE80" s="281"/>
      <c r="AF80" s="281"/>
      <c r="AG80" s="281"/>
      <c r="AH80" s="281"/>
      <c r="AI80" s="282"/>
      <c r="AJ80" s="281"/>
      <c r="AK80" s="282"/>
      <c r="AL80" s="282"/>
      <c r="AM80" s="289"/>
      <c r="AN80" s="294"/>
      <c r="AO80" s="170"/>
      <c r="AP80" s="294"/>
      <c r="AQ80" s="294"/>
      <c r="AR80" s="294"/>
      <c r="AS80" s="281"/>
      <c r="AT80" s="281"/>
      <c r="AU80" s="281"/>
      <c r="AV80" s="281"/>
      <c r="AW80" s="281"/>
      <c r="AX80" s="281"/>
      <c r="AY80" s="281"/>
      <c r="AZ80" s="281"/>
      <c r="BA80" s="281"/>
      <c r="BB80" s="281"/>
      <c r="BC80" s="281"/>
      <c r="BD80" s="281"/>
      <c r="BE80" s="281"/>
      <c r="BF80" s="281"/>
      <c r="BG80" s="281"/>
      <c r="BH80" s="281"/>
      <c r="BI80" s="281"/>
      <c r="BJ80" s="281"/>
      <c r="BK80" s="171"/>
      <c r="BL80" s="167"/>
      <c r="BM80" s="167"/>
      <c r="BN80" s="167"/>
      <c r="BO80" s="167"/>
      <c r="BP80" s="167"/>
      <c r="BQ80" s="167"/>
      <c r="BR80" s="167"/>
      <c r="BS80" s="167"/>
      <c r="BT80" s="167"/>
      <c r="BU80" s="167"/>
      <c r="BV80" s="281"/>
      <c r="BW80" s="281"/>
      <c r="BX80" s="281"/>
      <c r="BY80" s="281"/>
      <c r="BZ80" s="281"/>
      <c r="CA80" s="281"/>
      <c r="CB80" s="281"/>
      <c r="CC80" s="281"/>
      <c r="CD80" s="281"/>
      <c r="CE80" s="167"/>
      <c r="CF80" s="167"/>
      <c r="CG80" s="281"/>
      <c r="CH80" s="281"/>
      <c r="CI80" s="281"/>
      <c r="CJ80" s="281"/>
      <c r="CK80" s="281"/>
      <c r="CL80" s="281"/>
      <c r="CM80" s="281"/>
      <c r="CN80" s="281"/>
      <c r="CO80" s="281"/>
      <c r="CP80" s="281"/>
      <c r="CQ80" s="281"/>
      <c r="CR80" s="281"/>
      <c r="CS80" s="281"/>
      <c r="CT80" s="281"/>
      <c r="CU80" s="281"/>
      <c r="CV80" s="281"/>
      <c r="CW80" s="281">
        <f>CX80</f>
        <v>15591.905629999999</v>
      </c>
      <c r="CX80" s="281">
        <f>CX81+CX82</f>
        <v>15591.905629999999</v>
      </c>
      <c r="CY80" s="281"/>
      <c r="CZ80" s="281"/>
      <c r="DA80" s="281"/>
      <c r="DB80" s="281"/>
      <c r="DC80" s="281"/>
      <c r="DD80" s="281"/>
      <c r="DE80" s="281"/>
      <c r="DF80" s="166">
        <f>DG80</f>
        <v>0</v>
      </c>
      <c r="DG80" s="167">
        <f>DG81+DG82</f>
        <v>0</v>
      </c>
      <c r="DH80" s="167"/>
      <c r="DI80" s="166">
        <f>DJ80</f>
        <v>15591.905629999999</v>
      </c>
      <c r="DJ80" s="167">
        <f>DJ81+DJ82</f>
        <v>15591.905629999999</v>
      </c>
      <c r="DK80" s="281"/>
      <c r="DL80" s="166">
        <f>DM80</f>
        <v>15591.905629999999</v>
      </c>
      <c r="DM80" s="167">
        <f>DM81+DM82</f>
        <v>15591.905629999999</v>
      </c>
      <c r="DN80" s="281"/>
      <c r="DO80" s="166">
        <f>DP80</f>
        <v>0</v>
      </c>
      <c r="DP80" s="166">
        <f>DP81</f>
        <v>0</v>
      </c>
      <c r="DQ80" s="166"/>
      <c r="DR80" s="166">
        <f>DS80</f>
        <v>0</v>
      </c>
      <c r="DS80" s="166">
        <f>DS81</f>
        <v>0</v>
      </c>
      <c r="DT80" s="281"/>
      <c r="DU80" s="281"/>
      <c r="DV80" s="281"/>
      <c r="DW80" s="281"/>
      <c r="DX80" s="281"/>
      <c r="DY80" s="281"/>
      <c r="DZ80" s="281"/>
      <c r="EA80" s="281"/>
      <c r="EB80" s="281"/>
      <c r="EC80" s="281"/>
      <c r="ED80" s="281"/>
      <c r="EE80" s="281"/>
      <c r="EF80" s="281"/>
      <c r="EG80" s="281">
        <f>EH80</f>
        <v>15000</v>
      </c>
      <c r="EH80" s="281">
        <f>EH81</f>
        <v>15000</v>
      </c>
      <c r="EI80" s="281"/>
      <c r="EJ80" s="281"/>
      <c r="EK80" s="281">
        <f>EL80</f>
        <v>-15000</v>
      </c>
      <c r="EL80" s="281">
        <f>EL81+EL89</f>
        <v>-15000</v>
      </c>
      <c r="EM80" s="281"/>
      <c r="EN80" s="281"/>
      <c r="EO80" s="281"/>
      <c r="EP80" s="281"/>
      <c r="EQ80" s="281"/>
      <c r="ER80" s="281"/>
      <c r="ES80" s="281">
        <f>ET80</f>
        <v>0</v>
      </c>
      <c r="ET80" s="281">
        <f>ET81+ET89</f>
        <v>0</v>
      </c>
      <c r="EU80" s="281"/>
      <c r="EV80" s="281"/>
      <c r="EW80" s="281"/>
      <c r="EX80" s="281"/>
      <c r="EY80" s="281"/>
      <c r="EZ80" s="281"/>
      <c r="FA80" s="281"/>
      <c r="FB80" s="281"/>
      <c r="FC80" s="167">
        <f>FD80</f>
        <v>15000</v>
      </c>
      <c r="FD80" s="167">
        <f>FD81+FD82</f>
        <v>15000</v>
      </c>
      <c r="FE80" s="281"/>
      <c r="FF80" s="281"/>
      <c r="FG80" s="281">
        <f>FH80</f>
        <v>-15000</v>
      </c>
      <c r="FH80" s="167">
        <f>FH81</f>
        <v>-15000</v>
      </c>
      <c r="FI80" s="281"/>
      <c r="FJ80" s="281"/>
      <c r="FK80" s="281"/>
      <c r="FL80" s="281"/>
      <c r="FM80" s="281"/>
      <c r="FN80" s="281"/>
      <c r="FO80" s="281">
        <f>FP80</f>
        <v>0</v>
      </c>
      <c r="FP80" s="281">
        <f>FP81</f>
        <v>0</v>
      </c>
      <c r="FQ80" s="281"/>
      <c r="FR80" s="281"/>
      <c r="FS80" s="248">
        <f t="shared" si="54"/>
        <v>0</v>
      </c>
      <c r="FT80" s="249">
        <f t="shared" si="79"/>
        <v>0</v>
      </c>
      <c r="FU80" s="248">
        <v>0</v>
      </c>
      <c r="FV80" s="249">
        <f t="shared" si="80"/>
        <v>0</v>
      </c>
      <c r="FW80" s="248">
        <f t="shared" si="203"/>
        <v>0</v>
      </c>
      <c r="FX80" s="249">
        <v>0</v>
      </c>
      <c r="FY80" s="248">
        <f t="shared" si="204"/>
        <v>0</v>
      </c>
      <c r="FZ80" s="249">
        <v>0</v>
      </c>
      <c r="GA80" s="248">
        <f t="shared" si="83"/>
        <v>0</v>
      </c>
      <c r="GB80" s="250">
        <f t="shared" si="84"/>
        <v>0</v>
      </c>
      <c r="GC80" s="248">
        <v>0</v>
      </c>
      <c r="GD80" s="250">
        <f t="shared" si="85"/>
        <v>0</v>
      </c>
      <c r="GE80" s="248"/>
      <c r="GF80" s="251"/>
      <c r="GG80" s="248"/>
      <c r="GH80" s="251"/>
      <c r="GI80" s="248">
        <f t="shared" si="86"/>
        <v>0</v>
      </c>
      <c r="GJ80" s="250">
        <f t="shared" si="87"/>
        <v>0</v>
      </c>
      <c r="GK80" s="248">
        <f>GK81</f>
        <v>0</v>
      </c>
      <c r="GL80" s="250">
        <f t="shared" si="88"/>
        <v>0</v>
      </c>
      <c r="GM80" s="248">
        <f t="shared" si="205"/>
        <v>0</v>
      </c>
      <c r="GN80" s="250">
        <v>0</v>
      </c>
      <c r="GO80" s="248">
        <f t="shared" si="206"/>
        <v>0</v>
      </c>
      <c r="GP80" s="250">
        <v>0</v>
      </c>
      <c r="GQ80" s="281"/>
      <c r="GR80" s="281"/>
      <c r="GS80" s="281"/>
      <c r="GT80" s="281"/>
      <c r="GU80" s="167">
        <f>GV80</f>
        <v>0</v>
      </c>
      <c r="GV80" s="167">
        <f>GV81+GV82</f>
        <v>0</v>
      </c>
      <c r="GW80" s="281"/>
      <c r="GX80" s="281"/>
      <c r="GY80" s="281"/>
      <c r="GZ80" s="281"/>
      <c r="HA80" s="281"/>
      <c r="HB80" s="281"/>
      <c r="HC80" s="281"/>
      <c r="HD80" s="281"/>
      <c r="HE80" s="281"/>
      <c r="HF80" s="281"/>
      <c r="HG80" s="281"/>
      <c r="HH80" s="281"/>
      <c r="HI80" s="281"/>
      <c r="HJ80" s="281"/>
      <c r="HK80" s="281"/>
      <c r="HL80" s="281"/>
      <c r="HM80" s="281"/>
      <c r="HN80" s="281"/>
      <c r="HO80" s="281">
        <v>0</v>
      </c>
      <c r="HP80" s="281"/>
      <c r="HQ80" s="281"/>
      <c r="HR80" s="281"/>
      <c r="HS80" s="281"/>
      <c r="HT80" s="281"/>
      <c r="HU80" s="281"/>
      <c r="HV80" s="281"/>
      <c r="HW80" s="281"/>
      <c r="HX80" s="281"/>
      <c r="HY80" s="281"/>
      <c r="HZ80" s="281"/>
      <c r="IA80" s="281">
        <v>0</v>
      </c>
      <c r="IB80" s="281"/>
      <c r="IC80" s="281"/>
      <c r="ID80" s="281"/>
      <c r="IE80" s="295" t="s">
        <v>197</v>
      </c>
      <c r="IF80" s="283"/>
      <c r="IG80" s="283"/>
      <c r="IH80" s="283"/>
    </row>
    <row r="81" spans="2:242" s="271" customFormat="1" ht="33" hidden="1" customHeight="1" x14ac:dyDescent="0.3">
      <c r="B81" s="259"/>
      <c r="C81" s="260" t="s">
        <v>162</v>
      </c>
      <c r="D81" s="261"/>
      <c r="E81" s="262"/>
      <c r="F81" s="262"/>
      <c r="G81" s="262"/>
      <c r="H81" s="262"/>
      <c r="I81" s="262"/>
      <c r="J81" s="262"/>
      <c r="K81" s="262"/>
      <c r="L81" s="262"/>
      <c r="M81" s="262"/>
      <c r="N81" s="262"/>
      <c r="O81" s="262"/>
      <c r="P81" s="262"/>
      <c r="Q81" s="263"/>
      <c r="R81" s="263"/>
      <c r="S81" s="263"/>
      <c r="T81" s="263"/>
      <c r="U81" s="263"/>
      <c r="V81" s="263"/>
      <c r="W81" s="263"/>
      <c r="X81" s="263"/>
      <c r="Y81" s="263"/>
      <c r="Z81" s="263"/>
      <c r="AA81" s="263"/>
      <c r="AB81" s="263"/>
      <c r="AC81" s="263"/>
      <c r="AD81" s="263"/>
      <c r="AE81" s="263"/>
      <c r="AF81" s="263"/>
      <c r="AG81" s="263"/>
      <c r="AH81" s="263"/>
      <c r="AI81" s="264"/>
      <c r="AJ81" s="263"/>
      <c r="AK81" s="264"/>
      <c r="AL81" s="264"/>
      <c r="AM81" s="276"/>
      <c r="AN81" s="275"/>
      <c r="AO81" s="265"/>
      <c r="AP81" s="275"/>
      <c r="AQ81" s="275"/>
      <c r="AR81" s="275"/>
      <c r="AS81" s="263"/>
      <c r="AT81" s="263"/>
      <c r="AU81" s="263"/>
      <c r="AV81" s="263"/>
      <c r="AW81" s="263"/>
      <c r="AX81" s="263"/>
      <c r="AY81" s="263"/>
      <c r="AZ81" s="263"/>
      <c r="BA81" s="263"/>
      <c r="BB81" s="263"/>
      <c r="BC81" s="263"/>
      <c r="BD81" s="263"/>
      <c r="BE81" s="263"/>
      <c r="BF81" s="263"/>
      <c r="BG81" s="263"/>
      <c r="BH81" s="263"/>
      <c r="BI81" s="263"/>
      <c r="BJ81" s="263"/>
      <c r="BK81" s="266"/>
      <c r="BL81" s="267"/>
      <c r="BM81" s="267"/>
      <c r="BN81" s="267"/>
      <c r="BO81" s="267"/>
      <c r="BP81" s="267"/>
      <c r="BQ81" s="267"/>
      <c r="BR81" s="267"/>
      <c r="BS81" s="267"/>
      <c r="BT81" s="267"/>
      <c r="BU81" s="267"/>
      <c r="BV81" s="263"/>
      <c r="BW81" s="263"/>
      <c r="BX81" s="263"/>
      <c r="BY81" s="263"/>
      <c r="BZ81" s="263"/>
      <c r="CA81" s="263"/>
      <c r="CB81" s="263"/>
      <c r="CC81" s="263"/>
      <c r="CD81" s="263"/>
      <c r="CE81" s="267"/>
      <c r="CF81" s="267"/>
      <c r="CG81" s="263"/>
      <c r="CH81" s="263"/>
      <c r="CI81" s="263"/>
      <c r="CJ81" s="263"/>
      <c r="CK81" s="263"/>
      <c r="CL81" s="263"/>
      <c r="CM81" s="263"/>
      <c r="CN81" s="263"/>
      <c r="CO81" s="263"/>
      <c r="CP81" s="263"/>
      <c r="CQ81" s="263"/>
      <c r="CR81" s="263"/>
      <c r="CS81" s="263"/>
      <c r="CT81" s="263"/>
      <c r="CU81" s="263"/>
      <c r="CV81" s="263"/>
      <c r="CW81" s="263">
        <f>CX81</f>
        <v>15000</v>
      </c>
      <c r="CX81" s="263">
        <v>15000</v>
      </c>
      <c r="CY81" s="263"/>
      <c r="CZ81" s="263"/>
      <c r="DA81" s="263"/>
      <c r="DB81" s="263"/>
      <c r="DC81" s="263"/>
      <c r="DD81" s="263"/>
      <c r="DE81" s="263"/>
      <c r="DF81" s="234">
        <f>DG81</f>
        <v>0</v>
      </c>
      <c r="DG81" s="267">
        <f>DJ81-CX81</f>
        <v>0</v>
      </c>
      <c r="DH81" s="267"/>
      <c r="DI81" s="234">
        <f>DJ81</f>
        <v>15000</v>
      </c>
      <c r="DJ81" s="267">
        <v>15000</v>
      </c>
      <c r="DK81" s="263"/>
      <c r="DL81" s="234">
        <f>DM81</f>
        <v>15000</v>
      </c>
      <c r="DM81" s="267">
        <v>15000</v>
      </c>
      <c r="DN81" s="263"/>
      <c r="DO81" s="263">
        <f>DP81+DQ81</f>
        <v>0</v>
      </c>
      <c r="DP81" s="263">
        <v>0</v>
      </c>
      <c r="DQ81" s="263">
        <v>0</v>
      </c>
      <c r="DR81" s="263">
        <f>DS81+DT81</f>
        <v>0</v>
      </c>
      <c r="DS81" s="263">
        <f>DJ81-DM81</f>
        <v>0</v>
      </c>
      <c r="DT81" s="263"/>
      <c r="DU81" s="263"/>
      <c r="DV81" s="263"/>
      <c r="DW81" s="263"/>
      <c r="DX81" s="263"/>
      <c r="DY81" s="263"/>
      <c r="DZ81" s="263"/>
      <c r="EA81" s="263"/>
      <c r="EB81" s="263"/>
      <c r="EC81" s="263"/>
      <c r="ED81" s="263"/>
      <c r="EE81" s="263"/>
      <c r="EF81" s="263"/>
      <c r="EG81" s="263">
        <f>EH81</f>
        <v>15000</v>
      </c>
      <c r="EH81" s="263">
        <v>15000</v>
      </c>
      <c r="EI81" s="263"/>
      <c r="EJ81" s="263"/>
      <c r="EK81" s="263">
        <f>EL81</f>
        <v>-15000</v>
      </c>
      <c r="EL81" s="263">
        <f>ET81-EH81</f>
        <v>-15000</v>
      </c>
      <c r="EM81" s="263"/>
      <c r="EN81" s="263"/>
      <c r="EO81" s="263"/>
      <c r="EP81" s="263"/>
      <c r="EQ81" s="263"/>
      <c r="ER81" s="263"/>
      <c r="ES81" s="262">
        <f>ET81</f>
        <v>0</v>
      </c>
      <c r="ET81" s="263"/>
      <c r="EU81" s="263"/>
      <c r="EV81" s="263"/>
      <c r="EW81" s="263"/>
      <c r="EX81" s="263"/>
      <c r="EY81" s="263"/>
      <c r="EZ81" s="263"/>
      <c r="FA81" s="263"/>
      <c r="FB81" s="263"/>
      <c r="FC81" s="263">
        <f>FD81</f>
        <v>15000</v>
      </c>
      <c r="FD81" s="263">
        <v>15000</v>
      </c>
      <c r="FE81" s="263"/>
      <c r="FF81" s="263"/>
      <c r="FG81" s="263">
        <f>FH81</f>
        <v>-15000</v>
      </c>
      <c r="FH81" s="263">
        <f>FP81-FD81</f>
        <v>-15000</v>
      </c>
      <c r="FI81" s="263"/>
      <c r="FJ81" s="263"/>
      <c r="FK81" s="263"/>
      <c r="FL81" s="263"/>
      <c r="FM81" s="263"/>
      <c r="FN81" s="263"/>
      <c r="FO81" s="263">
        <f>FP81</f>
        <v>0</v>
      </c>
      <c r="FP81" s="263">
        <v>0</v>
      </c>
      <c r="FQ81" s="263"/>
      <c r="FR81" s="263"/>
      <c r="FS81" s="140">
        <f t="shared" si="54"/>
        <v>0</v>
      </c>
      <c r="FT81" s="144">
        <f t="shared" si="79"/>
        <v>0</v>
      </c>
      <c r="FU81" s="140">
        <v>0</v>
      </c>
      <c r="FV81" s="144">
        <f t="shared" si="80"/>
        <v>0</v>
      </c>
      <c r="FW81" s="140">
        <f t="shared" si="203"/>
        <v>0</v>
      </c>
      <c r="FX81" s="144">
        <v>0</v>
      </c>
      <c r="FY81" s="140">
        <f t="shared" si="204"/>
        <v>0</v>
      </c>
      <c r="FZ81" s="144">
        <v>0</v>
      </c>
      <c r="GA81" s="140">
        <f t="shared" si="83"/>
        <v>0</v>
      </c>
      <c r="GB81" s="145">
        <f t="shared" si="84"/>
        <v>0</v>
      </c>
      <c r="GC81" s="140">
        <v>0</v>
      </c>
      <c r="GD81" s="145">
        <f t="shared" si="85"/>
        <v>0</v>
      </c>
      <c r="GE81" s="140"/>
      <c r="GF81" s="268"/>
      <c r="GG81" s="140"/>
      <c r="GH81" s="268"/>
      <c r="GI81" s="140">
        <f t="shared" si="86"/>
        <v>0</v>
      </c>
      <c r="GJ81" s="145">
        <f t="shared" si="87"/>
        <v>0</v>
      </c>
      <c r="GK81" s="140">
        <f t="shared" ref="GK81:GK88" si="207">GK325+GK375</f>
        <v>0</v>
      </c>
      <c r="GL81" s="145">
        <f t="shared" si="88"/>
        <v>0</v>
      </c>
      <c r="GM81" s="140">
        <f t="shared" si="205"/>
        <v>0</v>
      </c>
      <c r="GN81" s="145">
        <v>0</v>
      </c>
      <c r="GO81" s="140">
        <f t="shared" si="206"/>
        <v>0</v>
      </c>
      <c r="GP81" s="145">
        <v>0</v>
      </c>
      <c r="GQ81" s="263"/>
      <c r="GR81" s="263"/>
      <c r="GS81" s="263"/>
      <c r="GT81" s="263"/>
      <c r="GU81" s="263">
        <f>GV81</f>
        <v>0</v>
      </c>
      <c r="GV81" s="263"/>
      <c r="GW81" s="263"/>
      <c r="GX81" s="263"/>
      <c r="GY81" s="263"/>
      <c r="GZ81" s="263"/>
      <c r="HA81" s="263"/>
      <c r="HB81" s="263"/>
      <c r="HC81" s="263"/>
      <c r="HD81" s="263"/>
      <c r="HE81" s="263"/>
      <c r="HF81" s="263"/>
      <c r="HG81" s="263"/>
      <c r="HH81" s="263"/>
      <c r="HI81" s="263"/>
      <c r="HJ81" s="263"/>
      <c r="HK81" s="263"/>
      <c r="HL81" s="263"/>
      <c r="HM81" s="263"/>
      <c r="HN81" s="263"/>
      <c r="HO81" s="263"/>
      <c r="HP81" s="263"/>
      <c r="HQ81" s="263"/>
      <c r="HR81" s="263"/>
      <c r="HS81" s="263"/>
      <c r="HT81" s="263"/>
      <c r="HU81" s="263"/>
      <c r="HV81" s="263"/>
      <c r="HW81" s="263"/>
      <c r="HX81" s="263"/>
      <c r="HY81" s="263"/>
      <c r="HZ81" s="263"/>
      <c r="IA81" s="263"/>
      <c r="IB81" s="263"/>
      <c r="IC81" s="263"/>
      <c r="ID81" s="263"/>
      <c r="IE81" s="269"/>
      <c r="IF81" s="270"/>
      <c r="IG81" s="270"/>
      <c r="IH81" s="270"/>
    </row>
    <row r="82" spans="2:242" s="271" customFormat="1" ht="15" hidden="1" customHeight="1" x14ac:dyDescent="0.3">
      <c r="B82" s="259"/>
      <c r="C82" s="260" t="s">
        <v>164</v>
      </c>
      <c r="D82" s="261"/>
      <c r="E82" s="262"/>
      <c r="F82" s="262"/>
      <c r="G82" s="262"/>
      <c r="H82" s="262"/>
      <c r="I82" s="262"/>
      <c r="J82" s="262"/>
      <c r="K82" s="262"/>
      <c r="L82" s="262"/>
      <c r="M82" s="262"/>
      <c r="N82" s="262"/>
      <c r="O82" s="262"/>
      <c r="P82" s="262"/>
      <c r="Q82" s="263"/>
      <c r="R82" s="263"/>
      <c r="S82" s="263"/>
      <c r="T82" s="263"/>
      <c r="U82" s="263"/>
      <c r="V82" s="263"/>
      <c r="W82" s="263"/>
      <c r="X82" s="263"/>
      <c r="Y82" s="263"/>
      <c r="Z82" s="263"/>
      <c r="AA82" s="263"/>
      <c r="AB82" s="263"/>
      <c r="AC82" s="263"/>
      <c r="AD82" s="263"/>
      <c r="AE82" s="263"/>
      <c r="AF82" s="263"/>
      <c r="AG82" s="263"/>
      <c r="AH82" s="263"/>
      <c r="AI82" s="264"/>
      <c r="AJ82" s="263"/>
      <c r="AK82" s="264"/>
      <c r="AL82" s="264"/>
      <c r="AM82" s="276"/>
      <c r="AN82" s="275"/>
      <c r="AO82" s="265"/>
      <c r="AP82" s="275"/>
      <c r="AQ82" s="275"/>
      <c r="AR82" s="275"/>
      <c r="AS82" s="263"/>
      <c r="AT82" s="263"/>
      <c r="AU82" s="263"/>
      <c r="AV82" s="263"/>
      <c r="AW82" s="263"/>
      <c r="AX82" s="263"/>
      <c r="AY82" s="263"/>
      <c r="AZ82" s="263"/>
      <c r="BA82" s="263"/>
      <c r="BB82" s="263"/>
      <c r="BC82" s="263"/>
      <c r="BD82" s="263"/>
      <c r="BE82" s="263"/>
      <c r="BF82" s="263"/>
      <c r="BG82" s="263"/>
      <c r="BH82" s="263"/>
      <c r="BI82" s="263"/>
      <c r="BJ82" s="263"/>
      <c r="BK82" s="266"/>
      <c r="BL82" s="267"/>
      <c r="BM82" s="267"/>
      <c r="BN82" s="267"/>
      <c r="BO82" s="267"/>
      <c r="BP82" s="267"/>
      <c r="BQ82" s="267"/>
      <c r="BR82" s="267"/>
      <c r="BS82" s="267"/>
      <c r="BT82" s="267"/>
      <c r="BU82" s="267"/>
      <c r="BV82" s="263"/>
      <c r="BW82" s="263"/>
      <c r="BX82" s="263"/>
      <c r="BY82" s="263"/>
      <c r="BZ82" s="263"/>
      <c r="CA82" s="263"/>
      <c r="CB82" s="263"/>
      <c r="CC82" s="263"/>
      <c r="CD82" s="263"/>
      <c r="CE82" s="267"/>
      <c r="CF82" s="267"/>
      <c r="CG82" s="263"/>
      <c r="CH82" s="263"/>
      <c r="CI82" s="263"/>
      <c r="CJ82" s="263"/>
      <c r="CK82" s="263"/>
      <c r="CL82" s="263"/>
      <c r="CM82" s="263"/>
      <c r="CN82" s="263"/>
      <c r="CO82" s="263"/>
      <c r="CP82" s="263"/>
      <c r="CQ82" s="263"/>
      <c r="CR82" s="263"/>
      <c r="CS82" s="263"/>
      <c r="CT82" s="263"/>
      <c r="CU82" s="263"/>
      <c r="CV82" s="263"/>
      <c r="CW82" s="263">
        <f>CX82+CY82</f>
        <v>591.90562999999997</v>
      </c>
      <c r="CX82" s="263">
        <v>591.90562999999997</v>
      </c>
      <c r="CY82" s="263"/>
      <c r="CZ82" s="263"/>
      <c r="DA82" s="263"/>
      <c r="DB82" s="263"/>
      <c r="DC82" s="263"/>
      <c r="DD82" s="263"/>
      <c r="DE82" s="263"/>
      <c r="DF82" s="263">
        <f>DG82+DH82</f>
        <v>0</v>
      </c>
      <c r="DG82" s="263">
        <f>DJ82-CX82</f>
        <v>0</v>
      </c>
      <c r="DH82" s="263"/>
      <c r="DI82" s="263">
        <f>DJ82+DK82</f>
        <v>591.90562999999997</v>
      </c>
      <c r="DJ82" s="263">
        <v>591.90562999999997</v>
      </c>
      <c r="DK82" s="263"/>
      <c r="DL82" s="263">
        <f>DM82+DN82</f>
        <v>591.90562999999997</v>
      </c>
      <c r="DM82" s="263">
        <v>591.90562999999997</v>
      </c>
      <c r="DN82" s="263"/>
      <c r="DO82" s="263">
        <f>DP82+DQ82</f>
        <v>0</v>
      </c>
      <c r="DP82" s="263"/>
      <c r="DQ82" s="263"/>
      <c r="DR82" s="263">
        <f>DS82+DT82</f>
        <v>0</v>
      </c>
      <c r="DS82" s="263">
        <f>DJ82-DM82</f>
        <v>0</v>
      </c>
      <c r="DT82" s="263"/>
      <c r="DU82" s="263"/>
      <c r="DV82" s="263"/>
      <c r="DW82" s="263"/>
      <c r="DX82" s="263"/>
      <c r="DY82" s="263"/>
      <c r="DZ82" s="263"/>
      <c r="EA82" s="263"/>
      <c r="EB82" s="263"/>
      <c r="EC82" s="263"/>
      <c r="ED82" s="263"/>
      <c r="EE82" s="263"/>
      <c r="EF82" s="263"/>
      <c r="EG82" s="263"/>
      <c r="EH82" s="263"/>
      <c r="EI82" s="263"/>
      <c r="EJ82" s="263"/>
      <c r="EK82" s="263">
        <f t="shared" ref="EK82:EK89" si="208">EL82</f>
        <v>0</v>
      </c>
      <c r="EL82" s="263"/>
      <c r="EM82" s="263"/>
      <c r="EN82" s="263"/>
      <c r="EO82" s="263"/>
      <c r="EP82" s="263"/>
      <c r="EQ82" s="263"/>
      <c r="ER82" s="263"/>
      <c r="ES82" s="262">
        <f t="shared" ref="ES82:ES89" si="209">ET82</f>
        <v>0</v>
      </c>
      <c r="ET82" s="263"/>
      <c r="EU82" s="263"/>
      <c r="EV82" s="263"/>
      <c r="EW82" s="263"/>
      <c r="EX82" s="263"/>
      <c r="EY82" s="263"/>
      <c r="EZ82" s="263"/>
      <c r="FA82" s="263"/>
      <c r="FB82" s="263"/>
      <c r="FC82" s="263">
        <f>FD82</f>
        <v>0</v>
      </c>
      <c r="FD82" s="263">
        <v>0</v>
      </c>
      <c r="FE82" s="263"/>
      <c r="FF82" s="263"/>
      <c r="FG82" s="263"/>
      <c r="FH82" s="263"/>
      <c r="FI82" s="263"/>
      <c r="FJ82" s="263"/>
      <c r="FK82" s="263"/>
      <c r="FL82" s="263"/>
      <c r="FM82" s="263"/>
      <c r="FN82" s="263"/>
      <c r="FO82" s="263"/>
      <c r="FP82" s="263"/>
      <c r="FQ82" s="263"/>
      <c r="FR82" s="263"/>
      <c r="FS82" s="45">
        <f t="shared" si="54"/>
        <v>0</v>
      </c>
      <c r="FT82" s="46" t="e">
        <f t="shared" si="79"/>
        <v>#DIV/0!</v>
      </c>
      <c r="FU82" s="45">
        <v>0</v>
      </c>
      <c r="FV82" s="46" t="e">
        <f t="shared" si="80"/>
        <v>#DIV/0!</v>
      </c>
      <c r="FW82" s="45">
        <f t="shared" si="203"/>
        <v>0</v>
      </c>
      <c r="FX82" s="46" t="e">
        <f t="shared" ref="FX82:FX89" si="210">FW82/FE82</f>
        <v>#DIV/0!</v>
      </c>
      <c r="FY82" s="45">
        <f t="shared" si="204"/>
        <v>0</v>
      </c>
      <c r="FZ82" s="46" t="e">
        <f t="shared" ref="FZ82:FZ89" si="211">FY82/FF82</f>
        <v>#DIV/0!</v>
      </c>
      <c r="GA82" s="248">
        <f t="shared" si="83"/>
        <v>0</v>
      </c>
      <c r="GB82" s="47" t="e">
        <f t="shared" si="84"/>
        <v>#DIV/0!</v>
      </c>
      <c r="GC82" s="140">
        <v>0</v>
      </c>
      <c r="GD82" s="47" t="e">
        <f t="shared" si="85"/>
        <v>#DIV/0!</v>
      </c>
      <c r="GE82" s="115"/>
      <c r="GF82" s="236"/>
      <c r="GG82" s="115"/>
      <c r="GH82" s="236"/>
      <c r="GI82" s="140">
        <f t="shared" si="86"/>
        <v>18324.482800000002</v>
      </c>
      <c r="GJ82" s="47" t="e">
        <f t="shared" si="87"/>
        <v>#DIV/0!</v>
      </c>
      <c r="GK82" s="115">
        <f t="shared" si="207"/>
        <v>18324.482800000002</v>
      </c>
      <c r="GL82" s="47" t="e">
        <f t="shared" si="88"/>
        <v>#DIV/0!</v>
      </c>
      <c r="GM82" s="115">
        <f t="shared" si="205"/>
        <v>0</v>
      </c>
      <c r="GN82" s="47" t="e">
        <f t="shared" ref="GN82:GN89" si="212">GM82/FE82</f>
        <v>#DIV/0!</v>
      </c>
      <c r="GO82" s="115">
        <f t="shared" si="206"/>
        <v>0</v>
      </c>
      <c r="GP82" s="47" t="e">
        <f t="shared" ref="GP82:GP89" si="213">GO82/FF82</f>
        <v>#DIV/0!</v>
      </c>
      <c r="GQ82" s="263"/>
      <c r="GR82" s="263"/>
      <c r="GS82" s="263"/>
      <c r="GT82" s="263"/>
      <c r="GU82" s="263">
        <f>GV82</f>
        <v>0</v>
      </c>
      <c r="GV82" s="263"/>
      <c r="GW82" s="263"/>
      <c r="GX82" s="263"/>
      <c r="GY82" s="263"/>
      <c r="GZ82" s="263"/>
      <c r="HA82" s="263"/>
      <c r="HB82" s="263"/>
      <c r="HC82" s="263"/>
      <c r="HD82" s="263"/>
      <c r="HE82" s="263"/>
      <c r="HF82" s="263"/>
      <c r="HG82" s="263"/>
      <c r="HH82" s="263"/>
      <c r="HI82" s="263"/>
      <c r="HJ82" s="263"/>
      <c r="HK82" s="263"/>
      <c r="HL82" s="263"/>
      <c r="HM82" s="263"/>
      <c r="HN82" s="263"/>
      <c r="HO82" s="263"/>
      <c r="HP82" s="263"/>
      <c r="HQ82" s="263"/>
      <c r="HR82" s="263"/>
      <c r="HS82" s="263"/>
      <c r="HT82" s="263"/>
      <c r="HU82" s="263"/>
      <c r="HV82" s="263"/>
      <c r="HW82" s="263"/>
      <c r="HX82" s="263"/>
      <c r="HY82" s="263"/>
      <c r="HZ82" s="263"/>
      <c r="IA82" s="263"/>
      <c r="IB82" s="263"/>
      <c r="IC82" s="263"/>
      <c r="ID82" s="263"/>
      <c r="IE82" s="273"/>
      <c r="IF82" s="270"/>
      <c r="IG82" s="270"/>
      <c r="IH82" s="270"/>
    </row>
    <row r="83" spans="2:242" s="293" customFormat="1" ht="15" hidden="1" customHeight="1" x14ac:dyDescent="0.3">
      <c r="B83" s="278"/>
      <c r="C83" s="296"/>
      <c r="D83" s="286"/>
      <c r="E83" s="287"/>
      <c r="F83" s="287"/>
      <c r="G83" s="287"/>
      <c r="H83" s="287"/>
      <c r="I83" s="287"/>
      <c r="J83" s="287"/>
      <c r="K83" s="287"/>
      <c r="L83" s="287"/>
      <c r="M83" s="287"/>
      <c r="N83" s="287"/>
      <c r="O83" s="287"/>
      <c r="P83" s="287"/>
      <c r="Q83" s="288"/>
      <c r="R83" s="288"/>
      <c r="S83" s="288"/>
      <c r="T83" s="288"/>
      <c r="U83" s="288"/>
      <c r="V83" s="288"/>
      <c r="W83" s="288"/>
      <c r="X83" s="288"/>
      <c r="Y83" s="288"/>
      <c r="Z83" s="288"/>
      <c r="AA83" s="288"/>
      <c r="AB83" s="288"/>
      <c r="AC83" s="288"/>
      <c r="AD83" s="288"/>
      <c r="AE83" s="288"/>
      <c r="AF83" s="288"/>
      <c r="AG83" s="288"/>
      <c r="AH83" s="288"/>
      <c r="AI83" s="282"/>
      <c r="AJ83" s="288"/>
      <c r="AK83" s="282"/>
      <c r="AL83" s="282"/>
      <c r="AM83" s="289"/>
      <c r="AN83" s="290"/>
      <c r="AO83" s="170"/>
      <c r="AP83" s="290"/>
      <c r="AQ83" s="290"/>
      <c r="AR83" s="290"/>
      <c r="AS83" s="288"/>
      <c r="AT83" s="288"/>
      <c r="AU83" s="288"/>
      <c r="AV83" s="288"/>
      <c r="AW83" s="288"/>
      <c r="AX83" s="288"/>
      <c r="AY83" s="288"/>
      <c r="AZ83" s="288"/>
      <c r="BA83" s="288"/>
      <c r="BB83" s="288"/>
      <c r="BC83" s="288"/>
      <c r="BD83" s="288"/>
      <c r="BE83" s="288"/>
      <c r="BF83" s="288"/>
      <c r="BG83" s="288"/>
      <c r="BH83" s="288"/>
      <c r="BI83" s="288"/>
      <c r="BJ83" s="288"/>
      <c r="BK83" s="171"/>
      <c r="BL83" s="167"/>
      <c r="BM83" s="167"/>
      <c r="BN83" s="167"/>
      <c r="BO83" s="167"/>
      <c r="BP83" s="167"/>
      <c r="BQ83" s="167"/>
      <c r="BR83" s="167"/>
      <c r="BS83" s="167"/>
      <c r="BT83" s="167"/>
      <c r="BU83" s="167"/>
      <c r="BV83" s="288"/>
      <c r="BW83" s="288"/>
      <c r="BX83" s="288"/>
      <c r="BY83" s="288"/>
      <c r="BZ83" s="291"/>
      <c r="CA83" s="288"/>
      <c r="CB83" s="288"/>
      <c r="CC83" s="288"/>
      <c r="CD83" s="288"/>
      <c r="CE83" s="167"/>
      <c r="CF83" s="167"/>
      <c r="CG83" s="288"/>
      <c r="CH83" s="288"/>
      <c r="CI83" s="288"/>
      <c r="CJ83" s="288"/>
      <c r="CK83" s="288"/>
      <c r="CL83" s="288"/>
      <c r="CM83" s="288"/>
      <c r="CN83" s="288"/>
      <c r="CO83" s="288"/>
      <c r="CP83" s="288"/>
      <c r="CQ83" s="288"/>
      <c r="CR83" s="288"/>
      <c r="CS83" s="288"/>
      <c r="CT83" s="288"/>
      <c r="CU83" s="291"/>
      <c r="CV83" s="288"/>
      <c r="CW83" s="288"/>
      <c r="CX83" s="288"/>
      <c r="CY83" s="288"/>
      <c r="CZ83" s="288"/>
      <c r="DA83" s="288"/>
      <c r="DB83" s="288"/>
      <c r="DC83" s="288"/>
      <c r="DD83" s="288"/>
      <c r="DE83" s="288"/>
      <c r="DF83" s="288"/>
      <c r="DG83" s="288"/>
      <c r="DH83" s="288"/>
      <c r="DI83" s="288"/>
      <c r="DJ83" s="288"/>
      <c r="DK83" s="288"/>
      <c r="DL83" s="288"/>
      <c r="DM83" s="288"/>
      <c r="DN83" s="288"/>
      <c r="DO83" s="288"/>
      <c r="DP83" s="288"/>
      <c r="DQ83" s="288"/>
      <c r="DR83" s="288"/>
      <c r="DS83" s="288"/>
      <c r="DT83" s="288"/>
      <c r="DU83" s="288"/>
      <c r="DV83" s="288"/>
      <c r="DW83" s="288"/>
      <c r="DX83" s="288"/>
      <c r="DY83" s="288"/>
      <c r="DZ83" s="288"/>
      <c r="EA83" s="288"/>
      <c r="EB83" s="288"/>
      <c r="EC83" s="288"/>
      <c r="ED83" s="288"/>
      <c r="EE83" s="288"/>
      <c r="EF83" s="288"/>
      <c r="EG83" s="288"/>
      <c r="EH83" s="288"/>
      <c r="EI83" s="288"/>
      <c r="EJ83" s="288"/>
      <c r="EK83" s="263">
        <f t="shared" si="208"/>
        <v>0</v>
      </c>
      <c r="EL83" s="288"/>
      <c r="EM83" s="288"/>
      <c r="EN83" s="288"/>
      <c r="EO83" s="288"/>
      <c r="EP83" s="288"/>
      <c r="EQ83" s="288"/>
      <c r="ER83" s="288"/>
      <c r="ES83" s="262">
        <f t="shared" si="209"/>
        <v>0</v>
      </c>
      <c r="ET83" s="291"/>
      <c r="EU83" s="288"/>
      <c r="EV83" s="288"/>
      <c r="EW83" s="288"/>
      <c r="EX83" s="288"/>
      <c r="EY83" s="288"/>
      <c r="EZ83" s="288"/>
      <c r="FA83" s="288"/>
      <c r="FB83" s="288"/>
      <c r="FC83" s="288"/>
      <c r="FD83" s="288"/>
      <c r="FE83" s="288"/>
      <c r="FF83" s="288"/>
      <c r="FG83" s="288"/>
      <c r="FH83" s="288"/>
      <c r="FI83" s="288"/>
      <c r="FJ83" s="288"/>
      <c r="FK83" s="288"/>
      <c r="FL83" s="288"/>
      <c r="FM83" s="288"/>
      <c r="FN83" s="288"/>
      <c r="FO83" s="288"/>
      <c r="FP83" s="288"/>
      <c r="FQ83" s="288"/>
      <c r="FR83" s="288"/>
      <c r="FS83" s="45">
        <f t="shared" si="54"/>
        <v>0</v>
      </c>
      <c r="FT83" s="46" t="e">
        <f t="shared" si="79"/>
        <v>#DIV/0!</v>
      </c>
      <c r="FU83" s="45">
        <v>0</v>
      </c>
      <c r="FV83" s="46" t="e">
        <f t="shared" si="80"/>
        <v>#DIV/0!</v>
      </c>
      <c r="FW83" s="45">
        <f t="shared" si="203"/>
        <v>0</v>
      </c>
      <c r="FX83" s="46" t="e">
        <f t="shared" si="210"/>
        <v>#DIV/0!</v>
      </c>
      <c r="FY83" s="45">
        <f t="shared" si="204"/>
        <v>0</v>
      </c>
      <c r="FZ83" s="46" t="e">
        <f t="shared" si="211"/>
        <v>#DIV/0!</v>
      </c>
      <c r="GA83" s="248">
        <f t="shared" si="83"/>
        <v>0</v>
      </c>
      <c r="GB83" s="47" t="e">
        <f t="shared" si="84"/>
        <v>#DIV/0!</v>
      </c>
      <c r="GC83" s="140">
        <v>0</v>
      </c>
      <c r="GD83" s="47" t="e">
        <f t="shared" si="85"/>
        <v>#DIV/0!</v>
      </c>
      <c r="GE83" s="115"/>
      <c r="GF83" s="236"/>
      <c r="GG83" s="115"/>
      <c r="GH83" s="236"/>
      <c r="GI83" s="140">
        <f t="shared" si="86"/>
        <v>30128.87717</v>
      </c>
      <c r="GJ83" s="47" t="e">
        <f t="shared" si="87"/>
        <v>#DIV/0!</v>
      </c>
      <c r="GK83" s="115">
        <f t="shared" si="207"/>
        <v>30128.87717</v>
      </c>
      <c r="GL83" s="47" t="e">
        <f t="shared" si="88"/>
        <v>#DIV/0!</v>
      </c>
      <c r="GM83" s="115">
        <f t="shared" si="205"/>
        <v>0</v>
      </c>
      <c r="GN83" s="47" t="e">
        <f t="shared" si="212"/>
        <v>#DIV/0!</v>
      </c>
      <c r="GO83" s="115">
        <f t="shared" si="206"/>
        <v>0</v>
      </c>
      <c r="GP83" s="47" t="e">
        <f t="shared" si="213"/>
        <v>#DIV/0!</v>
      </c>
      <c r="GQ83" s="288"/>
      <c r="GR83" s="288"/>
      <c r="GS83" s="288"/>
      <c r="GT83" s="288"/>
      <c r="GU83" s="288"/>
      <c r="GV83" s="288"/>
      <c r="GW83" s="288"/>
      <c r="GX83" s="288"/>
      <c r="GY83" s="288"/>
      <c r="GZ83" s="288"/>
      <c r="HA83" s="288"/>
      <c r="HB83" s="288"/>
      <c r="HC83" s="288"/>
      <c r="HD83" s="288"/>
      <c r="HE83" s="288"/>
      <c r="HF83" s="288"/>
      <c r="HG83" s="288"/>
      <c r="HH83" s="288"/>
      <c r="HI83" s="288"/>
      <c r="HJ83" s="288"/>
      <c r="HK83" s="288"/>
      <c r="HL83" s="288"/>
      <c r="HM83" s="288"/>
      <c r="HN83" s="288"/>
      <c r="HO83" s="288"/>
      <c r="HP83" s="288"/>
      <c r="HQ83" s="288"/>
      <c r="HR83" s="288"/>
      <c r="HS83" s="288"/>
      <c r="HT83" s="288"/>
      <c r="HU83" s="288"/>
      <c r="HV83" s="288"/>
      <c r="HW83" s="288"/>
      <c r="HX83" s="288"/>
      <c r="HY83" s="288"/>
      <c r="HZ83" s="288"/>
      <c r="IA83" s="288"/>
      <c r="IB83" s="288"/>
      <c r="IC83" s="288"/>
      <c r="ID83" s="288"/>
      <c r="IE83" s="273"/>
      <c r="IF83" s="292"/>
      <c r="IG83" s="292"/>
      <c r="IH83" s="292"/>
    </row>
    <row r="84" spans="2:242" s="293" customFormat="1" ht="15" hidden="1" customHeight="1" x14ac:dyDescent="0.3">
      <c r="B84" s="278"/>
      <c r="C84" s="296"/>
      <c r="D84" s="286"/>
      <c r="E84" s="287"/>
      <c r="F84" s="287"/>
      <c r="G84" s="287"/>
      <c r="H84" s="287"/>
      <c r="I84" s="287"/>
      <c r="J84" s="287"/>
      <c r="K84" s="287"/>
      <c r="L84" s="287"/>
      <c r="M84" s="287"/>
      <c r="N84" s="287"/>
      <c r="O84" s="287"/>
      <c r="P84" s="287"/>
      <c r="Q84" s="288"/>
      <c r="R84" s="288"/>
      <c r="S84" s="288"/>
      <c r="T84" s="288"/>
      <c r="U84" s="288"/>
      <c r="V84" s="288"/>
      <c r="W84" s="288"/>
      <c r="X84" s="288"/>
      <c r="Y84" s="288"/>
      <c r="Z84" s="288"/>
      <c r="AA84" s="288"/>
      <c r="AB84" s="288"/>
      <c r="AC84" s="288"/>
      <c r="AD84" s="288"/>
      <c r="AE84" s="288"/>
      <c r="AF84" s="288"/>
      <c r="AG84" s="288"/>
      <c r="AH84" s="288"/>
      <c r="AI84" s="282"/>
      <c r="AJ84" s="288"/>
      <c r="AK84" s="282"/>
      <c r="AL84" s="282"/>
      <c r="AM84" s="289"/>
      <c r="AN84" s="290"/>
      <c r="AO84" s="170"/>
      <c r="AP84" s="290"/>
      <c r="AQ84" s="290"/>
      <c r="AR84" s="290"/>
      <c r="AS84" s="288"/>
      <c r="AT84" s="288"/>
      <c r="AU84" s="288"/>
      <c r="AV84" s="288"/>
      <c r="AW84" s="288"/>
      <c r="AX84" s="288"/>
      <c r="AY84" s="288"/>
      <c r="AZ84" s="288"/>
      <c r="BA84" s="288"/>
      <c r="BB84" s="288"/>
      <c r="BC84" s="288"/>
      <c r="BD84" s="288"/>
      <c r="BE84" s="288"/>
      <c r="BF84" s="288"/>
      <c r="BG84" s="288"/>
      <c r="BH84" s="288"/>
      <c r="BI84" s="288"/>
      <c r="BJ84" s="288"/>
      <c r="BK84" s="171"/>
      <c r="BL84" s="167"/>
      <c r="BM84" s="167"/>
      <c r="BN84" s="167"/>
      <c r="BO84" s="167"/>
      <c r="BP84" s="167"/>
      <c r="BQ84" s="167"/>
      <c r="BR84" s="167"/>
      <c r="BS84" s="167"/>
      <c r="BT84" s="167"/>
      <c r="BU84" s="167"/>
      <c r="BV84" s="288"/>
      <c r="BW84" s="288"/>
      <c r="BX84" s="288"/>
      <c r="BY84" s="288"/>
      <c r="BZ84" s="291"/>
      <c r="CA84" s="288"/>
      <c r="CB84" s="288"/>
      <c r="CC84" s="288"/>
      <c r="CD84" s="288"/>
      <c r="CE84" s="167"/>
      <c r="CF84" s="167"/>
      <c r="CG84" s="288"/>
      <c r="CH84" s="288"/>
      <c r="CI84" s="288"/>
      <c r="CJ84" s="288"/>
      <c r="CK84" s="288"/>
      <c r="CL84" s="288"/>
      <c r="CM84" s="288"/>
      <c r="CN84" s="288"/>
      <c r="CO84" s="288"/>
      <c r="CP84" s="288"/>
      <c r="CQ84" s="288"/>
      <c r="CR84" s="288"/>
      <c r="CS84" s="288"/>
      <c r="CT84" s="288"/>
      <c r="CU84" s="291"/>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8"/>
      <c r="DT84" s="288"/>
      <c r="DU84" s="288"/>
      <c r="DV84" s="288"/>
      <c r="DW84" s="288"/>
      <c r="DX84" s="288"/>
      <c r="DY84" s="288"/>
      <c r="DZ84" s="288"/>
      <c r="EA84" s="288"/>
      <c r="EB84" s="288"/>
      <c r="EC84" s="288"/>
      <c r="ED84" s="288"/>
      <c r="EE84" s="288"/>
      <c r="EF84" s="288"/>
      <c r="EG84" s="288"/>
      <c r="EH84" s="288"/>
      <c r="EI84" s="288"/>
      <c r="EJ84" s="288"/>
      <c r="EK84" s="263">
        <f t="shared" si="208"/>
        <v>0</v>
      </c>
      <c r="EL84" s="288"/>
      <c r="EM84" s="288"/>
      <c r="EN84" s="288"/>
      <c r="EO84" s="288"/>
      <c r="EP84" s="288"/>
      <c r="EQ84" s="288"/>
      <c r="ER84" s="288"/>
      <c r="ES84" s="262">
        <f t="shared" si="209"/>
        <v>0</v>
      </c>
      <c r="ET84" s="291"/>
      <c r="EU84" s="288"/>
      <c r="EV84" s="288"/>
      <c r="EW84" s="288"/>
      <c r="EX84" s="288"/>
      <c r="EY84" s="288"/>
      <c r="EZ84" s="288"/>
      <c r="FA84" s="288"/>
      <c r="FB84" s="288"/>
      <c r="FC84" s="288"/>
      <c r="FD84" s="288"/>
      <c r="FE84" s="288"/>
      <c r="FF84" s="288"/>
      <c r="FG84" s="288"/>
      <c r="FH84" s="288"/>
      <c r="FI84" s="288"/>
      <c r="FJ84" s="288"/>
      <c r="FK84" s="288"/>
      <c r="FL84" s="288"/>
      <c r="FM84" s="288"/>
      <c r="FN84" s="288"/>
      <c r="FO84" s="288"/>
      <c r="FP84" s="288"/>
      <c r="FQ84" s="288"/>
      <c r="FR84" s="288"/>
      <c r="FS84" s="45">
        <f t="shared" si="54"/>
        <v>0</v>
      </c>
      <c r="FT84" s="46" t="e">
        <f t="shared" si="79"/>
        <v>#DIV/0!</v>
      </c>
      <c r="FU84" s="45">
        <v>0</v>
      </c>
      <c r="FV84" s="46" t="e">
        <f t="shared" si="80"/>
        <v>#DIV/0!</v>
      </c>
      <c r="FW84" s="45">
        <f t="shared" si="203"/>
        <v>0</v>
      </c>
      <c r="FX84" s="46" t="e">
        <f t="shared" si="210"/>
        <v>#DIV/0!</v>
      </c>
      <c r="FY84" s="45">
        <f t="shared" si="204"/>
        <v>0</v>
      </c>
      <c r="FZ84" s="46" t="e">
        <f t="shared" si="211"/>
        <v>#DIV/0!</v>
      </c>
      <c r="GA84" s="248">
        <f t="shared" si="83"/>
        <v>0</v>
      </c>
      <c r="GB84" s="47" t="e">
        <f t="shared" si="84"/>
        <v>#DIV/0!</v>
      </c>
      <c r="GC84" s="140">
        <v>0</v>
      </c>
      <c r="GD84" s="47" t="e">
        <f t="shared" si="85"/>
        <v>#DIV/0!</v>
      </c>
      <c r="GE84" s="115"/>
      <c r="GF84" s="236"/>
      <c r="GG84" s="115"/>
      <c r="GH84" s="236"/>
      <c r="GI84" s="140">
        <f t="shared" si="86"/>
        <v>27975.543829999999</v>
      </c>
      <c r="GJ84" s="47" t="e">
        <f t="shared" si="87"/>
        <v>#DIV/0!</v>
      </c>
      <c r="GK84" s="115">
        <f t="shared" si="207"/>
        <v>27975.543829999999</v>
      </c>
      <c r="GL84" s="47" t="e">
        <f t="shared" si="88"/>
        <v>#DIV/0!</v>
      </c>
      <c r="GM84" s="115">
        <f t="shared" si="205"/>
        <v>0</v>
      </c>
      <c r="GN84" s="47" t="e">
        <f t="shared" si="212"/>
        <v>#DIV/0!</v>
      </c>
      <c r="GO84" s="115">
        <f t="shared" si="206"/>
        <v>0</v>
      </c>
      <c r="GP84" s="47" t="e">
        <f t="shared" si="213"/>
        <v>#DIV/0!</v>
      </c>
      <c r="GQ84" s="288"/>
      <c r="GR84" s="288"/>
      <c r="GS84" s="288"/>
      <c r="GT84" s="288"/>
      <c r="GU84" s="288"/>
      <c r="GV84" s="288"/>
      <c r="GW84" s="288"/>
      <c r="GX84" s="288"/>
      <c r="GY84" s="288"/>
      <c r="GZ84" s="288"/>
      <c r="HA84" s="288"/>
      <c r="HB84" s="288"/>
      <c r="HC84" s="288"/>
      <c r="HD84" s="288"/>
      <c r="HE84" s="288"/>
      <c r="HF84" s="288"/>
      <c r="HG84" s="288"/>
      <c r="HH84" s="288"/>
      <c r="HI84" s="288"/>
      <c r="HJ84" s="288"/>
      <c r="HK84" s="288"/>
      <c r="HL84" s="288"/>
      <c r="HM84" s="288"/>
      <c r="HN84" s="288"/>
      <c r="HO84" s="288"/>
      <c r="HP84" s="288"/>
      <c r="HQ84" s="288"/>
      <c r="HR84" s="288"/>
      <c r="HS84" s="288"/>
      <c r="HT84" s="288"/>
      <c r="HU84" s="288"/>
      <c r="HV84" s="288"/>
      <c r="HW84" s="288"/>
      <c r="HX84" s="288"/>
      <c r="HY84" s="288"/>
      <c r="HZ84" s="288"/>
      <c r="IA84" s="288"/>
      <c r="IB84" s="288"/>
      <c r="IC84" s="288"/>
      <c r="ID84" s="288"/>
      <c r="IE84" s="273"/>
      <c r="IF84" s="292"/>
      <c r="IG84" s="292"/>
      <c r="IH84" s="292"/>
    </row>
    <row r="85" spans="2:242" s="293" customFormat="1" ht="15" hidden="1" customHeight="1" x14ac:dyDescent="0.3">
      <c r="B85" s="278"/>
      <c r="C85" s="296"/>
      <c r="D85" s="286"/>
      <c r="E85" s="287"/>
      <c r="F85" s="287"/>
      <c r="G85" s="287"/>
      <c r="H85" s="287"/>
      <c r="I85" s="287"/>
      <c r="J85" s="287"/>
      <c r="K85" s="287"/>
      <c r="L85" s="287"/>
      <c r="M85" s="287"/>
      <c r="N85" s="287"/>
      <c r="O85" s="287"/>
      <c r="P85" s="287"/>
      <c r="Q85" s="288"/>
      <c r="R85" s="288"/>
      <c r="S85" s="288"/>
      <c r="T85" s="288"/>
      <c r="U85" s="288"/>
      <c r="V85" s="288"/>
      <c r="W85" s="288"/>
      <c r="X85" s="288"/>
      <c r="Y85" s="288"/>
      <c r="Z85" s="288"/>
      <c r="AA85" s="288"/>
      <c r="AB85" s="288"/>
      <c r="AC85" s="288"/>
      <c r="AD85" s="288"/>
      <c r="AE85" s="288"/>
      <c r="AF85" s="288"/>
      <c r="AG85" s="288"/>
      <c r="AH85" s="288"/>
      <c r="AI85" s="282"/>
      <c r="AJ85" s="288"/>
      <c r="AK85" s="282"/>
      <c r="AL85" s="282"/>
      <c r="AM85" s="289"/>
      <c r="AN85" s="290"/>
      <c r="AO85" s="170"/>
      <c r="AP85" s="290"/>
      <c r="AQ85" s="290"/>
      <c r="AR85" s="290"/>
      <c r="AS85" s="288"/>
      <c r="AT85" s="288"/>
      <c r="AU85" s="288"/>
      <c r="AV85" s="288"/>
      <c r="AW85" s="288"/>
      <c r="AX85" s="288"/>
      <c r="AY85" s="288"/>
      <c r="AZ85" s="288"/>
      <c r="BA85" s="288"/>
      <c r="BB85" s="288"/>
      <c r="BC85" s="288"/>
      <c r="BD85" s="288"/>
      <c r="BE85" s="288"/>
      <c r="BF85" s="288"/>
      <c r="BG85" s="288"/>
      <c r="BH85" s="288"/>
      <c r="BI85" s="288"/>
      <c r="BJ85" s="288"/>
      <c r="BK85" s="171"/>
      <c r="BL85" s="167"/>
      <c r="BM85" s="167"/>
      <c r="BN85" s="167"/>
      <c r="BO85" s="167"/>
      <c r="BP85" s="167"/>
      <c r="BQ85" s="167"/>
      <c r="BR85" s="167"/>
      <c r="BS85" s="167"/>
      <c r="BT85" s="167"/>
      <c r="BU85" s="167"/>
      <c r="BV85" s="288"/>
      <c r="BW85" s="288"/>
      <c r="BX85" s="288"/>
      <c r="BY85" s="288"/>
      <c r="BZ85" s="291"/>
      <c r="CA85" s="288"/>
      <c r="CB85" s="288"/>
      <c r="CC85" s="288"/>
      <c r="CD85" s="288"/>
      <c r="CE85" s="167"/>
      <c r="CF85" s="167"/>
      <c r="CG85" s="288"/>
      <c r="CH85" s="288"/>
      <c r="CI85" s="288"/>
      <c r="CJ85" s="288"/>
      <c r="CK85" s="288"/>
      <c r="CL85" s="288"/>
      <c r="CM85" s="288"/>
      <c r="CN85" s="288"/>
      <c r="CO85" s="288"/>
      <c r="CP85" s="288"/>
      <c r="CQ85" s="288"/>
      <c r="CR85" s="288"/>
      <c r="CS85" s="288"/>
      <c r="CT85" s="288"/>
      <c r="CU85" s="291"/>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c r="EB85" s="288"/>
      <c r="EC85" s="288"/>
      <c r="ED85" s="288"/>
      <c r="EE85" s="288"/>
      <c r="EF85" s="288"/>
      <c r="EG85" s="288"/>
      <c r="EH85" s="288"/>
      <c r="EI85" s="288"/>
      <c r="EJ85" s="288"/>
      <c r="EK85" s="263">
        <f t="shared" si="208"/>
        <v>0</v>
      </c>
      <c r="EL85" s="288"/>
      <c r="EM85" s="288"/>
      <c r="EN85" s="288"/>
      <c r="EO85" s="288"/>
      <c r="EP85" s="288"/>
      <c r="EQ85" s="288"/>
      <c r="ER85" s="288"/>
      <c r="ES85" s="262">
        <f t="shared" si="209"/>
        <v>0</v>
      </c>
      <c r="ET85" s="291"/>
      <c r="EU85" s="288"/>
      <c r="EV85" s="288"/>
      <c r="EW85" s="288"/>
      <c r="EX85" s="288"/>
      <c r="EY85" s="288"/>
      <c r="EZ85" s="288"/>
      <c r="FA85" s="288"/>
      <c r="FB85" s="288"/>
      <c r="FC85" s="288"/>
      <c r="FD85" s="288"/>
      <c r="FE85" s="288"/>
      <c r="FF85" s="288"/>
      <c r="FG85" s="288"/>
      <c r="FH85" s="288"/>
      <c r="FI85" s="288"/>
      <c r="FJ85" s="288"/>
      <c r="FK85" s="288"/>
      <c r="FL85" s="288"/>
      <c r="FM85" s="288"/>
      <c r="FN85" s="288"/>
      <c r="FO85" s="288"/>
      <c r="FP85" s="288"/>
      <c r="FQ85" s="288"/>
      <c r="FR85" s="288"/>
      <c r="FS85" s="45">
        <f t="shared" si="54"/>
        <v>0</v>
      </c>
      <c r="FT85" s="46" t="e">
        <f t="shared" si="79"/>
        <v>#DIV/0!</v>
      </c>
      <c r="FU85" s="45">
        <v>0</v>
      </c>
      <c r="FV85" s="46" t="e">
        <f t="shared" si="80"/>
        <v>#DIV/0!</v>
      </c>
      <c r="FW85" s="45">
        <f t="shared" si="203"/>
        <v>0</v>
      </c>
      <c r="FX85" s="46" t="e">
        <f t="shared" si="210"/>
        <v>#DIV/0!</v>
      </c>
      <c r="FY85" s="45">
        <f t="shared" si="204"/>
        <v>0</v>
      </c>
      <c r="FZ85" s="46" t="e">
        <f t="shared" si="211"/>
        <v>#DIV/0!</v>
      </c>
      <c r="GA85" s="248">
        <f t="shared" si="83"/>
        <v>0</v>
      </c>
      <c r="GB85" s="47" t="e">
        <f t="shared" si="84"/>
        <v>#DIV/0!</v>
      </c>
      <c r="GC85" s="140">
        <v>0</v>
      </c>
      <c r="GD85" s="47" t="e">
        <f t="shared" si="85"/>
        <v>#DIV/0!</v>
      </c>
      <c r="GE85" s="115"/>
      <c r="GF85" s="236"/>
      <c r="GG85" s="115"/>
      <c r="GH85" s="236"/>
      <c r="GI85" s="140">
        <f t="shared" si="86"/>
        <v>455661.81549999997</v>
      </c>
      <c r="GJ85" s="47" t="e">
        <f t="shared" si="87"/>
        <v>#DIV/0!</v>
      </c>
      <c r="GK85" s="115">
        <f t="shared" si="207"/>
        <v>449161.81549999997</v>
      </c>
      <c r="GL85" s="47" t="e">
        <f t="shared" si="88"/>
        <v>#DIV/0!</v>
      </c>
      <c r="GM85" s="115">
        <f t="shared" si="205"/>
        <v>0</v>
      </c>
      <c r="GN85" s="47" t="e">
        <f t="shared" si="212"/>
        <v>#DIV/0!</v>
      </c>
      <c r="GO85" s="115">
        <f t="shared" si="206"/>
        <v>6500</v>
      </c>
      <c r="GP85" s="47" t="e">
        <f t="shared" si="213"/>
        <v>#DIV/0!</v>
      </c>
      <c r="GQ85" s="288"/>
      <c r="GR85" s="288"/>
      <c r="GS85" s="288"/>
      <c r="GT85" s="288"/>
      <c r="GU85" s="288"/>
      <c r="GV85" s="288"/>
      <c r="GW85" s="288"/>
      <c r="GX85" s="288"/>
      <c r="GY85" s="288"/>
      <c r="GZ85" s="288"/>
      <c r="HA85" s="288"/>
      <c r="HB85" s="288"/>
      <c r="HC85" s="288"/>
      <c r="HD85" s="288"/>
      <c r="HE85" s="288"/>
      <c r="HF85" s="288"/>
      <c r="HG85" s="288"/>
      <c r="HH85" s="288"/>
      <c r="HI85" s="288"/>
      <c r="HJ85" s="288"/>
      <c r="HK85" s="288"/>
      <c r="HL85" s="288"/>
      <c r="HM85" s="288"/>
      <c r="HN85" s="288"/>
      <c r="HO85" s="288"/>
      <c r="HP85" s="288"/>
      <c r="HQ85" s="288"/>
      <c r="HR85" s="288"/>
      <c r="HS85" s="288"/>
      <c r="HT85" s="288"/>
      <c r="HU85" s="288"/>
      <c r="HV85" s="288"/>
      <c r="HW85" s="288"/>
      <c r="HX85" s="288"/>
      <c r="HY85" s="288"/>
      <c r="HZ85" s="288"/>
      <c r="IA85" s="288"/>
      <c r="IB85" s="288"/>
      <c r="IC85" s="288"/>
      <c r="ID85" s="288"/>
      <c r="IE85" s="273"/>
      <c r="IF85" s="292"/>
      <c r="IG85" s="292"/>
      <c r="IH85" s="292"/>
    </row>
    <row r="86" spans="2:242" s="293" customFormat="1" ht="15" hidden="1" customHeight="1" x14ac:dyDescent="0.3">
      <c r="B86" s="278"/>
      <c r="C86" s="296"/>
      <c r="D86" s="286"/>
      <c r="E86" s="287"/>
      <c r="F86" s="287"/>
      <c r="G86" s="287"/>
      <c r="H86" s="287"/>
      <c r="I86" s="287"/>
      <c r="J86" s="287"/>
      <c r="K86" s="287"/>
      <c r="L86" s="287"/>
      <c r="M86" s="287"/>
      <c r="N86" s="287"/>
      <c r="O86" s="287"/>
      <c r="P86" s="287"/>
      <c r="Q86" s="288"/>
      <c r="R86" s="288"/>
      <c r="S86" s="288"/>
      <c r="T86" s="288"/>
      <c r="U86" s="288"/>
      <c r="V86" s="288"/>
      <c r="W86" s="288"/>
      <c r="X86" s="288"/>
      <c r="Y86" s="288"/>
      <c r="Z86" s="288"/>
      <c r="AA86" s="288"/>
      <c r="AB86" s="288"/>
      <c r="AC86" s="288"/>
      <c r="AD86" s="288"/>
      <c r="AE86" s="288"/>
      <c r="AF86" s="288"/>
      <c r="AG86" s="288"/>
      <c r="AH86" s="288"/>
      <c r="AI86" s="282"/>
      <c r="AJ86" s="288"/>
      <c r="AK86" s="282"/>
      <c r="AL86" s="282"/>
      <c r="AM86" s="289"/>
      <c r="AN86" s="290"/>
      <c r="AO86" s="170"/>
      <c r="AP86" s="290"/>
      <c r="AQ86" s="290"/>
      <c r="AR86" s="290"/>
      <c r="AS86" s="288"/>
      <c r="AT86" s="288"/>
      <c r="AU86" s="288"/>
      <c r="AV86" s="288"/>
      <c r="AW86" s="288"/>
      <c r="AX86" s="288"/>
      <c r="AY86" s="288"/>
      <c r="AZ86" s="288"/>
      <c r="BA86" s="288"/>
      <c r="BB86" s="288"/>
      <c r="BC86" s="288"/>
      <c r="BD86" s="288"/>
      <c r="BE86" s="288"/>
      <c r="BF86" s="288"/>
      <c r="BG86" s="288"/>
      <c r="BH86" s="288"/>
      <c r="BI86" s="288"/>
      <c r="BJ86" s="288"/>
      <c r="BK86" s="171"/>
      <c r="BL86" s="167"/>
      <c r="BM86" s="167"/>
      <c r="BN86" s="167"/>
      <c r="BO86" s="167"/>
      <c r="BP86" s="167"/>
      <c r="BQ86" s="167"/>
      <c r="BR86" s="167"/>
      <c r="BS86" s="167"/>
      <c r="BT86" s="167"/>
      <c r="BU86" s="167"/>
      <c r="BV86" s="288"/>
      <c r="BW86" s="288"/>
      <c r="BX86" s="288"/>
      <c r="BY86" s="288"/>
      <c r="BZ86" s="291"/>
      <c r="CA86" s="288"/>
      <c r="CB86" s="288"/>
      <c r="CC86" s="288"/>
      <c r="CD86" s="288"/>
      <c r="CE86" s="167"/>
      <c r="CF86" s="167"/>
      <c r="CG86" s="288"/>
      <c r="CH86" s="288"/>
      <c r="CI86" s="288"/>
      <c r="CJ86" s="288"/>
      <c r="CK86" s="288"/>
      <c r="CL86" s="288"/>
      <c r="CM86" s="288"/>
      <c r="CN86" s="288"/>
      <c r="CO86" s="288"/>
      <c r="CP86" s="288"/>
      <c r="CQ86" s="288"/>
      <c r="CR86" s="288"/>
      <c r="CS86" s="288"/>
      <c r="CT86" s="288"/>
      <c r="CU86" s="291"/>
      <c r="CV86" s="288"/>
      <c r="CW86" s="288"/>
      <c r="CX86" s="288"/>
      <c r="CY86" s="288"/>
      <c r="CZ86" s="288"/>
      <c r="DA86" s="288"/>
      <c r="DB86" s="288"/>
      <c r="DC86" s="288"/>
      <c r="DD86" s="288"/>
      <c r="DE86" s="288"/>
      <c r="DF86" s="288"/>
      <c r="DG86" s="288"/>
      <c r="DH86" s="288"/>
      <c r="DI86" s="288"/>
      <c r="DJ86" s="288"/>
      <c r="DK86" s="288"/>
      <c r="DL86" s="288"/>
      <c r="DM86" s="288"/>
      <c r="DN86" s="288"/>
      <c r="DO86" s="288"/>
      <c r="DP86" s="288"/>
      <c r="DQ86" s="288"/>
      <c r="DR86" s="288"/>
      <c r="DS86" s="288"/>
      <c r="DT86" s="288"/>
      <c r="DU86" s="288"/>
      <c r="DV86" s="288"/>
      <c r="DW86" s="288"/>
      <c r="DX86" s="288"/>
      <c r="DY86" s="288"/>
      <c r="DZ86" s="288"/>
      <c r="EA86" s="288"/>
      <c r="EB86" s="288"/>
      <c r="EC86" s="288"/>
      <c r="ED86" s="288"/>
      <c r="EE86" s="288"/>
      <c r="EF86" s="288"/>
      <c r="EG86" s="288"/>
      <c r="EH86" s="288"/>
      <c r="EI86" s="288"/>
      <c r="EJ86" s="288"/>
      <c r="EK86" s="263">
        <f t="shared" si="208"/>
        <v>0</v>
      </c>
      <c r="EL86" s="288"/>
      <c r="EM86" s="288"/>
      <c r="EN86" s="288"/>
      <c r="EO86" s="288"/>
      <c r="EP86" s="288"/>
      <c r="EQ86" s="288"/>
      <c r="ER86" s="288"/>
      <c r="ES86" s="262">
        <f t="shared" si="209"/>
        <v>0</v>
      </c>
      <c r="ET86" s="291"/>
      <c r="EU86" s="288"/>
      <c r="EV86" s="288"/>
      <c r="EW86" s="288"/>
      <c r="EX86" s="288"/>
      <c r="EY86" s="288"/>
      <c r="EZ86" s="288"/>
      <c r="FA86" s="288"/>
      <c r="FB86" s="288"/>
      <c r="FC86" s="288"/>
      <c r="FD86" s="288"/>
      <c r="FE86" s="288"/>
      <c r="FF86" s="288"/>
      <c r="FG86" s="288"/>
      <c r="FH86" s="288"/>
      <c r="FI86" s="288"/>
      <c r="FJ86" s="288"/>
      <c r="FK86" s="288"/>
      <c r="FL86" s="288"/>
      <c r="FM86" s="288"/>
      <c r="FN86" s="288"/>
      <c r="FO86" s="288"/>
      <c r="FP86" s="288"/>
      <c r="FQ86" s="288"/>
      <c r="FR86" s="288"/>
      <c r="FS86" s="45">
        <f t="shared" si="54"/>
        <v>123263.74606</v>
      </c>
      <c r="FT86" s="46" t="e">
        <f t="shared" si="79"/>
        <v>#DIV/0!</v>
      </c>
      <c r="FU86" s="45">
        <v>0</v>
      </c>
      <c r="FV86" s="46" t="e">
        <f t="shared" si="80"/>
        <v>#DIV/0!</v>
      </c>
      <c r="FW86" s="45">
        <f t="shared" si="203"/>
        <v>0</v>
      </c>
      <c r="FX86" s="46" t="e">
        <f t="shared" si="210"/>
        <v>#DIV/0!</v>
      </c>
      <c r="FY86" s="45">
        <f t="shared" si="204"/>
        <v>123263.74606</v>
      </c>
      <c r="FZ86" s="46" t="e">
        <f t="shared" si="211"/>
        <v>#DIV/0!</v>
      </c>
      <c r="GA86" s="248">
        <f t="shared" si="83"/>
        <v>0</v>
      </c>
      <c r="GB86" s="47" t="e">
        <f t="shared" si="84"/>
        <v>#DIV/0!</v>
      </c>
      <c r="GC86" s="140">
        <v>0</v>
      </c>
      <c r="GD86" s="47" t="e">
        <f t="shared" si="85"/>
        <v>#DIV/0!</v>
      </c>
      <c r="GE86" s="115"/>
      <c r="GF86" s="236"/>
      <c r="GG86" s="115"/>
      <c r="GH86" s="236"/>
      <c r="GI86" s="140">
        <f t="shared" si="86"/>
        <v>9062353.2125199996</v>
      </c>
      <c r="GJ86" s="47" t="e">
        <f t="shared" si="87"/>
        <v>#DIV/0!</v>
      </c>
      <c r="GK86" s="115">
        <f t="shared" si="207"/>
        <v>9062353.2125199996</v>
      </c>
      <c r="GL86" s="47" t="e">
        <f t="shared" si="88"/>
        <v>#DIV/0!</v>
      </c>
      <c r="GM86" s="115">
        <f t="shared" si="205"/>
        <v>0</v>
      </c>
      <c r="GN86" s="47" t="e">
        <f t="shared" si="212"/>
        <v>#DIV/0!</v>
      </c>
      <c r="GO86" s="115">
        <f t="shared" si="206"/>
        <v>0</v>
      </c>
      <c r="GP86" s="47" t="e">
        <f t="shared" si="213"/>
        <v>#DIV/0!</v>
      </c>
      <c r="GQ86" s="288"/>
      <c r="GR86" s="288"/>
      <c r="GS86" s="288"/>
      <c r="GT86" s="288"/>
      <c r="GU86" s="288"/>
      <c r="GV86" s="288"/>
      <c r="GW86" s="288"/>
      <c r="GX86" s="288"/>
      <c r="GY86" s="288"/>
      <c r="GZ86" s="288"/>
      <c r="HA86" s="288"/>
      <c r="HB86" s="288"/>
      <c r="HC86" s="288"/>
      <c r="HD86" s="288"/>
      <c r="HE86" s="288"/>
      <c r="HF86" s="288"/>
      <c r="HG86" s="288"/>
      <c r="HH86" s="288"/>
      <c r="HI86" s="288"/>
      <c r="HJ86" s="288"/>
      <c r="HK86" s="288"/>
      <c r="HL86" s="288"/>
      <c r="HM86" s="288"/>
      <c r="HN86" s="288"/>
      <c r="HO86" s="288"/>
      <c r="HP86" s="288"/>
      <c r="HQ86" s="288"/>
      <c r="HR86" s="288"/>
      <c r="HS86" s="288"/>
      <c r="HT86" s="288"/>
      <c r="HU86" s="288"/>
      <c r="HV86" s="288"/>
      <c r="HW86" s="288"/>
      <c r="HX86" s="288"/>
      <c r="HY86" s="288"/>
      <c r="HZ86" s="288"/>
      <c r="IA86" s="288"/>
      <c r="IB86" s="288"/>
      <c r="IC86" s="288"/>
      <c r="ID86" s="288"/>
      <c r="IE86" s="273"/>
      <c r="IF86" s="292"/>
      <c r="IG86" s="292"/>
      <c r="IH86" s="292"/>
    </row>
    <row r="87" spans="2:242" s="293" customFormat="1" ht="15" hidden="1" customHeight="1" x14ac:dyDescent="0.3">
      <c r="B87" s="278"/>
      <c r="C87" s="296"/>
      <c r="D87" s="286"/>
      <c r="E87" s="287"/>
      <c r="F87" s="287"/>
      <c r="G87" s="287"/>
      <c r="H87" s="287"/>
      <c r="I87" s="287"/>
      <c r="J87" s="287"/>
      <c r="K87" s="287"/>
      <c r="L87" s="287"/>
      <c r="M87" s="287"/>
      <c r="N87" s="287"/>
      <c r="O87" s="287"/>
      <c r="P87" s="287"/>
      <c r="Q87" s="288"/>
      <c r="R87" s="288"/>
      <c r="S87" s="288"/>
      <c r="T87" s="288"/>
      <c r="U87" s="288"/>
      <c r="V87" s="288"/>
      <c r="W87" s="288"/>
      <c r="X87" s="288"/>
      <c r="Y87" s="288"/>
      <c r="Z87" s="288"/>
      <c r="AA87" s="288"/>
      <c r="AB87" s="288"/>
      <c r="AC87" s="288"/>
      <c r="AD87" s="288"/>
      <c r="AE87" s="288"/>
      <c r="AF87" s="288"/>
      <c r="AG87" s="288"/>
      <c r="AH87" s="288"/>
      <c r="AI87" s="282"/>
      <c r="AJ87" s="288"/>
      <c r="AK87" s="282"/>
      <c r="AL87" s="282"/>
      <c r="AM87" s="289"/>
      <c r="AN87" s="290"/>
      <c r="AO87" s="170"/>
      <c r="AP87" s="290"/>
      <c r="AQ87" s="290"/>
      <c r="AR87" s="290"/>
      <c r="AS87" s="288"/>
      <c r="AT87" s="288"/>
      <c r="AU87" s="288"/>
      <c r="AV87" s="288"/>
      <c r="AW87" s="288"/>
      <c r="AX87" s="288"/>
      <c r="AY87" s="288"/>
      <c r="AZ87" s="288"/>
      <c r="BA87" s="288"/>
      <c r="BB87" s="288"/>
      <c r="BC87" s="288"/>
      <c r="BD87" s="288"/>
      <c r="BE87" s="288"/>
      <c r="BF87" s="288"/>
      <c r="BG87" s="288"/>
      <c r="BH87" s="288"/>
      <c r="BI87" s="288"/>
      <c r="BJ87" s="288"/>
      <c r="BK87" s="171"/>
      <c r="BL87" s="167"/>
      <c r="BM87" s="167"/>
      <c r="BN87" s="167"/>
      <c r="BO87" s="167"/>
      <c r="BP87" s="167"/>
      <c r="BQ87" s="167"/>
      <c r="BR87" s="167"/>
      <c r="BS87" s="167"/>
      <c r="BT87" s="167"/>
      <c r="BU87" s="167"/>
      <c r="BV87" s="288"/>
      <c r="BW87" s="288"/>
      <c r="BX87" s="288"/>
      <c r="BY87" s="288"/>
      <c r="BZ87" s="291"/>
      <c r="CA87" s="288"/>
      <c r="CB87" s="288"/>
      <c r="CC87" s="288"/>
      <c r="CD87" s="288"/>
      <c r="CE87" s="167"/>
      <c r="CF87" s="167"/>
      <c r="CG87" s="288"/>
      <c r="CH87" s="288"/>
      <c r="CI87" s="288"/>
      <c r="CJ87" s="288"/>
      <c r="CK87" s="288"/>
      <c r="CL87" s="288"/>
      <c r="CM87" s="288"/>
      <c r="CN87" s="288"/>
      <c r="CO87" s="288"/>
      <c r="CP87" s="288"/>
      <c r="CQ87" s="288"/>
      <c r="CR87" s="288"/>
      <c r="CS87" s="288"/>
      <c r="CT87" s="288"/>
      <c r="CU87" s="291"/>
      <c r="CV87" s="288"/>
      <c r="CW87" s="288"/>
      <c r="CX87" s="288"/>
      <c r="CY87" s="288"/>
      <c r="CZ87" s="288"/>
      <c r="DA87" s="288"/>
      <c r="DB87" s="288"/>
      <c r="DC87" s="288"/>
      <c r="DD87" s="288"/>
      <c r="DE87" s="288"/>
      <c r="DF87" s="288"/>
      <c r="DG87" s="288"/>
      <c r="DH87" s="288"/>
      <c r="DI87" s="288"/>
      <c r="DJ87" s="288"/>
      <c r="DK87" s="288"/>
      <c r="DL87" s="288"/>
      <c r="DM87" s="288"/>
      <c r="DN87" s="288"/>
      <c r="DO87" s="288"/>
      <c r="DP87" s="288"/>
      <c r="DQ87" s="288"/>
      <c r="DR87" s="288"/>
      <c r="DS87" s="288"/>
      <c r="DT87" s="288"/>
      <c r="DU87" s="288"/>
      <c r="DV87" s="288"/>
      <c r="DW87" s="288"/>
      <c r="DX87" s="288"/>
      <c r="DY87" s="288"/>
      <c r="DZ87" s="288"/>
      <c r="EA87" s="288"/>
      <c r="EB87" s="288"/>
      <c r="EC87" s="288"/>
      <c r="ED87" s="288"/>
      <c r="EE87" s="288"/>
      <c r="EF87" s="288"/>
      <c r="EG87" s="288"/>
      <c r="EH87" s="288"/>
      <c r="EI87" s="288"/>
      <c r="EJ87" s="288"/>
      <c r="EK87" s="263">
        <f t="shared" si="208"/>
        <v>0</v>
      </c>
      <c r="EL87" s="288"/>
      <c r="EM87" s="288"/>
      <c r="EN87" s="288"/>
      <c r="EO87" s="288"/>
      <c r="EP87" s="288"/>
      <c r="EQ87" s="288"/>
      <c r="ER87" s="288"/>
      <c r="ES87" s="262">
        <f t="shared" si="209"/>
        <v>0</v>
      </c>
      <c r="ET87" s="291"/>
      <c r="EU87" s="288"/>
      <c r="EV87" s="288"/>
      <c r="EW87" s="288"/>
      <c r="EX87" s="288"/>
      <c r="EY87" s="288"/>
      <c r="EZ87" s="288"/>
      <c r="FA87" s="288"/>
      <c r="FB87" s="288"/>
      <c r="FC87" s="288"/>
      <c r="FD87" s="288"/>
      <c r="FE87" s="288"/>
      <c r="FF87" s="288"/>
      <c r="FG87" s="288"/>
      <c r="FH87" s="288"/>
      <c r="FI87" s="288"/>
      <c r="FJ87" s="288"/>
      <c r="FK87" s="288"/>
      <c r="FL87" s="288"/>
      <c r="FM87" s="288"/>
      <c r="FN87" s="288"/>
      <c r="FO87" s="288"/>
      <c r="FP87" s="288"/>
      <c r="FQ87" s="288"/>
      <c r="FR87" s="288"/>
      <c r="FS87" s="45">
        <f t="shared" si="54"/>
        <v>61631.873030000002</v>
      </c>
      <c r="FT87" s="46" t="e">
        <f t="shared" si="79"/>
        <v>#DIV/0!</v>
      </c>
      <c r="FU87" s="45">
        <v>0</v>
      </c>
      <c r="FV87" s="46" t="e">
        <f t="shared" si="80"/>
        <v>#DIV/0!</v>
      </c>
      <c r="FW87" s="45">
        <f t="shared" si="203"/>
        <v>0</v>
      </c>
      <c r="FX87" s="46" t="e">
        <f t="shared" si="210"/>
        <v>#DIV/0!</v>
      </c>
      <c r="FY87" s="45">
        <f t="shared" si="204"/>
        <v>61631.873030000002</v>
      </c>
      <c r="FZ87" s="46" t="e">
        <f t="shared" si="211"/>
        <v>#DIV/0!</v>
      </c>
      <c r="GA87" s="248">
        <f t="shared" si="83"/>
        <v>0</v>
      </c>
      <c r="GB87" s="47" t="e">
        <f t="shared" si="84"/>
        <v>#DIV/0!</v>
      </c>
      <c r="GC87" s="140">
        <v>0</v>
      </c>
      <c r="GD87" s="47" t="e">
        <f t="shared" si="85"/>
        <v>#DIV/0!</v>
      </c>
      <c r="GE87" s="115"/>
      <c r="GF87" s="236"/>
      <c r="GG87" s="115"/>
      <c r="GH87" s="236"/>
      <c r="GI87" s="140">
        <f t="shared" si="86"/>
        <v>7102966.3425199995</v>
      </c>
      <c r="GJ87" s="47" t="e">
        <f t="shared" si="87"/>
        <v>#DIV/0!</v>
      </c>
      <c r="GK87" s="115">
        <f t="shared" si="207"/>
        <v>7102966.3425199995</v>
      </c>
      <c r="GL87" s="47" t="e">
        <f t="shared" si="88"/>
        <v>#DIV/0!</v>
      </c>
      <c r="GM87" s="115">
        <f t="shared" si="205"/>
        <v>0</v>
      </c>
      <c r="GN87" s="47" t="e">
        <f t="shared" si="212"/>
        <v>#DIV/0!</v>
      </c>
      <c r="GO87" s="115">
        <f t="shared" si="206"/>
        <v>0</v>
      </c>
      <c r="GP87" s="47" t="e">
        <f t="shared" si="213"/>
        <v>#DIV/0!</v>
      </c>
      <c r="GQ87" s="288"/>
      <c r="GR87" s="288"/>
      <c r="GS87" s="288"/>
      <c r="GT87" s="288"/>
      <c r="GU87" s="288"/>
      <c r="GV87" s="288"/>
      <c r="GW87" s="288"/>
      <c r="GX87" s="288"/>
      <c r="GY87" s="288"/>
      <c r="GZ87" s="288"/>
      <c r="HA87" s="288"/>
      <c r="HB87" s="288"/>
      <c r="HC87" s="288"/>
      <c r="HD87" s="288"/>
      <c r="HE87" s="288"/>
      <c r="HF87" s="288"/>
      <c r="HG87" s="288"/>
      <c r="HH87" s="288"/>
      <c r="HI87" s="288"/>
      <c r="HJ87" s="288"/>
      <c r="HK87" s="288"/>
      <c r="HL87" s="288"/>
      <c r="HM87" s="288"/>
      <c r="HN87" s="288"/>
      <c r="HO87" s="288"/>
      <c r="HP87" s="288"/>
      <c r="HQ87" s="288"/>
      <c r="HR87" s="288"/>
      <c r="HS87" s="288"/>
      <c r="HT87" s="288"/>
      <c r="HU87" s="288"/>
      <c r="HV87" s="288"/>
      <c r="HW87" s="288"/>
      <c r="HX87" s="288"/>
      <c r="HY87" s="288"/>
      <c r="HZ87" s="288"/>
      <c r="IA87" s="288"/>
      <c r="IB87" s="288"/>
      <c r="IC87" s="288"/>
      <c r="ID87" s="288"/>
      <c r="IE87" s="273"/>
      <c r="IF87" s="292"/>
      <c r="IG87" s="292"/>
      <c r="IH87" s="292"/>
    </row>
    <row r="88" spans="2:242" s="293" customFormat="1" ht="15" hidden="1" customHeight="1" x14ac:dyDescent="0.3">
      <c r="B88" s="278"/>
      <c r="C88" s="296"/>
      <c r="D88" s="286"/>
      <c r="E88" s="287"/>
      <c r="F88" s="287"/>
      <c r="G88" s="287"/>
      <c r="H88" s="287"/>
      <c r="I88" s="287"/>
      <c r="J88" s="287"/>
      <c r="K88" s="287"/>
      <c r="L88" s="287"/>
      <c r="M88" s="287"/>
      <c r="N88" s="287"/>
      <c r="O88" s="287"/>
      <c r="P88" s="287"/>
      <c r="Q88" s="288"/>
      <c r="R88" s="288"/>
      <c r="S88" s="288"/>
      <c r="T88" s="288"/>
      <c r="U88" s="288"/>
      <c r="V88" s="288"/>
      <c r="W88" s="288"/>
      <c r="X88" s="288"/>
      <c r="Y88" s="288"/>
      <c r="Z88" s="288"/>
      <c r="AA88" s="288"/>
      <c r="AB88" s="288"/>
      <c r="AC88" s="288"/>
      <c r="AD88" s="288"/>
      <c r="AE88" s="288"/>
      <c r="AF88" s="288"/>
      <c r="AG88" s="288"/>
      <c r="AH88" s="288"/>
      <c r="AI88" s="282"/>
      <c r="AJ88" s="288"/>
      <c r="AK88" s="282"/>
      <c r="AL88" s="282"/>
      <c r="AM88" s="289"/>
      <c r="AN88" s="290"/>
      <c r="AO88" s="170"/>
      <c r="AP88" s="290"/>
      <c r="AQ88" s="290"/>
      <c r="AR88" s="290"/>
      <c r="AS88" s="288"/>
      <c r="AT88" s="288"/>
      <c r="AU88" s="288"/>
      <c r="AV88" s="288"/>
      <c r="AW88" s="288"/>
      <c r="AX88" s="288"/>
      <c r="AY88" s="288"/>
      <c r="AZ88" s="288"/>
      <c r="BA88" s="288"/>
      <c r="BB88" s="288"/>
      <c r="BC88" s="288"/>
      <c r="BD88" s="288"/>
      <c r="BE88" s="288"/>
      <c r="BF88" s="288"/>
      <c r="BG88" s="288"/>
      <c r="BH88" s="288"/>
      <c r="BI88" s="288"/>
      <c r="BJ88" s="288"/>
      <c r="BK88" s="171"/>
      <c r="BL88" s="167"/>
      <c r="BM88" s="167"/>
      <c r="BN88" s="167"/>
      <c r="BO88" s="167"/>
      <c r="BP88" s="167"/>
      <c r="BQ88" s="167"/>
      <c r="BR88" s="167"/>
      <c r="BS88" s="167"/>
      <c r="BT88" s="167"/>
      <c r="BU88" s="167"/>
      <c r="BV88" s="288"/>
      <c r="BW88" s="288"/>
      <c r="BX88" s="288"/>
      <c r="BY88" s="288"/>
      <c r="BZ88" s="291"/>
      <c r="CA88" s="288"/>
      <c r="CB88" s="288"/>
      <c r="CC88" s="288"/>
      <c r="CD88" s="288"/>
      <c r="CE88" s="167"/>
      <c r="CF88" s="167"/>
      <c r="CG88" s="288"/>
      <c r="CH88" s="288"/>
      <c r="CI88" s="288"/>
      <c r="CJ88" s="288"/>
      <c r="CK88" s="288"/>
      <c r="CL88" s="288"/>
      <c r="CM88" s="288"/>
      <c r="CN88" s="288"/>
      <c r="CO88" s="288"/>
      <c r="CP88" s="288"/>
      <c r="CQ88" s="288"/>
      <c r="CR88" s="288"/>
      <c r="CS88" s="288"/>
      <c r="CT88" s="288"/>
      <c r="CU88" s="291"/>
      <c r="CV88" s="288"/>
      <c r="CW88" s="288"/>
      <c r="CX88" s="288"/>
      <c r="CY88" s="288"/>
      <c r="CZ88" s="288"/>
      <c r="DA88" s="288"/>
      <c r="DB88" s="288"/>
      <c r="DC88" s="288"/>
      <c r="DD88" s="288"/>
      <c r="DE88" s="288"/>
      <c r="DF88" s="288"/>
      <c r="DG88" s="288"/>
      <c r="DH88" s="288"/>
      <c r="DI88" s="288"/>
      <c r="DJ88" s="288"/>
      <c r="DK88" s="288"/>
      <c r="DL88" s="288"/>
      <c r="DM88" s="288"/>
      <c r="DN88" s="288"/>
      <c r="DO88" s="288"/>
      <c r="DP88" s="288"/>
      <c r="DQ88" s="288"/>
      <c r="DR88" s="288"/>
      <c r="DS88" s="288"/>
      <c r="DT88" s="288"/>
      <c r="DU88" s="288"/>
      <c r="DV88" s="288"/>
      <c r="DW88" s="288"/>
      <c r="DX88" s="288"/>
      <c r="DY88" s="288"/>
      <c r="DZ88" s="288"/>
      <c r="EA88" s="288"/>
      <c r="EB88" s="288"/>
      <c r="EC88" s="288"/>
      <c r="ED88" s="288"/>
      <c r="EE88" s="288"/>
      <c r="EF88" s="288"/>
      <c r="EG88" s="288"/>
      <c r="EH88" s="288"/>
      <c r="EI88" s="288"/>
      <c r="EJ88" s="288"/>
      <c r="EK88" s="263">
        <f t="shared" si="208"/>
        <v>0</v>
      </c>
      <c r="EL88" s="288"/>
      <c r="EM88" s="288"/>
      <c r="EN88" s="288"/>
      <c r="EO88" s="288"/>
      <c r="EP88" s="288"/>
      <c r="EQ88" s="288"/>
      <c r="ER88" s="288"/>
      <c r="ES88" s="262">
        <f t="shared" si="209"/>
        <v>0</v>
      </c>
      <c r="ET88" s="291"/>
      <c r="EU88" s="288"/>
      <c r="EV88" s="288"/>
      <c r="EW88" s="288"/>
      <c r="EX88" s="288"/>
      <c r="EY88" s="288"/>
      <c r="EZ88" s="288"/>
      <c r="FA88" s="288"/>
      <c r="FB88" s="288"/>
      <c r="FC88" s="288"/>
      <c r="FD88" s="288"/>
      <c r="FE88" s="288"/>
      <c r="FF88" s="288"/>
      <c r="FG88" s="288"/>
      <c r="FH88" s="288"/>
      <c r="FI88" s="288"/>
      <c r="FJ88" s="288"/>
      <c r="FK88" s="288"/>
      <c r="FL88" s="288"/>
      <c r="FM88" s="288"/>
      <c r="FN88" s="288"/>
      <c r="FO88" s="288"/>
      <c r="FP88" s="288"/>
      <c r="FQ88" s="288"/>
      <c r="FR88" s="288"/>
      <c r="FS88" s="45">
        <f t="shared" si="54"/>
        <v>0</v>
      </c>
      <c r="FT88" s="46" t="e">
        <f t="shared" si="79"/>
        <v>#DIV/0!</v>
      </c>
      <c r="FU88" s="45">
        <v>0</v>
      </c>
      <c r="FV88" s="46" t="e">
        <f t="shared" si="80"/>
        <v>#DIV/0!</v>
      </c>
      <c r="FW88" s="45">
        <f t="shared" si="203"/>
        <v>0</v>
      </c>
      <c r="FX88" s="46" t="e">
        <f t="shared" si="210"/>
        <v>#DIV/0!</v>
      </c>
      <c r="FY88" s="45">
        <f t="shared" si="204"/>
        <v>0</v>
      </c>
      <c r="FZ88" s="46" t="e">
        <f t="shared" si="211"/>
        <v>#DIV/0!</v>
      </c>
      <c r="GA88" s="248">
        <f t="shared" si="83"/>
        <v>0</v>
      </c>
      <c r="GB88" s="47" t="e">
        <f t="shared" si="84"/>
        <v>#DIV/0!</v>
      </c>
      <c r="GC88" s="140">
        <v>0</v>
      </c>
      <c r="GD88" s="47" t="e">
        <f t="shared" si="85"/>
        <v>#DIV/0!</v>
      </c>
      <c r="GE88" s="115"/>
      <c r="GF88" s="236"/>
      <c r="GG88" s="115"/>
      <c r="GH88" s="236"/>
      <c r="GI88" s="140">
        <f t="shared" si="86"/>
        <v>1961260</v>
      </c>
      <c r="GJ88" s="47" t="e">
        <f t="shared" si="87"/>
        <v>#DIV/0!</v>
      </c>
      <c r="GK88" s="115">
        <f t="shared" si="207"/>
        <v>1961260</v>
      </c>
      <c r="GL88" s="47" t="e">
        <f t="shared" si="88"/>
        <v>#DIV/0!</v>
      </c>
      <c r="GM88" s="115">
        <f t="shared" si="205"/>
        <v>0</v>
      </c>
      <c r="GN88" s="47" t="e">
        <f t="shared" si="212"/>
        <v>#DIV/0!</v>
      </c>
      <c r="GO88" s="115">
        <f t="shared" si="206"/>
        <v>0</v>
      </c>
      <c r="GP88" s="47" t="e">
        <f t="shared" si="213"/>
        <v>#DIV/0!</v>
      </c>
      <c r="GQ88" s="288"/>
      <c r="GR88" s="288"/>
      <c r="GS88" s="288"/>
      <c r="GT88" s="288"/>
      <c r="GU88" s="288"/>
      <c r="GV88" s="288"/>
      <c r="GW88" s="288"/>
      <c r="GX88" s="288"/>
      <c r="GY88" s="288"/>
      <c r="GZ88" s="288"/>
      <c r="HA88" s="288"/>
      <c r="HB88" s="288"/>
      <c r="HC88" s="288"/>
      <c r="HD88" s="288"/>
      <c r="HE88" s="288"/>
      <c r="HF88" s="288"/>
      <c r="HG88" s="288"/>
      <c r="HH88" s="288"/>
      <c r="HI88" s="288"/>
      <c r="HJ88" s="288"/>
      <c r="HK88" s="288"/>
      <c r="HL88" s="288"/>
      <c r="HM88" s="288"/>
      <c r="HN88" s="288"/>
      <c r="HO88" s="288"/>
      <c r="HP88" s="288"/>
      <c r="HQ88" s="288"/>
      <c r="HR88" s="288"/>
      <c r="HS88" s="288"/>
      <c r="HT88" s="288"/>
      <c r="HU88" s="288"/>
      <c r="HV88" s="288"/>
      <c r="HW88" s="288"/>
      <c r="HX88" s="288"/>
      <c r="HY88" s="288"/>
      <c r="HZ88" s="288"/>
      <c r="IA88" s="288"/>
      <c r="IB88" s="288"/>
      <c r="IC88" s="288"/>
      <c r="ID88" s="288"/>
      <c r="IE88" s="273"/>
      <c r="IF88" s="292"/>
      <c r="IG88" s="292"/>
      <c r="IH88" s="292"/>
    </row>
    <row r="89" spans="2:242" s="271" customFormat="1" ht="35.25" hidden="1" customHeight="1" x14ac:dyDescent="0.3">
      <c r="B89" s="259"/>
      <c r="C89" s="260" t="s">
        <v>164</v>
      </c>
      <c r="D89" s="261"/>
      <c r="E89" s="262"/>
      <c r="F89" s="262"/>
      <c r="G89" s="262"/>
      <c r="H89" s="262"/>
      <c r="I89" s="262"/>
      <c r="J89" s="262"/>
      <c r="K89" s="262"/>
      <c r="L89" s="262"/>
      <c r="M89" s="262"/>
      <c r="N89" s="262"/>
      <c r="O89" s="262"/>
      <c r="P89" s="262"/>
      <c r="Q89" s="263"/>
      <c r="R89" s="263"/>
      <c r="S89" s="263"/>
      <c r="T89" s="263"/>
      <c r="U89" s="263"/>
      <c r="V89" s="263"/>
      <c r="W89" s="263"/>
      <c r="X89" s="263"/>
      <c r="Y89" s="263"/>
      <c r="Z89" s="263"/>
      <c r="AA89" s="263"/>
      <c r="AB89" s="263"/>
      <c r="AC89" s="263"/>
      <c r="AD89" s="263"/>
      <c r="AE89" s="263"/>
      <c r="AF89" s="263"/>
      <c r="AG89" s="263"/>
      <c r="AH89" s="263"/>
      <c r="AI89" s="264"/>
      <c r="AJ89" s="263"/>
      <c r="AK89" s="264"/>
      <c r="AL89" s="264"/>
      <c r="AM89" s="276"/>
      <c r="AN89" s="275"/>
      <c r="AO89" s="265"/>
      <c r="AP89" s="275"/>
      <c r="AQ89" s="275"/>
      <c r="AR89" s="275"/>
      <c r="AS89" s="263"/>
      <c r="AT89" s="263"/>
      <c r="AU89" s="263"/>
      <c r="AV89" s="263"/>
      <c r="AW89" s="263"/>
      <c r="AX89" s="263"/>
      <c r="AY89" s="263"/>
      <c r="AZ89" s="263"/>
      <c r="BA89" s="263"/>
      <c r="BB89" s="263"/>
      <c r="BC89" s="263"/>
      <c r="BD89" s="263"/>
      <c r="BE89" s="263"/>
      <c r="BF89" s="263"/>
      <c r="BG89" s="263"/>
      <c r="BH89" s="263"/>
      <c r="BI89" s="263"/>
      <c r="BJ89" s="263"/>
      <c r="BK89" s="266"/>
      <c r="BL89" s="267"/>
      <c r="BM89" s="267"/>
      <c r="BN89" s="267"/>
      <c r="BO89" s="267"/>
      <c r="BP89" s="267"/>
      <c r="BQ89" s="267"/>
      <c r="BR89" s="267"/>
      <c r="BS89" s="267"/>
      <c r="BT89" s="267"/>
      <c r="BU89" s="267"/>
      <c r="BV89" s="263"/>
      <c r="BW89" s="263"/>
      <c r="BX89" s="263"/>
      <c r="BY89" s="263"/>
      <c r="BZ89" s="263"/>
      <c r="CA89" s="263"/>
      <c r="CB89" s="263"/>
      <c r="CC89" s="263"/>
      <c r="CD89" s="263"/>
      <c r="CE89" s="267"/>
      <c r="CF89" s="267"/>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c r="DM89" s="263"/>
      <c r="DN89" s="263"/>
      <c r="DO89" s="263"/>
      <c r="DP89" s="263"/>
      <c r="DQ89" s="263"/>
      <c r="DR89" s="263"/>
      <c r="DS89" s="263"/>
      <c r="DT89" s="263"/>
      <c r="DU89" s="263"/>
      <c r="DV89" s="263"/>
      <c r="DW89" s="263"/>
      <c r="DX89" s="263"/>
      <c r="DY89" s="263"/>
      <c r="DZ89" s="263"/>
      <c r="EA89" s="263"/>
      <c r="EB89" s="263"/>
      <c r="EC89" s="263"/>
      <c r="ED89" s="263"/>
      <c r="EE89" s="263"/>
      <c r="EF89" s="263"/>
      <c r="EG89" s="263"/>
      <c r="EH89" s="263"/>
      <c r="EI89" s="263"/>
      <c r="EJ89" s="263"/>
      <c r="EK89" s="263">
        <f t="shared" si="208"/>
        <v>0</v>
      </c>
      <c r="EL89" s="263">
        <f>ET89-EH89</f>
        <v>0</v>
      </c>
      <c r="EM89" s="263"/>
      <c r="EN89" s="263"/>
      <c r="EO89" s="263"/>
      <c r="EP89" s="263"/>
      <c r="EQ89" s="263"/>
      <c r="ER89" s="263"/>
      <c r="ES89" s="262">
        <f t="shared" si="209"/>
        <v>0</v>
      </c>
      <c r="ET89" s="263"/>
      <c r="EU89" s="263"/>
      <c r="EV89" s="263"/>
      <c r="EW89" s="263"/>
      <c r="EX89" s="263"/>
      <c r="EY89" s="263"/>
      <c r="EZ89" s="263"/>
      <c r="FA89" s="263"/>
      <c r="FB89" s="263"/>
      <c r="FC89" s="263"/>
      <c r="FD89" s="263"/>
      <c r="FE89" s="263"/>
      <c r="FF89" s="263"/>
      <c r="FG89" s="263"/>
      <c r="FH89" s="263"/>
      <c r="FI89" s="263"/>
      <c r="FJ89" s="263"/>
      <c r="FK89" s="263"/>
      <c r="FL89" s="263"/>
      <c r="FM89" s="263"/>
      <c r="FN89" s="263"/>
      <c r="FO89" s="263"/>
      <c r="FP89" s="263"/>
      <c r="FQ89" s="263"/>
      <c r="FR89" s="263"/>
      <c r="FS89" s="45">
        <f t="shared" si="54"/>
        <v>0</v>
      </c>
      <c r="FT89" s="46" t="e">
        <f t="shared" si="79"/>
        <v>#DIV/0!</v>
      </c>
      <c r="FU89" s="45">
        <v>0</v>
      </c>
      <c r="FV89" s="46" t="e">
        <f t="shared" si="80"/>
        <v>#DIV/0!</v>
      </c>
      <c r="FW89" s="45">
        <f t="shared" ref="FW89:FW137" si="214">FW334+FW384</f>
        <v>0</v>
      </c>
      <c r="FX89" s="46" t="e">
        <f t="shared" si="210"/>
        <v>#DIV/0!</v>
      </c>
      <c r="FY89" s="45">
        <f t="shared" ref="FY89:FY137" si="215">FY334+FY384</f>
        <v>0</v>
      </c>
      <c r="FZ89" s="46" t="e">
        <f t="shared" si="211"/>
        <v>#DIV/0!</v>
      </c>
      <c r="GA89" s="248">
        <f t="shared" si="83"/>
        <v>0</v>
      </c>
      <c r="GB89" s="47" t="e">
        <f t="shared" si="84"/>
        <v>#DIV/0!</v>
      </c>
      <c r="GC89" s="140">
        <v>0</v>
      </c>
      <c r="GD89" s="47" t="e">
        <f t="shared" si="85"/>
        <v>#DIV/0!</v>
      </c>
      <c r="GE89" s="115"/>
      <c r="GF89" s="236"/>
      <c r="GG89" s="115"/>
      <c r="GH89" s="236"/>
      <c r="GI89" s="140">
        <f t="shared" si="86"/>
        <v>115</v>
      </c>
      <c r="GJ89" s="47" t="e">
        <f t="shared" si="87"/>
        <v>#DIV/0!</v>
      </c>
      <c r="GK89" s="115">
        <f t="shared" ref="GK89:GK115" si="216">GK334+GK384</f>
        <v>115</v>
      </c>
      <c r="GL89" s="47" t="e">
        <f t="shared" si="88"/>
        <v>#DIV/0!</v>
      </c>
      <c r="GM89" s="115">
        <f t="shared" ref="GM89:GM137" si="217">GM334+GM384</f>
        <v>0</v>
      </c>
      <c r="GN89" s="47" t="e">
        <f t="shared" si="212"/>
        <v>#DIV/0!</v>
      </c>
      <c r="GO89" s="115">
        <f t="shared" ref="GO89:GO119" si="218">GO334+GO384</f>
        <v>0</v>
      </c>
      <c r="GP89" s="47" t="e">
        <f t="shared" si="213"/>
        <v>#DIV/0!</v>
      </c>
      <c r="GQ89" s="263"/>
      <c r="GR89" s="263"/>
      <c r="GS89" s="263"/>
      <c r="GT89" s="263"/>
      <c r="GU89" s="263"/>
      <c r="GV89" s="263"/>
      <c r="GW89" s="263"/>
      <c r="GX89" s="263"/>
      <c r="GY89" s="263"/>
      <c r="GZ89" s="263"/>
      <c r="HA89" s="263"/>
      <c r="HB89" s="263"/>
      <c r="HC89" s="263"/>
      <c r="HD89" s="263"/>
      <c r="HE89" s="263"/>
      <c r="HF89" s="263"/>
      <c r="HG89" s="263"/>
      <c r="HH89" s="263"/>
      <c r="HI89" s="263"/>
      <c r="HJ89" s="263"/>
      <c r="HK89" s="263"/>
      <c r="HL89" s="263"/>
      <c r="HM89" s="263"/>
      <c r="HN89" s="263"/>
      <c r="HO89" s="263"/>
      <c r="HP89" s="263"/>
      <c r="HQ89" s="263"/>
      <c r="HR89" s="263"/>
      <c r="HS89" s="263"/>
      <c r="HT89" s="263"/>
      <c r="HU89" s="263"/>
      <c r="HV89" s="263"/>
      <c r="HW89" s="263"/>
      <c r="HX89" s="263"/>
      <c r="HY89" s="263"/>
      <c r="HZ89" s="263"/>
      <c r="IA89" s="263"/>
      <c r="IB89" s="263"/>
      <c r="IC89" s="263"/>
      <c r="ID89" s="263"/>
      <c r="IE89" s="269"/>
      <c r="IF89" s="270"/>
      <c r="IG89" s="270"/>
      <c r="IH89" s="270"/>
    </row>
    <row r="90" spans="2:242" s="252" customFormat="1" ht="70.5" customHeight="1" x14ac:dyDescent="0.3">
      <c r="B90" s="161" t="s">
        <v>194</v>
      </c>
      <c r="C90" s="162" t="s">
        <v>198</v>
      </c>
      <c r="D90" s="163" t="s">
        <v>183</v>
      </c>
      <c r="E90" s="164">
        <f t="shared" ref="E90:E95" si="219">F90+G90</f>
        <v>0</v>
      </c>
      <c r="F90" s="165">
        <f>SUM(F91:F92)</f>
        <v>0</v>
      </c>
      <c r="G90" s="165">
        <f>SUM(G91:G92)</f>
        <v>0</v>
      </c>
      <c r="H90" s="164">
        <f t="shared" ref="H90:H95" si="220">I90+J90</f>
        <v>0</v>
      </c>
      <c r="I90" s="165">
        <f>SUM(I91:I92)</f>
        <v>0</v>
      </c>
      <c r="J90" s="165"/>
      <c r="K90" s="164">
        <f t="shared" ref="K90:K95" si="221">L90+M90</f>
        <v>0</v>
      </c>
      <c r="L90" s="165">
        <f>SUM(L91:L92)</f>
        <v>0</v>
      </c>
      <c r="M90" s="165">
        <f>SUM(M91:M92)</f>
        <v>0</v>
      </c>
      <c r="N90" s="164">
        <f t="shared" ref="N90:N95" si="222">O90+P90</f>
        <v>0</v>
      </c>
      <c r="O90" s="165">
        <f>SUM(O91:O92)</f>
        <v>0</v>
      </c>
      <c r="P90" s="165"/>
      <c r="Q90" s="166">
        <f t="shared" ref="Q90:Q95" si="223">R90+S90</f>
        <v>0</v>
      </c>
      <c r="R90" s="167">
        <f>SUM(R91:R92)</f>
        <v>0</v>
      </c>
      <c r="S90" s="167">
        <f>SUM(S91:S92)</f>
        <v>0</v>
      </c>
      <c r="T90" s="166">
        <f t="shared" ref="T90:T95" si="224">U90+V90</f>
        <v>0</v>
      </c>
      <c r="U90" s="167">
        <f>SUM(U91:U92)</f>
        <v>0</v>
      </c>
      <c r="V90" s="167">
        <f>SUM(V91:V92)</f>
        <v>0</v>
      </c>
      <c r="W90" s="166">
        <f t="shared" ref="W90:W95" si="225">X90+Y90</f>
        <v>0</v>
      </c>
      <c r="X90" s="167">
        <f>SUM(X91:X92)</f>
        <v>0</v>
      </c>
      <c r="Y90" s="167"/>
      <c r="Z90" s="166">
        <f t="shared" ref="Z90:Z95" si="226">AA90+AB90</f>
        <v>0</v>
      </c>
      <c r="AA90" s="167">
        <f t="shared" ref="AA90:AH90" si="227">SUM(AA91:AA92)</f>
        <v>0</v>
      </c>
      <c r="AB90" s="167">
        <f t="shared" si="227"/>
        <v>0</v>
      </c>
      <c r="AC90" s="167">
        <f t="shared" si="227"/>
        <v>0</v>
      </c>
      <c r="AD90" s="167">
        <f t="shared" si="227"/>
        <v>0</v>
      </c>
      <c r="AE90" s="167">
        <f t="shared" si="227"/>
        <v>0</v>
      </c>
      <c r="AF90" s="167">
        <f t="shared" si="227"/>
        <v>0</v>
      </c>
      <c r="AG90" s="167">
        <f t="shared" si="227"/>
        <v>0</v>
      </c>
      <c r="AH90" s="167">
        <f t="shared" si="227"/>
        <v>0</v>
      </c>
      <c r="AI90" s="167">
        <f t="shared" ref="AI90:AI95" si="228">AA90-AJ90</f>
        <v>0</v>
      </c>
      <c r="AJ90" s="167">
        <f>SUM(AJ91:AJ92)</f>
        <v>0</v>
      </c>
      <c r="AK90" s="167">
        <f t="shared" ref="AK90:AL95" si="229">Z90-AJ90</f>
        <v>0</v>
      </c>
      <c r="AL90" s="167">
        <f t="shared" si="229"/>
        <v>0</v>
      </c>
      <c r="AM90" s="738" t="s">
        <v>188</v>
      </c>
      <c r="AN90" s="169" t="s">
        <v>188</v>
      </c>
      <c r="AO90" s="170">
        <v>1</v>
      </c>
      <c r="AP90" s="169"/>
      <c r="AQ90" s="169"/>
      <c r="AR90" s="169"/>
      <c r="AS90" s="166">
        <f t="shared" ref="AS90:AS95" si="230">AT90+AU90</f>
        <v>1000</v>
      </c>
      <c r="AT90" s="167">
        <f>SUM(AT91:AT92)</f>
        <v>1000</v>
      </c>
      <c r="AU90" s="167">
        <f>SUM(AU91:AU92)</f>
        <v>0</v>
      </c>
      <c r="AV90" s="166">
        <f t="shared" ref="AV90:AV95" si="231">AW90+AX90</f>
        <v>0</v>
      </c>
      <c r="AW90" s="167">
        <f>SUM(AW91:AW92)</f>
        <v>0</v>
      </c>
      <c r="AX90" s="167"/>
      <c r="AY90" s="166">
        <f t="shared" ref="AY90:AY95" si="232">AZ90+BA90</f>
        <v>1000</v>
      </c>
      <c r="AZ90" s="167">
        <f>SUM(AZ91:AZ92)</f>
        <v>1000</v>
      </c>
      <c r="BA90" s="167">
        <f>SUM(BA91:BA92)</f>
        <v>0</v>
      </c>
      <c r="BB90" s="166">
        <f t="shared" ref="BB90:BB95" si="233">BC90+BD90</f>
        <v>50000</v>
      </c>
      <c r="BC90" s="167">
        <f>SUM(BC91:BC92)</f>
        <v>50000</v>
      </c>
      <c r="BD90" s="167">
        <f>SUM(BD91:BD92)</f>
        <v>0</v>
      </c>
      <c r="BE90" s="166">
        <f t="shared" ref="BE90:BE95" si="234">BF90+BG90</f>
        <v>0</v>
      </c>
      <c r="BF90" s="167">
        <f>SUM(BF91:BF92)</f>
        <v>0</v>
      </c>
      <c r="BG90" s="167"/>
      <c r="BH90" s="166">
        <f t="shared" ref="BH90:BH95" si="235">BI90+BJ90</f>
        <v>1000</v>
      </c>
      <c r="BI90" s="167">
        <f>SUM(BI91:BI92)</f>
        <v>1000</v>
      </c>
      <c r="BJ90" s="167">
        <f>SUM(BJ91:BJ92)</f>
        <v>0</v>
      </c>
      <c r="BK90" s="171">
        <v>1</v>
      </c>
      <c r="BL90" s="167">
        <f t="shared" ref="BL90:BL95" si="236">AZ90</f>
        <v>1000</v>
      </c>
      <c r="BM90" s="167"/>
      <c r="BN90" s="167"/>
      <c r="BO90" s="167"/>
      <c r="BP90" s="167"/>
      <c r="BQ90" s="167"/>
      <c r="BR90" s="167"/>
      <c r="BS90" s="167">
        <f>BS91+BS92</f>
        <v>1000</v>
      </c>
      <c r="BT90" s="167">
        <f>BT91+BT92</f>
        <v>1000</v>
      </c>
      <c r="BU90" s="167">
        <f>BU91+BU92</f>
        <v>0</v>
      </c>
      <c r="BV90" s="166">
        <f t="shared" ref="BV90:BV95" si="237">BW90+BX90</f>
        <v>50000</v>
      </c>
      <c r="BW90" s="167">
        <f>SUM(BW91:BW92)</f>
        <v>50000</v>
      </c>
      <c r="BX90" s="167">
        <f>SUM(BX91:BX92)</f>
        <v>0</v>
      </c>
      <c r="BY90" s="166">
        <f t="shared" ref="BY90:BY95" si="238">BZ90+CA90</f>
        <v>0</v>
      </c>
      <c r="BZ90" s="167">
        <f>SUM(BZ91:BZ92)</f>
        <v>0</v>
      </c>
      <c r="CA90" s="167"/>
      <c r="CB90" s="166">
        <f t="shared" ref="CB90:CB95" si="239">CC90+CD90</f>
        <v>1000</v>
      </c>
      <c r="CC90" s="167">
        <f>SUM(CC91:CC92)</f>
        <v>1000</v>
      </c>
      <c r="CD90" s="167">
        <f>SUM(CD91:CD92)</f>
        <v>0</v>
      </c>
      <c r="CE90" s="167">
        <v>1</v>
      </c>
      <c r="CF90" s="167">
        <f t="shared" ref="CF90:CF95" si="240">CB90</f>
        <v>1000</v>
      </c>
      <c r="CG90" s="166"/>
      <c r="CH90" s="166">
        <f t="shared" ref="CH90:CH95" si="241">CI90+CJ90</f>
        <v>50000</v>
      </c>
      <c r="CI90" s="167">
        <f>SUM(CI91:CI92)</f>
        <v>50000</v>
      </c>
      <c r="CJ90" s="167">
        <f>SUM(CJ91:CJ92)</f>
        <v>0</v>
      </c>
      <c r="CK90" s="166">
        <f t="shared" ref="CK90:CK95" si="242">CL90+CM90</f>
        <v>0</v>
      </c>
      <c r="CL90" s="167">
        <f>SUM(CL91:CL92)</f>
        <v>0</v>
      </c>
      <c r="CM90" s="167"/>
      <c r="CN90" s="167"/>
      <c r="CO90" s="167"/>
      <c r="CP90" s="167"/>
      <c r="CQ90" s="166">
        <f t="shared" ref="CQ90:CQ95" si="243">CR90+CS90</f>
        <v>50000</v>
      </c>
      <c r="CR90" s="167">
        <f>SUM(CR91:CR92)</f>
        <v>50000</v>
      </c>
      <c r="CS90" s="167">
        <f>SUM(CS91:CS92)</f>
        <v>0</v>
      </c>
      <c r="CT90" s="166">
        <f t="shared" ref="CT90:CT95" si="244">CU90+CV90</f>
        <v>0</v>
      </c>
      <c r="CU90" s="167"/>
      <c r="CV90" s="167"/>
      <c r="CW90" s="166">
        <f t="shared" ref="CW90:CW95" si="245">CX90+CY90</f>
        <v>2774.20597</v>
      </c>
      <c r="CX90" s="167">
        <f>SUM(CX91:CX92)</f>
        <v>2774.20597</v>
      </c>
      <c r="CY90" s="167"/>
      <c r="CZ90" s="166">
        <f t="shared" ref="CZ90:CZ95" si="246">DA90+DB90</f>
        <v>50000</v>
      </c>
      <c r="DA90" s="167">
        <f>SUM(DA91:DA92)</f>
        <v>50000</v>
      </c>
      <c r="DB90" s="167">
        <f>SUM(DB91:DB92)</f>
        <v>0</v>
      </c>
      <c r="DC90" s="167"/>
      <c r="DD90" s="167"/>
      <c r="DE90" s="167"/>
      <c r="DF90" s="166">
        <f t="shared" ref="DF90:DF95" si="247">DG90+DH90</f>
        <v>0</v>
      </c>
      <c r="DG90" s="167">
        <f>SUM(DG91:DG92)</f>
        <v>0</v>
      </c>
      <c r="DH90" s="167">
        <f>SUM(DH91:DH92)</f>
        <v>0</v>
      </c>
      <c r="DI90" s="166">
        <f t="shared" ref="DI90:DI95" si="248">DJ90+DK90</f>
        <v>2774.20597</v>
      </c>
      <c r="DJ90" s="167">
        <f>SUM(DJ91:DJ92)</f>
        <v>2774.20597</v>
      </c>
      <c r="DK90" s="167">
        <f>SUM(DK91:DK92)</f>
        <v>0</v>
      </c>
      <c r="DL90" s="166">
        <f t="shared" ref="DL90:DL95" si="249">DM90+DN90</f>
        <v>2274.20597</v>
      </c>
      <c r="DM90" s="167">
        <f>SUM(DM91:DM92)</f>
        <v>2274.20597</v>
      </c>
      <c r="DN90" s="167">
        <f>SUM(DN91:DN92)</f>
        <v>0</v>
      </c>
      <c r="DO90" s="166">
        <f t="shared" ref="DO90:DO95" si="250">DP90+DQ90</f>
        <v>0</v>
      </c>
      <c r="DP90" s="167">
        <f>SUM(DP91:DP92)</f>
        <v>0</v>
      </c>
      <c r="DQ90" s="167">
        <f>SUM(DQ91:DQ92)</f>
        <v>0</v>
      </c>
      <c r="DR90" s="166">
        <f t="shared" ref="DR90:DR95" si="251">DS90+DT90</f>
        <v>500</v>
      </c>
      <c r="DS90" s="167">
        <f>SUM(DS91:DS92)</f>
        <v>500</v>
      </c>
      <c r="DT90" s="167">
        <f>SUM(DT91:DT92)</f>
        <v>0</v>
      </c>
      <c r="DU90" s="166">
        <f t="shared" ref="DU90:DU95" si="252">DV90+DW90</f>
        <v>50000</v>
      </c>
      <c r="DV90" s="167">
        <f>SUM(DV91:DV92)</f>
        <v>50000</v>
      </c>
      <c r="DW90" s="167"/>
      <c r="DX90" s="166">
        <f t="shared" ref="DX90:DX95" si="253">DY90+DZ90</f>
        <v>55000</v>
      </c>
      <c r="DY90" s="167">
        <f>SUM(DY91:DY92)</f>
        <v>55000</v>
      </c>
      <c r="DZ90" s="167">
        <f>SUM(DZ91:DZ92)</f>
        <v>0</v>
      </c>
      <c r="EA90" s="167"/>
      <c r="EB90" s="167"/>
      <c r="EC90" s="167"/>
      <c r="ED90" s="167">
        <f>EE90</f>
        <v>-50000</v>
      </c>
      <c r="EE90" s="167">
        <f>EE91</f>
        <v>-50000</v>
      </c>
      <c r="EF90" s="167"/>
      <c r="EG90" s="167">
        <f>EH90</f>
        <v>0</v>
      </c>
      <c r="EH90" s="167">
        <f>EH91</f>
        <v>0</v>
      </c>
      <c r="EI90" s="167"/>
      <c r="EJ90" s="167"/>
      <c r="EK90" s="166">
        <f t="shared" ref="EK90:EK97" si="254">EL90+EN90</f>
        <v>0</v>
      </c>
      <c r="EL90" s="167">
        <f>SUM(EL91:EL92)</f>
        <v>0</v>
      </c>
      <c r="EM90" s="167"/>
      <c r="EN90" s="167">
        <f>SUM(EN91:EN92)</f>
        <v>0</v>
      </c>
      <c r="EO90" s="166">
        <f t="shared" ref="EO90:EO95" si="255">EP90+ER90</f>
        <v>0</v>
      </c>
      <c r="EP90" s="167">
        <f>SUM(EP91:EP92)</f>
        <v>0</v>
      </c>
      <c r="EQ90" s="167"/>
      <c r="ER90" s="167">
        <f>SUM(ER91:ER92)</f>
        <v>0</v>
      </c>
      <c r="ES90" s="167">
        <f>ET90+EV90</f>
        <v>32057.762330000001</v>
      </c>
      <c r="ET90" s="167">
        <f>ET91+ET92</f>
        <v>32057.762330000001</v>
      </c>
      <c r="EU90" s="167"/>
      <c r="EV90" s="167"/>
      <c r="EW90" s="166">
        <f t="shared" ref="EW90:EW95" si="256">EX90+EY90</f>
        <v>55000</v>
      </c>
      <c r="EX90" s="167">
        <f>SUM(EX91:EX92)</f>
        <v>55000</v>
      </c>
      <c r="EY90" s="167">
        <f>SUM(EY91:EY92)</f>
        <v>0</v>
      </c>
      <c r="EZ90" s="167">
        <f>FA90</f>
        <v>-22942.237669999999</v>
      </c>
      <c r="FA90" s="167">
        <f>FA91</f>
        <v>-22942.237669999999</v>
      </c>
      <c r="FB90" s="167"/>
      <c r="FC90" s="167">
        <f>FD90</f>
        <v>32057.762330000001</v>
      </c>
      <c r="FD90" s="167">
        <f>FD91</f>
        <v>32057.762330000001</v>
      </c>
      <c r="FE90" s="167"/>
      <c r="FF90" s="167"/>
      <c r="FG90" s="166">
        <f>FH90+FJ90</f>
        <v>0</v>
      </c>
      <c r="FH90" s="167">
        <f>SUM(FH91:FH92)</f>
        <v>0</v>
      </c>
      <c r="FI90" s="167"/>
      <c r="FJ90" s="167">
        <f>SUM(FJ91:FJ92)</f>
        <v>0</v>
      </c>
      <c r="FK90" s="166">
        <f t="shared" ref="FK90:FK95" si="257">FL90+FN90</f>
        <v>0</v>
      </c>
      <c r="FL90" s="167">
        <f>SUM(FL91:FL92)</f>
        <v>0</v>
      </c>
      <c r="FM90" s="167"/>
      <c r="FN90" s="167">
        <f>SUM(FN91:FN92)</f>
        <v>0</v>
      </c>
      <c r="FO90" s="167">
        <f>FP90</f>
        <v>32057.762330000001</v>
      </c>
      <c r="FP90" s="167">
        <f>FP91</f>
        <v>32057.762330000001</v>
      </c>
      <c r="FQ90" s="167"/>
      <c r="FR90" s="167"/>
      <c r="FS90" s="248">
        <f t="shared" ref="FS90:FS153" si="258">FU90+FW90+FY90</f>
        <v>34847.737330000004</v>
      </c>
      <c r="FT90" s="249">
        <f t="shared" si="79"/>
        <v>1.0870296239419404</v>
      </c>
      <c r="FU90" s="167">
        <f>FU91</f>
        <v>34847.737330000004</v>
      </c>
      <c r="FV90" s="249">
        <f t="shared" si="80"/>
        <v>1.0870296239419404</v>
      </c>
      <c r="FW90" s="248">
        <f t="shared" si="214"/>
        <v>0</v>
      </c>
      <c r="FX90" s="249">
        <v>0</v>
      </c>
      <c r="FY90" s="248">
        <f t="shared" si="215"/>
        <v>0</v>
      </c>
      <c r="FZ90" s="249">
        <v>0</v>
      </c>
      <c r="GA90" s="248">
        <f t="shared" si="83"/>
        <v>32057.762330000001</v>
      </c>
      <c r="GB90" s="250">
        <f t="shared" si="84"/>
        <v>1</v>
      </c>
      <c r="GC90" s="248">
        <f>GC91</f>
        <v>32057.762330000001</v>
      </c>
      <c r="GD90" s="250">
        <f t="shared" si="85"/>
        <v>1</v>
      </c>
      <c r="GE90" s="248"/>
      <c r="GF90" s="251"/>
      <c r="GG90" s="248"/>
      <c r="GH90" s="251"/>
      <c r="GI90" s="248">
        <f t="shared" si="86"/>
        <v>32057.762330000001</v>
      </c>
      <c r="GJ90" s="250">
        <f t="shared" si="87"/>
        <v>1</v>
      </c>
      <c r="GK90" s="248">
        <f>GK91</f>
        <v>32057.762330000001</v>
      </c>
      <c r="GL90" s="250">
        <f t="shared" si="88"/>
        <v>1</v>
      </c>
      <c r="GM90" s="248">
        <f t="shared" si="217"/>
        <v>0</v>
      </c>
      <c r="GN90" s="250">
        <v>0</v>
      </c>
      <c r="GO90" s="248">
        <f t="shared" si="218"/>
        <v>0</v>
      </c>
      <c r="GP90" s="250">
        <v>0</v>
      </c>
      <c r="GQ90" s="167"/>
      <c r="GR90" s="167"/>
      <c r="GS90" s="167"/>
      <c r="GT90" s="167"/>
      <c r="GU90" s="167">
        <f>GV90</f>
        <v>4000</v>
      </c>
      <c r="GV90" s="167">
        <f>GV91</f>
        <v>4000</v>
      </c>
      <c r="GW90" s="167"/>
      <c r="GX90" s="167"/>
      <c r="GY90" s="167"/>
      <c r="GZ90" s="167"/>
      <c r="HA90" s="167"/>
      <c r="HB90" s="167"/>
      <c r="HC90" s="167"/>
      <c r="HD90" s="167"/>
      <c r="HE90" s="167"/>
      <c r="HF90" s="167"/>
      <c r="HG90" s="167">
        <f>HH90</f>
        <v>0</v>
      </c>
      <c r="HH90" s="167">
        <f>HH91</f>
        <v>0</v>
      </c>
      <c r="HI90" s="167"/>
      <c r="HJ90" s="167"/>
      <c r="HK90" s="167">
        <f>HL90</f>
        <v>0</v>
      </c>
      <c r="HL90" s="167">
        <f>HL91</f>
        <v>0</v>
      </c>
      <c r="HM90" s="167"/>
      <c r="HN90" s="167"/>
      <c r="HO90" s="167">
        <f>HP90</f>
        <v>4000</v>
      </c>
      <c r="HP90" s="167">
        <f>HP91</f>
        <v>4000</v>
      </c>
      <c r="HQ90" s="167"/>
      <c r="HR90" s="167"/>
      <c r="HS90" s="167">
        <f>HT90</f>
        <v>0</v>
      </c>
      <c r="HT90" s="167">
        <f>HT91</f>
        <v>0</v>
      </c>
      <c r="HU90" s="167"/>
      <c r="HV90" s="167"/>
      <c r="HW90" s="167">
        <f>HX90</f>
        <v>0</v>
      </c>
      <c r="HX90" s="167">
        <f>HX91</f>
        <v>0</v>
      </c>
      <c r="HY90" s="167"/>
      <c r="HZ90" s="167"/>
      <c r="IA90" s="167">
        <f>IB90</f>
        <v>0</v>
      </c>
      <c r="IB90" s="167">
        <f>IB91</f>
        <v>0</v>
      </c>
      <c r="IC90" s="167"/>
      <c r="ID90" s="167"/>
      <c r="IE90" s="297" t="s">
        <v>199</v>
      </c>
      <c r="IF90" s="274"/>
      <c r="IG90" s="274"/>
      <c r="IH90" s="274"/>
    </row>
    <row r="91" spans="2:242" s="271" customFormat="1" ht="46.5" hidden="1" customHeight="1" x14ac:dyDescent="0.3">
      <c r="B91" s="285"/>
      <c r="C91" s="260" t="s">
        <v>164</v>
      </c>
      <c r="D91" s="261"/>
      <c r="E91" s="262">
        <f t="shared" si="219"/>
        <v>0</v>
      </c>
      <c r="F91" s="262"/>
      <c r="G91" s="262"/>
      <c r="H91" s="262">
        <f t="shared" si="220"/>
        <v>0</v>
      </c>
      <c r="I91" s="262">
        <f>L91-F91</f>
        <v>0</v>
      </c>
      <c r="J91" s="262"/>
      <c r="K91" s="262">
        <f t="shared" si="221"/>
        <v>0</v>
      </c>
      <c r="L91" s="262"/>
      <c r="M91" s="262"/>
      <c r="N91" s="262">
        <f t="shared" si="222"/>
        <v>0</v>
      </c>
      <c r="O91" s="262">
        <f>R91-L91</f>
        <v>0</v>
      </c>
      <c r="P91" s="262"/>
      <c r="Q91" s="263">
        <f t="shared" si="223"/>
        <v>0</v>
      </c>
      <c r="R91" s="263"/>
      <c r="S91" s="263"/>
      <c r="T91" s="263">
        <f t="shared" si="224"/>
        <v>0</v>
      </c>
      <c r="U91" s="263"/>
      <c r="V91" s="263"/>
      <c r="W91" s="263">
        <f t="shared" si="225"/>
        <v>0</v>
      </c>
      <c r="X91" s="263">
        <f>AA91-U91</f>
        <v>0</v>
      </c>
      <c r="Y91" s="263"/>
      <c r="Z91" s="263">
        <f t="shared" si="226"/>
        <v>0</v>
      </c>
      <c r="AA91" s="263">
        <v>0</v>
      </c>
      <c r="AB91" s="263"/>
      <c r="AC91" s="263">
        <f>AD91+AE91</f>
        <v>0</v>
      </c>
      <c r="AD91" s="263"/>
      <c r="AE91" s="263"/>
      <c r="AF91" s="263">
        <f>AG91+AH91</f>
        <v>0</v>
      </c>
      <c r="AG91" s="263"/>
      <c r="AH91" s="263"/>
      <c r="AI91" s="264">
        <f t="shared" si="228"/>
        <v>0</v>
      </c>
      <c r="AJ91" s="263"/>
      <c r="AK91" s="264">
        <f t="shared" si="229"/>
        <v>0</v>
      </c>
      <c r="AL91" s="264">
        <f t="shared" si="229"/>
        <v>0</v>
      </c>
      <c r="AM91" s="738"/>
      <c r="AN91" s="275"/>
      <c r="AO91" s="265">
        <v>1</v>
      </c>
      <c r="AP91" s="275"/>
      <c r="AQ91" s="275"/>
      <c r="AR91" s="275"/>
      <c r="AS91" s="263">
        <f t="shared" si="230"/>
        <v>0</v>
      </c>
      <c r="AT91" s="263"/>
      <c r="AU91" s="263"/>
      <c r="AV91" s="263">
        <f t="shared" si="231"/>
        <v>0</v>
      </c>
      <c r="AW91" s="263">
        <f>AZ91-AT91</f>
        <v>0</v>
      </c>
      <c r="AX91" s="263"/>
      <c r="AY91" s="263">
        <f t="shared" si="232"/>
        <v>0</v>
      </c>
      <c r="AZ91" s="263"/>
      <c r="BA91" s="263"/>
      <c r="BB91" s="263">
        <f t="shared" si="233"/>
        <v>0</v>
      </c>
      <c r="BC91" s="263"/>
      <c r="BD91" s="263"/>
      <c r="BE91" s="263">
        <f t="shared" si="234"/>
        <v>0</v>
      </c>
      <c r="BF91" s="263">
        <f>BW91-BC91</f>
        <v>0</v>
      </c>
      <c r="BG91" s="263"/>
      <c r="BH91" s="263">
        <f t="shared" si="235"/>
        <v>0</v>
      </c>
      <c r="BI91" s="263"/>
      <c r="BJ91" s="263"/>
      <c r="BK91" s="266">
        <v>1</v>
      </c>
      <c r="BL91" s="267">
        <f t="shared" si="236"/>
        <v>0</v>
      </c>
      <c r="BM91" s="267"/>
      <c r="BN91" s="267"/>
      <c r="BO91" s="267"/>
      <c r="BP91" s="267"/>
      <c r="BQ91" s="267"/>
      <c r="BR91" s="267"/>
      <c r="BS91" s="267">
        <f>BT91+BU91</f>
        <v>0</v>
      </c>
      <c r="BT91" s="267">
        <f>AZ91-BN91-BQ91</f>
        <v>0</v>
      </c>
      <c r="BU91" s="267"/>
      <c r="BV91" s="263">
        <f t="shared" si="237"/>
        <v>0</v>
      </c>
      <c r="BW91" s="263"/>
      <c r="BX91" s="263"/>
      <c r="BY91" s="263">
        <f t="shared" si="238"/>
        <v>0</v>
      </c>
      <c r="BZ91" s="263">
        <f>CC91-BW91</f>
        <v>0</v>
      </c>
      <c r="CA91" s="263"/>
      <c r="CB91" s="263">
        <f t="shared" si="239"/>
        <v>0</v>
      </c>
      <c r="CC91" s="263"/>
      <c r="CD91" s="263"/>
      <c r="CE91" s="267">
        <v>1</v>
      </c>
      <c r="CF91" s="267">
        <f t="shared" si="240"/>
        <v>0</v>
      </c>
      <c r="CG91" s="263"/>
      <c r="CH91" s="263">
        <f t="shared" si="241"/>
        <v>0</v>
      </c>
      <c r="CI91" s="263"/>
      <c r="CJ91" s="263"/>
      <c r="CK91" s="263">
        <f t="shared" si="242"/>
        <v>50000</v>
      </c>
      <c r="CL91" s="263">
        <f>CR91-CI91</f>
        <v>50000</v>
      </c>
      <c r="CM91" s="263"/>
      <c r="CN91" s="263"/>
      <c r="CO91" s="263"/>
      <c r="CP91" s="263"/>
      <c r="CQ91" s="263">
        <f t="shared" si="243"/>
        <v>50000</v>
      </c>
      <c r="CR91" s="263">
        <v>50000</v>
      </c>
      <c r="CS91" s="263"/>
      <c r="CT91" s="263">
        <f t="shared" si="244"/>
        <v>0</v>
      </c>
      <c r="CU91" s="263"/>
      <c r="CV91" s="263"/>
      <c r="CW91" s="263">
        <f t="shared" si="245"/>
        <v>0</v>
      </c>
      <c r="CX91" s="263"/>
      <c r="CY91" s="263"/>
      <c r="CZ91" s="263">
        <f t="shared" si="246"/>
        <v>50000</v>
      </c>
      <c r="DA91" s="263">
        <v>50000</v>
      </c>
      <c r="DB91" s="263"/>
      <c r="DC91" s="263"/>
      <c r="DD91" s="263"/>
      <c r="DE91" s="263"/>
      <c r="DF91" s="263">
        <f t="shared" si="247"/>
        <v>0</v>
      </c>
      <c r="DG91" s="263">
        <f>DJ91-CX91</f>
        <v>0</v>
      </c>
      <c r="DH91" s="263"/>
      <c r="DI91" s="263">
        <f t="shared" si="248"/>
        <v>0</v>
      </c>
      <c r="DJ91" s="263">
        <v>0</v>
      </c>
      <c r="DK91" s="263"/>
      <c r="DL91" s="263">
        <f t="shared" si="249"/>
        <v>0</v>
      </c>
      <c r="DM91" s="263"/>
      <c r="DN91" s="263"/>
      <c r="DO91" s="263">
        <f t="shared" si="250"/>
        <v>0</v>
      </c>
      <c r="DP91" s="263"/>
      <c r="DQ91" s="263"/>
      <c r="DR91" s="263">
        <f t="shared" si="251"/>
        <v>0</v>
      </c>
      <c r="DS91" s="263"/>
      <c r="DT91" s="263"/>
      <c r="DU91" s="234">
        <f t="shared" si="252"/>
        <v>50000</v>
      </c>
      <c r="DV91" s="263">
        <v>50000</v>
      </c>
      <c r="DW91" s="263"/>
      <c r="DX91" s="263">
        <f t="shared" si="253"/>
        <v>55000</v>
      </c>
      <c r="DY91" s="263">
        <v>55000</v>
      </c>
      <c r="DZ91" s="263"/>
      <c r="EA91" s="263"/>
      <c r="EB91" s="263"/>
      <c r="EC91" s="263"/>
      <c r="ED91" s="263">
        <f>EE91</f>
        <v>-50000</v>
      </c>
      <c r="EE91" s="263">
        <f>EH91-DV91</f>
        <v>-50000</v>
      </c>
      <c r="EF91" s="263"/>
      <c r="EG91" s="263">
        <f>EH91</f>
        <v>0</v>
      </c>
      <c r="EH91" s="263">
        <v>0</v>
      </c>
      <c r="EI91" s="263"/>
      <c r="EJ91" s="263"/>
      <c r="EK91" s="263">
        <f t="shared" si="254"/>
        <v>0</v>
      </c>
      <c r="EL91" s="263"/>
      <c r="EM91" s="263"/>
      <c r="EN91" s="263"/>
      <c r="EO91" s="263">
        <f t="shared" si="255"/>
        <v>0</v>
      </c>
      <c r="EP91" s="263"/>
      <c r="EQ91" s="263"/>
      <c r="ER91" s="263"/>
      <c r="ES91" s="263">
        <f>ET91+EV91</f>
        <v>32057.762330000001</v>
      </c>
      <c r="ET91" s="263">
        <f>FP91-EH91</f>
        <v>32057.762330000001</v>
      </c>
      <c r="EU91" s="263"/>
      <c r="EV91" s="263"/>
      <c r="EW91" s="234">
        <f t="shared" si="256"/>
        <v>55000</v>
      </c>
      <c r="EX91" s="263">
        <v>55000</v>
      </c>
      <c r="EY91" s="263"/>
      <c r="EZ91" s="263">
        <f>FA91</f>
        <v>-22942.237669999999</v>
      </c>
      <c r="FA91" s="263">
        <f>FD91-EW91</f>
        <v>-22942.237669999999</v>
      </c>
      <c r="FB91" s="263"/>
      <c r="FC91" s="263">
        <f>FD91</f>
        <v>32057.762330000001</v>
      </c>
      <c r="FD91" s="263">
        <v>32057.762330000001</v>
      </c>
      <c r="FE91" s="263"/>
      <c r="FF91" s="263"/>
      <c r="FG91" s="263">
        <f>FH91+FJ91</f>
        <v>0</v>
      </c>
      <c r="FH91" s="263">
        <f>FP91-FD91</f>
        <v>0</v>
      </c>
      <c r="FI91" s="263"/>
      <c r="FJ91" s="263"/>
      <c r="FK91" s="263">
        <f t="shared" si="257"/>
        <v>0</v>
      </c>
      <c r="FL91" s="263"/>
      <c r="FM91" s="263"/>
      <c r="FN91" s="263"/>
      <c r="FO91" s="263">
        <f>FP91</f>
        <v>32057.762330000001</v>
      </c>
      <c r="FP91" s="263">
        <v>32057.762330000001</v>
      </c>
      <c r="FQ91" s="263"/>
      <c r="FR91" s="263"/>
      <c r="FS91" s="140">
        <f t="shared" si="258"/>
        <v>34847.737330000004</v>
      </c>
      <c r="FT91" s="144">
        <f t="shared" si="79"/>
        <v>1.0870296239419404</v>
      </c>
      <c r="FU91" s="140">
        <v>34847.737330000004</v>
      </c>
      <c r="FV91" s="144">
        <f t="shared" si="80"/>
        <v>1.0870296239419404</v>
      </c>
      <c r="FW91" s="140">
        <f t="shared" si="214"/>
        <v>0</v>
      </c>
      <c r="FX91" s="144">
        <v>0</v>
      </c>
      <c r="FY91" s="140">
        <f t="shared" si="215"/>
        <v>0</v>
      </c>
      <c r="FZ91" s="144">
        <v>0</v>
      </c>
      <c r="GA91" s="140">
        <f t="shared" si="83"/>
        <v>32057.762330000001</v>
      </c>
      <c r="GB91" s="145">
        <f t="shared" si="84"/>
        <v>1</v>
      </c>
      <c r="GC91" s="140">
        <f>FD91</f>
        <v>32057.762330000001</v>
      </c>
      <c r="GD91" s="145">
        <f t="shared" si="85"/>
        <v>1</v>
      </c>
      <c r="GE91" s="140"/>
      <c r="GF91" s="268"/>
      <c r="GG91" s="140"/>
      <c r="GH91" s="268"/>
      <c r="GI91" s="140">
        <f t="shared" si="86"/>
        <v>32057.762330000001</v>
      </c>
      <c r="GJ91" s="145">
        <f t="shared" si="87"/>
        <v>1</v>
      </c>
      <c r="GK91" s="140">
        <v>32057.762330000001</v>
      </c>
      <c r="GL91" s="145">
        <f t="shared" si="88"/>
        <v>1</v>
      </c>
      <c r="GM91" s="140">
        <f t="shared" si="217"/>
        <v>0</v>
      </c>
      <c r="GN91" s="145">
        <v>0</v>
      </c>
      <c r="GO91" s="140">
        <f t="shared" si="218"/>
        <v>0</v>
      </c>
      <c r="GP91" s="145">
        <v>0</v>
      </c>
      <c r="GQ91" s="263"/>
      <c r="GR91" s="263"/>
      <c r="GS91" s="263"/>
      <c r="GT91" s="263"/>
      <c r="GU91" s="263">
        <f>GV91</f>
        <v>4000</v>
      </c>
      <c r="GV91" s="263">
        <v>4000</v>
      </c>
      <c r="GW91" s="263"/>
      <c r="GX91" s="263"/>
      <c r="GY91" s="263"/>
      <c r="GZ91" s="263"/>
      <c r="HA91" s="263"/>
      <c r="HB91" s="263"/>
      <c r="HC91" s="263"/>
      <c r="HD91" s="263"/>
      <c r="HE91" s="263"/>
      <c r="HF91" s="263"/>
      <c r="HG91" s="263">
        <f>HH91</f>
        <v>0</v>
      </c>
      <c r="HH91" s="263">
        <v>0</v>
      </c>
      <c r="HI91" s="263"/>
      <c r="HJ91" s="263"/>
      <c r="HK91" s="263">
        <f>HL91</f>
        <v>0</v>
      </c>
      <c r="HL91" s="263">
        <f>HP91-GV91</f>
        <v>0</v>
      </c>
      <c r="HM91" s="263"/>
      <c r="HN91" s="263"/>
      <c r="HO91" s="263">
        <f>HP91</f>
        <v>4000</v>
      </c>
      <c r="HP91" s="263">
        <v>4000</v>
      </c>
      <c r="HQ91" s="263"/>
      <c r="HR91" s="263"/>
      <c r="HS91" s="263">
        <f>HT91</f>
        <v>0</v>
      </c>
      <c r="HT91" s="263">
        <v>0</v>
      </c>
      <c r="HU91" s="263"/>
      <c r="HV91" s="263"/>
      <c r="HW91" s="263">
        <f>HX91</f>
        <v>0</v>
      </c>
      <c r="HX91" s="263">
        <f>IB91-HT91</f>
        <v>0</v>
      </c>
      <c r="HY91" s="263"/>
      <c r="HZ91" s="263"/>
      <c r="IA91" s="263">
        <f>IB91</f>
        <v>0</v>
      </c>
      <c r="IB91" s="263">
        <v>0</v>
      </c>
      <c r="IC91" s="263"/>
      <c r="ID91" s="263"/>
      <c r="IE91" s="269"/>
      <c r="IF91" s="270"/>
      <c r="IG91" s="270"/>
      <c r="IH91" s="270"/>
    </row>
    <row r="92" spans="2:242" s="271" customFormat="1" ht="42" hidden="1" customHeight="1" x14ac:dyDescent="0.3">
      <c r="B92" s="259"/>
      <c r="C92" s="260"/>
      <c r="D92" s="261" t="s">
        <v>165</v>
      </c>
      <c r="E92" s="262">
        <f t="shared" si="219"/>
        <v>0</v>
      </c>
      <c r="F92" s="262"/>
      <c r="G92" s="262"/>
      <c r="H92" s="262">
        <f t="shared" si="220"/>
        <v>0</v>
      </c>
      <c r="I92" s="262">
        <f>L92-F92</f>
        <v>0</v>
      </c>
      <c r="J92" s="262"/>
      <c r="K92" s="262">
        <f t="shared" si="221"/>
        <v>0</v>
      </c>
      <c r="L92" s="262"/>
      <c r="M92" s="262"/>
      <c r="N92" s="262">
        <f t="shared" si="222"/>
        <v>0</v>
      </c>
      <c r="O92" s="262">
        <f>R92-L92</f>
        <v>0</v>
      </c>
      <c r="P92" s="262"/>
      <c r="Q92" s="263">
        <f t="shared" si="223"/>
        <v>0</v>
      </c>
      <c r="R92" s="263"/>
      <c r="S92" s="263"/>
      <c r="T92" s="263">
        <f t="shared" si="224"/>
        <v>0</v>
      </c>
      <c r="U92" s="263"/>
      <c r="V92" s="263"/>
      <c r="W92" s="263">
        <f t="shared" si="225"/>
        <v>0</v>
      </c>
      <c r="X92" s="263">
        <f>AA92-U92</f>
        <v>0</v>
      </c>
      <c r="Y92" s="263"/>
      <c r="Z92" s="263">
        <f t="shared" si="226"/>
        <v>0</v>
      </c>
      <c r="AA92" s="263"/>
      <c r="AB92" s="263"/>
      <c r="AC92" s="263">
        <f>AD92+AE92</f>
        <v>0</v>
      </c>
      <c r="AD92" s="263"/>
      <c r="AE92" s="263"/>
      <c r="AF92" s="263">
        <f>AG92+AH92</f>
        <v>0</v>
      </c>
      <c r="AG92" s="263"/>
      <c r="AH92" s="263"/>
      <c r="AI92" s="264">
        <f t="shared" si="228"/>
        <v>0</v>
      </c>
      <c r="AJ92" s="263"/>
      <c r="AK92" s="264">
        <f t="shared" si="229"/>
        <v>0</v>
      </c>
      <c r="AL92" s="264">
        <f t="shared" si="229"/>
        <v>0</v>
      </c>
      <c r="AM92" s="738"/>
      <c r="AN92" s="275"/>
      <c r="AO92" s="265">
        <v>1</v>
      </c>
      <c r="AP92" s="275"/>
      <c r="AQ92" s="275"/>
      <c r="AR92" s="275"/>
      <c r="AS92" s="263">
        <f t="shared" si="230"/>
        <v>1000</v>
      </c>
      <c r="AT92" s="263">
        <v>1000</v>
      </c>
      <c r="AU92" s="263"/>
      <c r="AV92" s="263">
        <f t="shared" si="231"/>
        <v>0</v>
      </c>
      <c r="AW92" s="263">
        <f>AZ92-AT92</f>
        <v>0</v>
      </c>
      <c r="AX92" s="263"/>
      <c r="AY92" s="263">
        <f t="shared" si="232"/>
        <v>1000</v>
      </c>
      <c r="AZ92" s="263">
        <v>1000</v>
      </c>
      <c r="BA92" s="263"/>
      <c r="BB92" s="263">
        <f t="shared" si="233"/>
        <v>50000</v>
      </c>
      <c r="BC92" s="263">
        <v>50000</v>
      </c>
      <c r="BD92" s="263"/>
      <c r="BE92" s="263">
        <f t="shared" si="234"/>
        <v>0</v>
      </c>
      <c r="BF92" s="263">
        <f>BW92-BC92</f>
        <v>0</v>
      </c>
      <c r="BG92" s="263"/>
      <c r="BH92" s="263">
        <f t="shared" si="235"/>
        <v>1000</v>
      </c>
      <c r="BI92" s="263">
        <v>1000</v>
      </c>
      <c r="BJ92" s="263"/>
      <c r="BK92" s="266">
        <v>1</v>
      </c>
      <c r="BL92" s="267">
        <f t="shared" si="236"/>
        <v>1000</v>
      </c>
      <c r="BM92" s="267"/>
      <c r="BN92" s="267"/>
      <c r="BO92" s="267"/>
      <c r="BP92" s="267"/>
      <c r="BQ92" s="267"/>
      <c r="BR92" s="267"/>
      <c r="BS92" s="267">
        <f>BT92+BU92</f>
        <v>1000</v>
      </c>
      <c r="BT92" s="267">
        <f>AZ92-BN92-BQ92</f>
        <v>1000</v>
      </c>
      <c r="BU92" s="267"/>
      <c r="BV92" s="263">
        <f t="shared" si="237"/>
        <v>50000</v>
      </c>
      <c r="BW92" s="263">
        <v>50000</v>
      </c>
      <c r="BX92" s="263"/>
      <c r="BY92" s="263">
        <f t="shared" si="238"/>
        <v>0</v>
      </c>
      <c r="BZ92" s="263">
        <f>CC92-BI92</f>
        <v>0</v>
      </c>
      <c r="CA92" s="263"/>
      <c r="CB92" s="263">
        <f t="shared" si="239"/>
        <v>1000</v>
      </c>
      <c r="CC92" s="263">
        <v>1000</v>
      </c>
      <c r="CD92" s="263"/>
      <c r="CE92" s="267">
        <v>1</v>
      </c>
      <c r="CF92" s="267">
        <f t="shared" si="240"/>
        <v>1000</v>
      </c>
      <c r="CG92" s="263"/>
      <c r="CH92" s="263">
        <f t="shared" si="241"/>
        <v>50000</v>
      </c>
      <c r="CI92" s="263">
        <v>50000</v>
      </c>
      <c r="CJ92" s="263"/>
      <c r="CK92" s="263">
        <f t="shared" si="242"/>
        <v>-50000</v>
      </c>
      <c r="CL92" s="263">
        <f>CR92-CI92</f>
        <v>-50000</v>
      </c>
      <c r="CM92" s="263"/>
      <c r="CN92" s="263"/>
      <c r="CO92" s="263"/>
      <c r="CP92" s="263"/>
      <c r="CQ92" s="263">
        <f t="shared" si="243"/>
        <v>0</v>
      </c>
      <c r="CR92" s="263"/>
      <c r="CS92" s="263"/>
      <c r="CT92" s="263">
        <f t="shared" si="244"/>
        <v>0</v>
      </c>
      <c r="CU92" s="263"/>
      <c r="CV92" s="263"/>
      <c r="CW92" s="263">
        <f t="shared" si="245"/>
        <v>2774.20597</v>
      </c>
      <c r="CX92" s="263">
        <v>2774.20597</v>
      </c>
      <c r="CY92" s="263"/>
      <c r="CZ92" s="263">
        <f t="shared" si="246"/>
        <v>0</v>
      </c>
      <c r="DA92" s="263">
        <v>0</v>
      </c>
      <c r="DB92" s="263"/>
      <c r="DC92" s="263"/>
      <c r="DD92" s="263"/>
      <c r="DE92" s="263"/>
      <c r="DF92" s="263">
        <f t="shared" si="247"/>
        <v>0</v>
      </c>
      <c r="DG92" s="263">
        <f>DJ92-CX92</f>
        <v>0</v>
      </c>
      <c r="DH92" s="263"/>
      <c r="DI92" s="263">
        <f t="shared" si="248"/>
        <v>2774.20597</v>
      </c>
      <c r="DJ92" s="263">
        <f>1000+1274.20597+500</f>
        <v>2774.20597</v>
      </c>
      <c r="DK92" s="263"/>
      <c r="DL92" s="263">
        <f t="shared" si="249"/>
        <v>2274.20597</v>
      </c>
      <c r="DM92" s="263">
        <f>DJ92-500</f>
        <v>2274.20597</v>
      </c>
      <c r="DN92" s="263"/>
      <c r="DO92" s="263">
        <f t="shared" si="250"/>
        <v>0</v>
      </c>
      <c r="DP92" s="263">
        <v>0</v>
      </c>
      <c r="DQ92" s="263"/>
      <c r="DR92" s="263">
        <f t="shared" si="251"/>
        <v>500</v>
      </c>
      <c r="DS92" s="263">
        <f>DJ92-DM92-DP92</f>
        <v>500</v>
      </c>
      <c r="DT92" s="263"/>
      <c r="DU92" s="234">
        <f t="shared" si="252"/>
        <v>0</v>
      </c>
      <c r="DV92" s="263">
        <v>0</v>
      </c>
      <c r="DW92" s="263"/>
      <c r="DX92" s="263">
        <f t="shared" si="253"/>
        <v>0</v>
      </c>
      <c r="DY92" s="263">
        <v>0</v>
      </c>
      <c r="DZ92" s="263"/>
      <c r="EA92" s="263"/>
      <c r="EB92" s="263"/>
      <c r="EC92" s="263"/>
      <c r="ED92" s="263"/>
      <c r="EE92" s="263"/>
      <c r="EF92" s="263"/>
      <c r="EG92" s="263"/>
      <c r="EH92" s="263"/>
      <c r="EI92" s="263"/>
      <c r="EJ92" s="263"/>
      <c r="EK92" s="263">
        <f t="shared" si="254"/>
        <v>0</v>
      </c>
      <c r="EL92" s="263">
        <f>ET92-EH92</f>
        <v>0</v>
      </c>
      <c r="EM92" s="263"/>
      <c r="EN92" s="263"/>
      <c r="EO92" s="263">
        <f t="shared" si="255"/>
        <v>0</v>
      </c>
      <c r="EP92" s="263">
        <f>EX92-EL92</f>
        <v>0</v>
      </c>
      <c r="EQ92" s="263"/>
      <c r="ER92" s="263"/>
      <c r="ES92" s="262"/>
      <c r="ET92" s="263"/>
      <c r="EU92" s="263"/>
      <c r="EV92" s="263"/>
      <c r="EW92" s="234">
        <f t="shared" si="256"/>
        <v>0</v>
      </c>
      <c r="EX92" s="263">
        <v>0</v>
      </c>
      <c r="EY92" s="263"/>
      <c r="EZ92" s="263"/>
      <c r="FA92" s="263"/>
      <c r="FB92" s="263"/>
      <c r="FC92" s="263"/>
      <c r="FD92" s="263"/>
      <c r="FE92" s="263"/>
      <c r="FF92" s="263"/>
      <c r="FG92" s="263">
        <f>FH92+FJ92</f>
        <v>0</v>
      </c>
      <c r="FH92" s="263"/>
      <c r="FI92" s="263"/>
      <c r="FJ92" s="263"/>
      <c r="FK92" s="263">
        <f t="shared" si="257"/>
        <v>0</v>
      </c>
      <c r="FL92" s="263">
        <f>GV92-FH92</f>
        <v>0</v>
      </c>
      <c r="FM92" s="263"/>
      <c r="FN92" s="263"/>
      <c r="FO92" s="263"/>
      <c r="FP92" s="263"/>
      <c r="FQ92" s="263"/>
      <c r="FR92" s="263"/>
      <c r="FS92" s="45">
        <f t="shared" si="258"/>
        <v>0</v>
      </c>
      <c r="FT92" s="46" t="e">
        <f t="shared" si="79"/>
        <v>#DIV/0!</v>
      </c>
      <c r="FU92" s="45">
        <v>0</v>
      </c>
      <c r="FV92" s="46" t="e">
        <f t="shared" si="80"/>
        <v>#DIV/0!</v>
      </c>
      <c r="FW92" s="45">
        <f t="shared" si="214"/>
        <v>0</v>
      </c>
      <c r="FX92" s="46" t="e">
        <f>FW92/FE92</f>
        <v>#DIV/0!</v>
      </c>
      <c r="FY92" s="45">
        <f t="shared" si="215"/>
        <v>0</v>
      </c>
      <c r="FZ92" s="46" t="e">
        <f>FY92/FF92</f>
        <v>#DIV/0!</v>
      </c>
      <c r="GA92" s="45">
        <f t="shared" si="83"/>
        <v>0</v>
      </c>
      <c r="GB92" s="47" t="e">
        <f t="shared" si="84"/>
        <v>#DIV/0!</v>
      </c>
      <c r="GC92" s="140">
        <v>0</v>
      </c>
      <c r="GD92" s="47" t="e">
        <f t="shared" si="85"/>
        <v>#DIV/0!</v>
      </c>
      <c r="GE92" s="115"/>
      <c r="GF92" s="236"/>
      <c r="GG92" s="115"/>
      <c r="GH92" s="236"/>
      <c r="GI92" s="140">
        <f t="shared" si="86"/>
        <v>5118.8505800000003</v>
      </c>
      <c r="GJ92" s="47" t="e">
        <f t="shared" si="87"/>
        <v>#DIV/0!</v>
      </c>
      <c r="GK92" s="115">
        <f t="shared" si="216"/>
        <v>5118.8505800000003</v>
      </c>
      <c r="GL92" s="47" t="e">
        <f t="shared" si="88"/>
        <v>#DIV/0!</v>
      </c>
      <c r="GM92" s="115">
        <f t="shared" si="217"/>
        <v>0</v>
      </c>
      <c r="GN92" s="47" t="e">
        <f>GM92/FE92</f>
        <v>#DIV/0!</v>
      </c>
      <c r="GO92" s="115">
        <f t="shared" si="218"/>
        <v>0</v>
      </c>
      <c r="GP92" s="47" t="e">
        <f>GO92/FF92</f>
        <v>#DIV/0!</v>
      </c>
      <c r="GQ92" s="263"/>
      <c r="GR92" s="263"/>
      <c r="GS92" s="263"/>
      <c r="GT92" s="263"/>
      <c r="GU92" s="263"/>
      <c r="GV92" s="263"/>
      <c r="GW92" s="263"/>
      <c r="GX92" s="263"/>
      <c r="GY92" s="263"/>
      <c r="GZ92" s="263"/>
      <c r="HA92" s="263"/>
      <c r="HB92" s="263"/>
      <c r="HC92" s="263"/>
      <c r="HD92" s="263"/>
      <c r="HE92" s="263"/>
      <c r="HF92" s="263"/>
      <c r="HG92" s="263"/>
      <c r="HH92" s="263"/>
      <c r="HI92" s="263"/>
      <c r="HJ92" s="263"/>
      <c r="HK92" s="263"/>
      <c r="HL92" s="263"/>
      <c r="HM92" s="263"/>
      <c r="HN92" s="263"/>
      <c r="HO92" s="263"/>
      <c r="HP92" s="263"/>
      <c r="HQ92" s="263"/>
      <c r="HR92" s="263"/>
      <c r="HS92" s="263"/>
      <c r="HT92" s="263"/>
      <c r="HU92" s="263"/>
      <c r="HV92" s="263"/>
      <c r="HW92" s="263"/>
      <c r="HX92" s="263"/>
      <c r="HY92" s="263"/>
      <c r="HZ92" s="263"/>
      <c r="IA92" s="263"/>
      <c r="IB92" s="263"/>
      <c r="IC92" s="263"/>
      <c r="ID92" s="263"/>
      <c r="IE92" s="273"/>
      <c r="IF92" s="270"/>
      <c r="IG92" s="270"/>
      <c r="IH92" s="270"/>
    </row>
    <row r="93" spans="2:242" s="252" customFormat="1" ht="126.75" customHeight="1" x14ac:dyDescent="0.3">
      <c r="B93" s="161" t="s">
        <v>200</v>
      </c>
      <c r="C93" s="162" t="s">
        <v>201</v>
      </c>
      <c r="D93" s="163"/>
      <c r="E93" s="164">
        <f t="shared" si="219"/>
        <v>0</v>
      </c>
      <c r="F93" s="165">
        <f>SUM(F95:F97)</f>
        <v>0</v>
      </c>
      <c r="G93" s="165">
        <f>SUM(G95:G97)</f>
        <v>0</v>
      </c>
      <c r="H93" s="164">
        <f t="shared" si="220"/>
        <v>0</v>
      </c>
      <c r="I93" s="165">
        <f>SUM(I95:I97)</f>
        <v>0</v>
      </c>
      <c r="J93" s="165"/>
      <c r="K93" s="164">
        <f t="shared" si="221"/>
        <v>0</v>
      </c>
      <c r="L93" s="165">
        <f>SUM(L95:L97)</f>
        <v>0</v>
      </c>
      <c r="M93" s="165">
        <f>SUM(M95:M97)</f>
        <v>0</v>
      </c>
      <c r="N93" s="164">
        <f t="shared" si="222"/>
        <v>0</v>
      </c>
      <c r="O93" s="165">
        <f>SUM(O95:O97)</f>
        <v>0</v>
      </c>
      <c r="P93" s="165"/>
      <c r="Q93" s="166">
        <f t="shared" si="223"/>
        <v>0</v>
      </c>
      <c r="R93" s="167">
        <f>SUM(R95:R97)</f>
        <v>0</v>
      </c>
      <c r="S93" s="167">
        <f>SUM(S95:S97)</f>
        <v>0</v>
      </c>
      <c r="T93" s="166">
        <f t="shared" si="224"/>
        <v>0</v>
      </c>
      <c r="U93" s="167">
        <f>SUM(U95:U97)</f>
        <v>0</v>
      </c>
      <c r="V93" s="167">
        <f>SUM(V95:V97)</f>
        <v>0</v>
      </c>
      <c r="W93" s="166">
        <f t="shared" si="225"/>
        <v>0</v>
      </c>
      <c r="X93" s="167">
        <f>SUM(X95:X97)</f>
        <v>0</v>
      </c>
      <c r="Y93" s="167"/>
      <c r="Z93" s="166">
        <f t="shared" si="226"/>
        <v>0</v>
      </c>
      <c r="AA93" s="167">
        <f>SUM(AA95:AA97)</f>
        <v>0</v>
      </c>
      <c r="AB93" s="167">
        <f>SUM(AB95:AB97)</f>
        <v>0</v>
      </c>
      <c r="AC93" s="166">
        <f>AD93+AE93</f>
        <v>35965.071989999997</v>
      </c>
      <c r="AD93" s="167">
        <f>SUM(AD95:AD97)</f>
        <v>35965.071989999997</v>
      </c>
      <c r="AE93" s="167">
        <f>SUM(AE95:AE97)</f>
        <v>0</v>
      </c>
      <c r="AF93" s="166">
        <f>AG93+AH93</f>
        <v>35965.071989999997</v>
      </c>
      <c r="AG93" s="167">
        <f>SUM(AG95:AG97)</f>
        <v>35965.071989999997</v>
      </c>
      <c r="AH93" s="167">
        <f>SUM(AH95:AH97)</f>
        <v>0</v>
      </c>
      <c r="AI93" s="167">
        <f t="shared" si="228"/>
        <v>0</v>
      </c>
      <c r="AJ93" s="167"/>
      <c r="AK93" s="167">
        <f t="shared" si="229"/>
        <v>0</v>
      </c>
      <c r="AL93" s="167">
        <f t="shared" si="229"/>
        <v>0</v>
      </c>
      <c r="AM93" s="167"/>
      <c r="AN93" s="167"/>
      <c r="AO93" s="170">
        <v>1</v>
      </c>
      <c r="AP93" s="167"/>
      <c r="AQ93" s="167"/>
      <c r="AR93" s="166">
        <f>AF93-AP93-AQ93</f>
        <v>35965.071989999997</v>
      </c>
      <c r="AS93" s="166">
        <f t="shared" si="230"/>
        <v>205500</v>
      </c>
      <c r="AT93" s="167">
        <f>SUM(AT95:AT97)</f>
        <v>205500</v>
      </c>
      <c r="AU93" s="167">
        <f>SUM(AU95:AU97)</f>
        <v>0</v>
      </c>
      <c r="AV93" s="166">
        <f t="shared" si="231"/>
        <v>68200</v>
      </c>
      <c r="AW93" s="167">
        <f>SUM(AW95:AW97)</f>
        <v>68200</v>
      </c>
      <c r="AX93" s="167"/>
      <c r="AY93" s="166">
        <f t="shared" si="232"/>
        <v>273700</v>
      </c>
      <c r="AZ93" s="167">
        <f>SUM(AZ95:AZ97)</f>
        <v>273700</v>
      </c>
      <c r="BA93" s="167">
        <f>SUM(BA95:BA97)</f>
        <v>0</v>
      </c>
      <c r="BB93" s="166">
        <f t="shared" si="233"/>
        <v>0</v>
      </c>
      <c r="BC93" s="167">
        <f>SUM(BC95:BC97)</f>
        <v>0</v>
      </c>
      <c r="BD93" s="167">
        <f>SUM(BD95:BD97)</f>
        <v>0</v>
      </c>
      <c r="BE93" s="166">
        <f t="shared" si="234"/>
        <v>0</v>
      </c>
      <c r="BF93" s="167">
        <f>SUM(BF95:BF97)</f>
        <v>0</v>
      </c>
      <c r="BG93" s="167"/>
      <c r="BH93" s="166">
        <f t="shared" si="235"/>
        <v>387274.83100000001</v>
      </c>
      <c r="BI93" s="167">
        <f>SUM(BI95:BI97)</f>
        <v>387274.83100000001</v>
      </c>
      <c r="BJ93" s="167">
        <f>SUM(BJ95:BJ97)</f>
        <v>0</v>
      </c>
      <c r="BK93" s="171">
        <v>1</v>
      </c>
      <c r="BL93" s="167">
        <f t="shared" si="236"/>
        <v>273700</v>
      </c>
      <c r="BM93" s="167"/>
      <c r="BN93" s="167"/>
      <c r="BO93" s="167"/>
      <c r="BP93" s="167"/>
      <c r="BQ93" s="167"/>
      <c r="BR93" s="167"/>
      <c r="BS93" s="167">
        <f>BS95+BS97</f>
        <v>273700</v>
      </c>
      <c r="BT93" s="167">
        <f>BT95+BT97</f>
        <v>273700</v>
      </c>
      <c r="BU93" s="167">
        <f>BU95+BU97</f>
        <v>0</v>
      </c>
      <c r="BV93" s="166">
        <f t="shared" si="237"/>
        <v>0</v>
      </c>
      <c r="BW93" s="167">
        <f>SUM(BW95:BW97)</f>
        <v>0</v>
      </c>
      <c r="BX93" s="167">
        <f>SUM(BX95:BX97)</f>
        <v>0</v>
      </c>
      <c r="BY93" s="166">
        <f t="shared" si="238"/>
        <v>0</v>
      </c>
      <c r="BZ93" s="167">
        <f>SUM(BZ95:BZ97)</f>
        <v>0</v>
      </c>
      <c r="CA93" s="167"/>
      <c r="CB93" s="166">
        <f t="shared" si="239"/>
        <v>0</v>
      </c>
      <c r="CC93" s="167">
        <f>SUM(CC95:CC97)</f>
        <v>0</v>
      </c>
      <c r="CD93" s="167">
        <f>SUM(CD95:CD97)</f>
        <v>0</v>
      </c>
      <c r="CE93" s="167">
        <v>1</v>
      </c>
      <c r="CF93" s="167">
        <f t="shared" si="240"/>
        <v>0</v>
      </c>
      <c r="CG93" s="172"/>
      <c r="CH93" s="166">
        <f t="shared" si="241"/>
        <v>0</v>
      </c>
      <c r="CI93" s="167">
        <f>SUM(CI95:CI97)</f>
        <v>0</v>
      </c>
      <c r="CJ93" s="167">
        <f>SUM(CJ95:CJ97)</f>
        <v>0</v>
      </c>
      <c r="CK93" s="166">
        <f t="shared" si="242"/>
        <v>244084.55559999999</v>
      </c>
      <c r="CL93" s="167">
        <f>SUM(CL95:CL97)</f>
        <v>244084.55559999999</v>
      </c>
      <c r="CM93" s="167"/>
      <c r="CN93" s="167">
        <f>CO93+CP93</f>
        <v>248461.3</v>
      </c>
      <c r="CO93" s="167">
        <f>248461.3</f>
        <v>248461.3</v>
      </c>
      <c r="CP93" s="167"/>
      <c r="CQ93" s="166">
        <f t="shared" si="243"/>
        <v>244084.55559999999</v>
      </c>
      <c r="CR93" s="167">
        <f>CR95+CR97</f>
        <v>244084.55559999999</v>
      </c>
      <c r="CS93" s="167">
        <f>SUM(CS95:CS97)</f>
        <v>0</v>
      </c>
      <c r="CT93" s="166">
        <f t="shared" si="244"/>
        <v>0</v>
      </c>
      <c r="CU93" s="167"/>
      <c r="CV93" s="167"/>
      <c r="CW93" s="166">
        <f t="shared" si="245"/>
        <v>0</v>
      </c>
      <c r="CX93" s="167">
        <f>SUM(CX95:CX97)</f>
        <v>0</v>
      </c>
      <c r="CY93" s="167">
        <f>SUM(CY95:CY97)</f>
        <v>0</v>
      </c>
      <c r="CZ93" s="166">
        <f t="shared" si="246"/>
        <v>0</v>
      </c>
      <c r="DA93" s="167">
        <f>DA95+DA97</f>
        <v>0</v>
      </c>
      <c r="DB93" s="167">
        <f>SUM(DB95:DB97)</f>
        <v>0</v>
      </c>
      <c r="DC93" s="167"/>
      <c r="DD93" s="167"/>
      <c r="DE93" s="167"/>
      <c r="DF93" s="166">
        <f t="shared" si="247"/>
        <v>0</v>
      </c>
      <c r="DG93" s="167">
        <f>SUM(DG95:DG97)</f>
        <v>0</v>
      </c>
      <c r="DH93" s="167">
        <f>SUM(DH95:DH97)</f>
        <v>0</v>
      </c>
      <c r="DI93" s="166">
        <f t="shared" si="248"/>
        <v>0</v>
      </c>
      <c r="DJ93" s="167">
        <f>SUM(DJ95:DJ97)</f>
        <v>0</v>
      </c>
      <c r="DK93" s="167">
        <f>SUM(DK95:DK97)</f>
        <v>0</v>
      </c>
      <c r="DL93" s="166">
        <f t="shared" si="249"/>
        <v>0</v>
      </c>
      <c r="DM93" s="167">
        <f>SUM(DM95:DM97)</f>
        <v>0</v>
      </c>
      <c r="DN93" s="167">
        <f>SUM(DN95:DN97)</f>
        <v>0</v>
      </c>
      <c r="DO93" s="166">
        <f t="shared" si="250"/>
        <v>0</v>
      </c>
      <c r="DP93" s="167">
        <f>SUM(DP95:DP97)</f>
        <v>0</v>
      </c>
      <c r="DQ93" s="167">
        <f>SUM(DQ95:DQ97)</f>
        <v>0</v>
      </c>
      <c r="DR93" s="166">
        <f t="shared" si="251"/>
        <v>0</v>
      </c>
      <c r="DS93" s="167">
        <f>SUM(DS95:DS97)</f>
        <v>0</v>
      </c>
      <c r="DT93" s="167">
        <f>SUM(DT95:DT97)</f>
        <v>0</v>
      </c>
      <c r="DU93" s="166">
        <f t="shared" si="252"/>
        <v>0</v>
      </c>
      <c r="DV93" s="167">
        <f>DV95+DV97</f>
        <v>0</v>
      </c>
      <c r="DW93" s="167"/>
      <c r="DX93" s="166">
        <f t="shared" si="253"/>
        <v>20250</v>
      </c>
      <c r="DY93" s="167">
        <f>DY95+DY97</f>
        <v>20250</v>
      </c>
      <c r="DZ93" s="167">
        <f>SUM(DZ95:DZ97)</f>
        <v>0</v>
      </c>
      <c r="EA93" s="167"/>
      <c r="EB93" s="167"/>
      <c r="EC93" s="167"/>
      <c r="ED93" s="167"/>
      <c r="EE93" s="167"/>
      <c r="EF93" s="167"/>
      <c r="EG93" s="167">
        <f>EH93+EJ93</f>
        <v>759750</v>
      </c>
      <c r="EH93" s="167">
        <f>SUM(EH95:EH97)</f>
        <v>759750</v>
      </c>
      <c r="EI93" s="167"/>
      <c r="EJ93" s="167"/>
      <c r="EK93" s="166">
        <f t="shared" si="254"/>
        <v>0</v>
      </c>
      <c r="EL93" s="167">
        <f>SUM(EL95:EL97)</f>
        <v>0</v>
      </c>
      <c r="EM93" s="167"/>
      <c r="EN93" s="167">
        <f>SUM(EN95:EN97)</f>
        <v>0</v>
      </c>
      <c r="EO93" s="166">
        <f t="shared" si="255"/>
        <v>0</v>
      </c>
      <c r="EP93" s="167">
        <f>SUM(EP95:EP97)</f>
        <v>0</v>
      </c>
      <c r="EQ93" s="167"/>
      <c r="ER93" s="167">
        <f>SUM(ER95:ER97)</f>
        <v>0</v>
      </c>
      <c r="ES93" s="167">
        <f>ET93+EV93</f>
        <v>0</v>
      </c>
      <c r="ET93" s="167">
        <f>ET95+ET97</f>
        <v>0</v>
      </c>
      <c r="EU93" s="167"/>
      <c r="EV93" s="167"/>
      <c r="EW93" s="166">
        <f t="shared" si="256"/>
        <v>20250</v>
      </c>
      <c r="EX93" s="167">
        <f>EX95+EX97</f>
        <v>20250</v>
      </c>
      <c r="EY93" s="167">
        <f>SUM(EY95:EY97)</f>
        <v>0</v>
      </c>
      <c r="EZ93" s="167"/>
      <c r="FA93" s="167"/>
      <c r="FB93" s="167"/>
      <c r="FC93" s="167">
        <f t="shared" ref="FC93:FC99" si="259">FD93</f>
        <v>409750</v>
      </c>
      <c r="FD93" s="167">
        <f>SUM(FD95:FD97)</f>
        <v>409750</v>
      </c>
      <c r="FE93" s="167"/>
      <c r="FF93" s="167"/>
      <c r="FG93" s="166">
        <f>FH93+FJ93</f>
        <v>0</v>
      </c>
      <c r="FH93" s="167">
        <f>SUM(FH95:FH97)</f>
        <v>0</v>
      </c>
      <c r="FI93" s="167"/>
      <c r="FJ93" s="167">
        <f>SUM(FJ95:FJ97)</f>
        <v>0</v>
      </c>
      <c r="FK93" s="166">
        <f t="shared" si="257"/>
        <v>0</v>
      </c>
      <c r="FL93" s="167">
        <f>SUM(FL95:FL97)</f>
        <v>0</v>
      </c>
      <c r="FM93" s="167"/>
      <c r="FN93" s="167">
        <f>SUM(FN95:FN97)</f>
        <v>0</v>
      </c>
      <c r="FO93" s="167">
        <f>FP93+FR93</f>
        <v>409750</v>
      </c>
      <c r="FP93" s="167">
        <f>SUM(FP95:FP97)</f>
        <v>409750</v>
      </c>
      <c r="FQ93" s="167"/>
      <c r="FR93" s="167"/>
      <c r="FS93" s="248">
        <f t="shared" si="258"/>
        <v>0</v>
      </c>
      <c r="FT93" s="249">
        <f t="shared" si="79"/>
        <v>0</v>
      </c>
      <c r="FU93" s="248">
        <v>0</v>
      </c>
      <c r="FV93" s="249">
        <f t="shared" si="80"/>
        <v>0</v>
      </c>
      <c r="FW93" s="248">
        <f t="shared" si="214"/>
        <v>0</v>
      </c>
      <c r="FX93" s="249">
        <v>0</v>
      </c>
      <c r="FY93" s="248">
        <f t="shared" si="215"/>
        <v>0</v>
      </c>
      <c r="FZ93" s="249">
        <v>0</v>
      </c>
      <c r="GA93" s="248">
        <f t="shared" si="83"/>
        <v>0</v>
      </c>
      <c r="GB93" s="250">
        <f t="shared" si="84"/>
        <v>0</v>
      </c>
      <c r="GC93" s="248">
        <v>0</v>
      </c>
      <c r="GD93" s="250">
        <f t="shared" si="85"/>
        <v>0</v>
      </c>
      <c r="GE93" s="248"/>
      <c r="GF93" s="251"/>
      <c r="GG93" s="248"/>
      <c r="GH93" s="251"/>
      <c r="GI93" s="248">
        <f t="shared" si="86"/>
        <v>0</v>
      </c>
      <c r="GJ93" s="250">
        <f t="shared" si="87"/>
        <v>0</v>
      </c>
      <c r="GK93" s="248">
        <f t="shared" si="216"/>
        <v>0</v>
      </c>
      <c r="GL93" s="250">
        <f t="shared" si="88"/>
        <v>0</v>
      </c>
      <c r="GM93" s="248">
        <f t="shared" si="217"/>
        <v>0</v>
      </c>
      <c r="GN93" s="250">
        <v>0</v>
      </c>
      <c r="GO93" s="248">
        <f t="shared" si="218"/>
        <v>0</v>
      </c>
      <c r="GP93" s="250">
        <v>0</v>
      </c>
      <c r="GQ93" s="167"/>
      <c r="GR93" s="167"/>
      <c r="GS93" s="167"/>
      <c r="GT93" s="167"/>
      <c r="GU93" s="166">
        <f>GV93+GX93</f>
        <v>746000</v>
      </c>
      <c r="GV93" s="167">
        <f>SUM(GV95:GV97)</f>
        <v>746000</v>
      </c>
      <c r="GW93" s="167"/>
      <c r="GX93" s="167"/>
      <c r="GY93" s="167"/>
      <c r="GZ93" s="167"/>
      <c r="HA93" s="167"/>
      <c r="HB93" s="167"/>
      <c r="HC93" s="167"/>
      <c r="HD93" s="167"/>
      <c r="HE93" s="167"/>
      <c r="HF93" s="167"/>
      <c r="HG93" s="166">
        <f>HH93+HJ93</f>
        <v>-310000</v>
      </c>
      <c r="HH93" s="167">
        <f>SUM(HH95:HH97)</f>
        <v>-310000</v>
      </c>
      <c r="HI93" s="167"/>
      <c r="HJ93" s="167"/>
      <c r="HK93" s="167">
        <f>HL93</f>
        <v>0</v>
      </c>
      <c r="HL93" s="167">
        <f>IF93-GZ93</f>
        <v>0</v>
      </c>
      <c r="HM93" s="167"/>
      <c r="HN93" s="167"/>
      <c r="HO93" s="166">
        <f>HP93+HR93</f>
        <v>436000</v>
      </c>
      <c r="HP93" s="167">
        <f>SUM(HP95:HP97)</f>
        <v>436000</v>
      </c>
      <c r="HQ93" s="167"/>
      <c r="HR93" s="167"/>
      <c r="HS93" s="166">
        <f>HT93+HV93</f>
        <v>40000</v>
      </c>
      <c r="HT93" s="167">
        <f>SUM(HT95:HT97)</f>
        <v>40000</v>
      </c>
      <c r="HU93" s="167"/>
      <c r="HV93" s="167"/>
      <c r="HW93" s="167">
        <f>HX93</f>
        <v>1000000</v>
      </c>
      <c r="HX93" s="167">
        <f>SUM(HX95:HX97)</f>
        <v>1000000</v>
      </c>
      <c r="HY93" s="167"/>
      <c r="HZ93" s="167"/>
      <c r="IA93" s="166">
        <f>IB93+ID93</f>
        <v>1040000</v>
      </c>
      <c r="IB93" s="167">
        <f>SUM(IB95:IB97)</f>
        <v>1040000</v>
      </c>
      <c r="IC93" s="167"/>
      <c r="ID93" s="167"/>
      <c r="IE93" s="298" t="s">
        <v>202</v>
      </c>
      <c r="IF93" s="274"/>
      <c r="IG93" s="274"/>
      <c r="IH93" s="274"/>
    </row>
    <row r="94" spans="2:242" s="252" customFormat="1" ht="45" customHeight="1" x14ac:dyDescent="0.3">
      <c r="B94" s="161"/>
      <c r="C94" s="162" t="s">
        <v>141</v>
      </c>
      <c r="D94" s="163"/>
      <c r="E94" s="164"/>
      <c r="F94" s="165"/>
      <c r="G94" s="165"/>
      <c r="H94" s="164"/>
      <c r="I94" s="165"/>
      <c r="J94" s="165"/>
      <c r="K94" s="164"/>
      <c r="L94" s="165"/>
      <c r="M94" s="165"/>
      <c r="N94" s="164"/>
      <c r="O94" s="165"/>
      <c r="P94" s="165"/>
      <c r="Q94" s="166"/>
      <c r="R94" s="167"/>
      <c r="S94" s="167"/>
      <c r="T94" s="166"/>
      <c r="U94" s="167"/>
      <c r="V94" s="167"/>
      <c r="W94" s="166"/>
      <c r="X94" s="167"/>
      <c r="Y94" s="167"/>
      <c r="Z94" s="166"/>
      <c r="AA94" s="167"/>
      <c r="AB94" s="167"/>
      <c r="AC94" s="166"/>
      <c r="AD94" s="167"/>
      <c r="AE94" s="167"/>
      <c r="AF94" s="166"/>
      <c r="AG94" s="167"/>
      <c r="AH94" s="167"/>
      <c r="AI94" s="167"/>
      <c r="AJ94" s="167"/>
      <c r="AK94" s="167"/>
      <c r="AL94" s="167"/>
      <c r="AM94" s="167"/>
      <c r="AN94" s="167"/>
      <c r="AO94" s="170"/>
      <c r="AP94" s="167"/>
      <c r="AQ94" s="167"/>
      <c r="AR94" s="166"/>
      <c r="AS94" s="166"/>
      <c r="AT94" s="167"/>
      <c r="AU94" s="167"/>
      <c r="AV94" s="166"/>
      <c r="AW94" s="167"/>
      <c r="AX94" s="167"/>
      <c r="AY94" s="166"/>
      <c r="AZ94" s="167"/>
      <c r="BA94" s="167"/>
      <c r="BB94" s="166"/>
      <c r="BC94" s="167"/>
      <c r="BD94" s="167"/>
      <c r="BE94" s="166"/>
      <c r="BF94" s="167"/>
      <c r="BG94" s="167"/>
      <c r="BH94" s="166"/>
      <c r="BI94" s="167"/>
      <c r="BJ94" s="167"/>
      <c r="BK94" s="171"/>
      <c r="BL94" s="167"/>
      <c r="BM94" s="167"/>
      <c r="BN94" s="167"/>
      <c r="BO94" s="167"/>
      <c r="BP94" s="167"/>
      <c r="BQ94" s="167"/>
      <c r="BR94" s="167"/>
      <c r="BS94" s="167"/>
      <c r="BT94" s="167"/>
      <c r="BU94" s="167"/>
      <c r="BV94" s="166"/>
      <c r="BW94" s="167"/>
      <c r="BX94" s="167"/>
      <c r="BY94" s="166"/>
      <c r="BZ94" s="167"/>
      <c r="CA94" s="167"/>
      <c r="CB94" s="166"/>
      <c r="CC94" s="167"/>
      <c r="CD94" s="167"/>
      <c r="CE94" s="167"/>
      <c r="CF94" s="167"/>
      <c r="CG94" s="172"/>
      <c r="CH94" s="166"/>
      <c r="CI94" s="167"/>
      <c r="CJ94" s="167"/>
      <c r="CK94" s="166"/>
      <c r="CL94" s="167"/>
      <c r="CM94" s="167"/>
      <c r="CN94" s="167"/>
      <c r="CO94" s="167"/>
      <c r="CP94" s="167"/>
      <c r="CQ94" s="166"/>
      <c r="CR94" s="167"/>
      <c r="CS94" s="167"/>
      <c r="CT94" s="166"/>
      <c r="CU94" s="167"/>
      <c r="CV94" s="167"/>
      <c r="CW94" s="166"/>
      <c r="CX94" s="167"/>
      <c r="CY94" s="167"/>
      <c r="CZ94" s="166"/>
      <c r="DA94" s="167"/>
      <c r="DB94" s="167"/>
      <c r="DC94" s="167"/>
      <c r="DD94" s="167"/>
      <c r="DE94" s="167"/>
      <c r="DF94" s="166"/>
      <c r="DG94" s="167"/>
      <c r="DH94" s="167"/>
      <c r="DI94" s="166"/>
      <c r="DJ94" s="167"/>
      <c r="DK94" s="167"/>
      <c r="DL94" s="166"/>
      <c r="DM94" s="167"/>
      <c r="DN94" s="167"/>
      <c r="DO94" s="166"/>
      <c r="DP94" s="167"/>
      <c r="DQ94" s="167"/>
      <c r="DR94" s="166"/>
      <c r="DS94" s="167"/>
      <c r="DT94" s="167"/>
      <c r="DU94" s="166"/>
      <c r="DV94" s="167"/>
      <c r="DW94" s="167"/>
      <c r="DX94" s="166"/>
      <c r="DY94" s="167"/>
      <c r="DZ94" s="167"/>
      <c r="EA94" s="167"/>
      <c r="EB94" s="167"/>
      <c r="EC94" s="167"/>
      <c r="ED94" s="167"/>
      <c r="EE94" s="167"/>
      <c r="EF94" s="167"/>
      <c r="EG94" s="167">
        <f>EH94</f>
        <v>20250</v>
      </c>
      <c r="EH94" s="167">
        <f>EH95+EH96</f>
        <v>20250</v>
      </c>
      <c r="EI94" s="167"/>
      <c r="EJ94" s="167"/>
      <c r="EK94" s="167">
        <f>EL94</f>
        <v>0</v>
      </c>
      <c r="EL94" s="167">
        <f>EL95+EL96</f>
        <v>0</v>
      </c>
      <c r="EM94" s="167"/>
      <c r="EN94" s="167"/>
      <c r="EO94" s="166"/>
      <c r="EP94" s="167"/>
      <c r="EQ94" s="167"/>
      <c r="ER94" s="167"/>
      <c r="ES94" s="167">
        <f>ET94</f>
        <v>0</v>
      </c>
      <c r="ET94" s="167">
        <f>ET95+ET96</f>
        <v>0</v>
      </c>
      <c r="EU94" s="167"/>
      <c r="EV94" s="167"/>
      <c r="EW94" s="166"/>
      <c r="EX94" s="167"/>
      <c r="EY94" s="167"/>
      <c r="EZ94" s="167"/>
      <c r="FA94" s="167"/>
      <c r="FB94" s="167"/>
      <c r="FC94" s="167">
        <f t="shared" si="259"/>
        <v>20250</v>
      </c>
      <c r="FD94" s="167">
        <v>20250</v>
      </c>
      <c r="FE94" s="167"/>
      <c r="FF94" s="167"/>
      <c r="FG94" s="167">
        <f>FH94</f>
        <v>0</v>
      </c>
      <c r="FH94" s="167">
        <f>FH95+FH96</f>
        <v>0</v>
      </c>
      <c r="FI94" s="167"/>
      <c r="FJ94" s="167"/>
      <c r="FK94" s="166"/>
      <c r="FL94" s="167"/>
      <c r="FM94" s="167"/>
      <c r="FN94" s="167"/>
      <c r="FO94" s="167">
        <f t="shared" ref="FO94:FO99" si="260">FP94</f>
        <v>20250</v>
      </c>
      <c r="FP94" s="167">
        <f>FP95+FP96</f>
        <v>20250</v>
      </c>
      <c r="FQ94" s="167"/>
      <c r="FR94" s="167"/>
      <c r="FS94" s="248">
        <f t="shared" si="258"/>
        <v>0</v>
      </c>
      <c r="FT94" s="249">
        <f t="shared" si="79"/>
        <v>0</v>
      </c>
      <c r="FU94" s="248">
        <v>0</v>
      </c>
      <c r="FV94" s="249">
        <f t="shared" si="80"/>
        <v>0</v>
      </c>
      <c r="FW94" s="248">
        <f t="shared" si="214"/>
        <v>0</v>
      </c>
      <c r="FX94" s="249">
        <v>0</v>
      </c>
      <c r="FY94" s="248">
        <f t="shared" si="215"/>
        <v>0</v>
      </c>
      <c r="FZ94" s="249">
        <v>0</v>
      </c>
      <c r="GA94" s="248">
        <f t="shared" si="83"/>
        <v>0</v>
      </c>
      <c r="GB94" s="250">
        <f t="shared" si="84"/>
        <v>0</v>
      </c>
      <c r="GC94" s="248">
        <v>0</v>
      </c>
      <c r="GD94" s="250">
        <f t="shared" si="85"/>
        <v>0</v>
      </c>
      <c r="GE94" s="248"/>
      <c r="GF94" s="251"/>
      <c r="GG94" s="248"/>
      <c r="GH94" s="251"/>
      <c r="GI94" s="248">
        <f t="shared" si="86"/>
        <v>4694.5363399999997</v>
      </c>
      <c r="GJ94" s="250">
        <f t="shared" si="87"/>
        <v>0.23182895506172838</v>
      </c>
      <c r="GK94" s="248">
        <f>GK95+GK96</f>
        <v>4694.5363399999997</v>
      </c>
      <c r="GL94" s="250">
        <f t="shared" si="88"/>
        <v>0.23182895506172838</v>
      </c>
      <c r="GM94" s="248">
        <f t="shared" si="217"/>
        <v>0</v>
      </c>
      <c r="GN94" s="250">
        <v>0</v>
      </c>
      <c r="GO94" s="248">
        <v>0</v>
      </c>
      <c r="GP94" s="250">
        <v>0</v>
      </c>
      <c r="GQ94" s="167"/>
      <c r="GR94" s="167"/>
      <c r="GS94" s="167"/>
      <c r="GT94" s="167"/>
      <c r="GU94" s="167">
        <f>GV94</f>
        <v>90000</v>
      </c>
      <c r="GV94" s="167">
        <f>GV95+GV96</f>
        <v>90000</v>
      </c>
      <c r="GW94" s="167"/>
      <c r="GX94" s="167"/>
      <c r="GY94" s="167"/>
      <c r="GZ94" s="167"/>
      <c r="HA94" s="167"/>
      <c r="HB94" s="167"/>
      <c r="HC94" s="167"/>
      <c r="HD94" s="167"/>
      <c r="HE94" s="167"/>
      <c r="HF94" s="167"/>
      <c r="HG94" s="167">
        <f>HH94</f>
        <v>0</v>
      </c>
      <c r="HH94" s="167">
        <f>HH95+HH96</f>
        <v>0</v>
      </c>
      <c r="HI94" s="167"/>
      <c r="HJ94" s="167"/>
      <c r="HK94" s="167"/>
      <c r="HL94" s="167"/>
      <c r="HM94" s="167"/>
      <c r="HN94" s="167"/>
      <c r="HO94" s="167">
        <f>HP94</f>
        <v>90000</v>
      </c>
      <c r="HP94" s="167">
        <f>HP95+HP96</f>
        <v>90000</v>
      </c>
      <c r="HQ94" s="167"/>
      <c r="HR94" s="167"/>
      <c r="HS94" s="167">
        <f>HT94</f>
        <v>40000</v>
      </c>
      <c r="HT94" s="167">
        <f>HT95+HT96</f>
        <v>40000</v>
      </c>
      <c r="HU94" s="167"/>
      <c r="HV94" s="167"/>
      <c r="HW94" s="167"/>
      <c r="HX94" s="167"/>
      <c r="HY94" s="167"/>
      <c r="HZ94" s="167"/>
      <c r="IA94" s="167">
        <f>IB94</f>
        <v>40000</v>
      </c>
      <c r="IB94" s="167">
        <f>IB95+IB96</f>
        <v>40000</v>
      </c>
      <c r="IC94" s="167"/>
      <c r="ID94" s="167"/>
      <c r="IE94" s="298"/>
      <c r="IF94" s="274"/>
      <c r="IG94" s="274"/>
      <c r="IH94" s="274"/>
    </row>
    <row r="95" spans="2:242" s="271" customFormat="1" ht="50.25" hidden="1" customHeight="1" x14ac:dyDescent="0.3">
      <c r="B95" s="259"/>
      <c r="C95" s="260" t="s">
        <v>179</v>
      </c>
      <c r="D95" s="261"/>
      <c r="E95" s="262">
        <f t="shared" si="219"/>
        <v>0</v>
      </c>
      <c r="F95" s="262"/>
      <c r="G95" s="262"/>
      <c r="H95" s="262">
        <f t="shared" si="220"/>
        <v>0</v>
      </c>
      <c r="I95" s="262">
        <f>L95-F95</f>
        <v>0</v>
      </c>
      <c r="J95" s="262"/>
      <c r="K95" s="262">
        <f t="shared" si="221"/>
        <v>0</v>
      </c>
      <c r="L95" s="262"/>
      <c r="M95" s="262"/>
      <c r="N95" s="262">
        <f t="shared" si="222"/>
        <v>0</v>
      </c>
      <c r="O95" s="262">
        <f>R95-L95</f>
        <v>0</v>
      </c>
      <c r="P95" s="262"/>
      <c r="Q95" s="263">
        <f t="shared" si="223"/>
        <v>0</v>
      </c>
      <c r="R95" s="263"/>
      <c r="S95" s="263"/>
      <c r="T95" s="263">
        <f t="shared" si="224"/>
        <v>0</v>
      </c>
      <c r="U95" s="263"/>
      <c r="V95" s="263"/>
      <c r="W95" s="263">
        <f t="shared" si="225"/>
        <v>0</v>
      </c>
      <c r="X95" s="263">
        <f>AA95-U95</f>
        <v>0</v>
      </c>
      <c r="Y95" s="263"/>
      <c r="Z95" s="263">
        <f t="shared" si="226"/>
        <v>0</v>
      </c>
      <c r="AA95" s="263"/>
      <c r="AB95" s="263"/>
      <c r="AC95" s="263">
        <f>AD95+AE95</f>
        <v>35965.071989999997</v>
      </c>
      <c r="AD95" s="263">
        <f>AG95-AA95</f>
        <v>35965.071989999997</v>
      </c>
      <c r="AE95" s="263"/>
      <c r="AF95" s="263">
        <f>AG95+AH95</f>
        <v>35965.071989999997</v>
      </c>
      <c r="AG95" s="263">
        <v>35965.071989999997</v>
      </c>
      <c r="AH95" s="263"/>
      <c r="AI95" s="264">
        <f t="shared" si="228"/>
        <v>0</v>
      </c>
      <c r="AJ95" s="263"/>
      <c r="AK95" s="264">
        <f t="shared" si="229"/>
        <v>0</v>
      </c>
      <c r="AL95" s="264">
        <f t="shared" si="229"/>
        <v>0</v>
      </c>
      <c r="AM95" s="263"/>
      <c r="AN95" s="263"/>
      <c r="AO95" s="265">
        <v>1</v>
      </c>
      <c r="AP95" s="263"/>
      <c r="AQ95" s="263"/>
      <c r="AR95" s="263">
        <f>AF95-AP95-AQ95</f>
        <v>35965.071989999997</v>
      </c>
      <c r="AS95" s="263">
        <f t="shared" si="230"/>
        <v>205500</v>
      </c>
      <c r="AT95" s="263">
        <v>205500</v>
      </c>
      <c r="AU95" s="263">
        <v>0</v>
      </c>
      <c r="AV95" s="263">
        <f t="shared" si="231"/>
        <v>68200</v>
      </c>
      <c r="AW95" s="263">
        <v>68200</v>
      </c>
      <c r="AX95" s="263"/>
      <c r="AY95" s="263">
        <f t="shared" si="232"/>
        <v>273700</v>
      </c>
      <c r="AZ95" s="263">
        <f>AT95+AW95</f>
        <v>273700</v>
      </c>
      <c r="BA95" s="263"/>
      <c r="BB95" s="263">
        <f t="shared" si="233"/>
        <v>0</v>
      </c>
      <c r="BC95" s="263"/>
      <c r="BD95" s="263"/>
      <c r="BE95" s="263">
        <f t="shared" si="234"/>
        <v>0</v>
      </c>
      <c r="BF95" s="263">
        <f>BW95-BC95</f>
        <v>0</v>
      </c>
      <c r="BG95" s="263"/>
      <c r="BH95" s="263">
        <f t="shared" si="235"/>
        <v>387274.83100000001</v>
      </c>
      <c r="BI95" s="263">
        <v>387274.83100000001</v>
      </c>
      <c r="BJ95" s="263"/>
      <c r="BK95" s="266">
        <v>1</v>
      </c>
      <c r="BL95" s="267">
        <f t="shared" si="236"/>
        <v>273700</v>
      </c>
      <c r="BM95" s="267"/>
      <c r="BN95" s="267"/>
      <c r="BO95" s="267"/>
      <c r="BP95" s="267"/>
      <c r="BQ95" s="267"/>
      <c r="BR95" s="267"/>
      <c r="BS95" s="267">
        <f>BT95+BU95</f>
        <v>273700</v>
      </c>
      <c r="BT95" s="267">
        <f>AZ95-BN95-BQ95</f>
        <v>273700</v>
      </c>
      <c r="BU95" s="267"/>
      <c r="BV95" s="263">
        <f t="shared" si="237"/>
        <v>0</v>
      </c>
      <c r="BW95" s="263"/>
      <c r="BX95" s="263"/>
      <c r="BY95" s="263">
        <f t="shared" si="238"/>
        <v>0</v>
      </c>
      <c r="BZ95" s="263"/>
      <c r="CA95" s="263"/>
      <c r="CB95" s="263">
        <f t="shared" si="239"/>
        <v>0</v>
      </c>
      <c r="CC95" s="263">
        <v>0</v>
      </c>
      <c r="CD95" s="263"/>
      <c r="CE95" s="267">
        <v>1</v>
      </c>
      <c r="CF95" s="267">
        <f t="shared" si="240"/>
        <v>0</v>
      </c>
      <c r="CG95" s="263"/>
      <c r="CH95" s="263">
        <f t="shared" si="241"/>
        <v>0</v>
      </c>
      <c r="CI95" s="263">
        <v>0</v>
      </c>
      <c r="CJ95" s="263">
        <v>0</v>
      </c>
      <c r="CK95" s="263">
        <f t="shared" si="242"/>
        <v>244084.55559999999</v>
      </c>
      <c r="CL95" s="263">
        <f>CR95-CI95</f>
        <v>244084.55559999999</v>
      </c>
      <c r="CM95" s="263"/>
      <c r="CN95" s="263"/>
      <c r="CO95" s="263"/>
      <c r="CP95" s="263"/>
      <c r="CQ95" s="263">
        <f t="shared" si="243"/>
        <v>244084.55559999999</v>
      </c>
      <c r="CR95" s="263">
        <v>244084.55559999999</v>
      </c>
      <c r="CS95" s="263">
        <v>0</v>
      </c>
      <c r="CT95" s="263">
        <f t="shared" si="244"/>
        <v>0</v>
      </c>
      <c r="CU95" s="263"/>
      <c r="CV95" s="263"/>
      <c r="CW95" s="263">
        <f t="shared" si="245"/>
        <v>0</v>
      </c>
      <c r="CX95" s="263">
        <v>0</v>
      </c>
      <c r="CY95" s="263"/>
      <c r="CZ95" s="263">
        <f t="shared" si="246"/>
        <v>0</v>
      </c>
      <c r="DA95" s="263">
        <v>0</v>
      </c>
      <c r="DB95" s="263">
        <v>0</v>
      </c>
      <c r="DC95" s="263"/>
      <c r="DD95" s="263"/>
      <c r="DE95" s="263"/>
      <c r="DF95" s="263">
        <f t="shared" si="247"/>
        <v>0</v>
      </c>
      <c r="DG95" s="263">
        <v>0</v>
      </c>
      <c r="DH95" s="263"/>
      <c r="DI95" s="263">
        <f t="shared" si="248"/>
        <v>0</v>
      </c>
      <c r="DJ95" s="263">
        <v>0</v>
      </c>
      <c r="DK95" s="263"/>
      <c r="DL95" s="263">
        <f t="shared" si="249"/>
        <v>0</v>
      </c>
      <c r="DM95" s="263">
        <v>0</v>
      </c>
      <c r="DN95" s="263"/>
      <c r="DO95" s="263">
        <f t="shared" si="250"/>
        <v>0</v>
      </c>
      <c r="DP95" s="263">
        <v>0</v>
      </c>
      <c r="DQ95" s="263"/>
      <c r="DR95" s="263">
        <f t="shared" si="251"/>
        <v>0</v>
      </c>
      <c r="DS95" s="263">
        <v>0</v>
      </c>
      <c r="DT95" s="263"/>
      <c r="DU95" s="263">
        <f t="shared" si="252"/>
        <v>0</v>
      </c>
      <c r="DV95" s="263">
        <v>0</v>
      </c>
      <c r="DW95" s="263"/>
      <c r="DX95" s="263">
        <f t="shared" si="253"/>
        <v>20250</v>
      </c>
      <c r="DY95" s="263">
        <v>20250</v>
      </c>
      <c r="DZ95" s="263">
        <v>0</v>
      </c>
      <c r="EA95" s="263"/>
      <c r="EB95" s="263"/>
      <c r="EC95" s="263"/>
      <c r="ED95" s="263"/>
      <c r="EE95" s="263"/>
      <c r="EF95" s="263"/>
      <c r="EG95" s="263">
        <f>EH95</f>
        <v>3950</v>
      </c>
      <c r="EH95" s="263">
        <v>3950</v>
      </c>
      <c r="EI95" s="263"/>
      <c r="EJ95" s="263"/>
      <c r="EK95" s="263">
        <f t="shared" si="254"/>
        <v>0</v>
      </c>
      <c r="EL95" s="263">
        <v>0</v>
      </c>
      <c r="EM95" s="263"/>
      <c r="EN95" s="263"/>
      <c r="EO95" s="263">
        <f t="shared" si="255"/>
        <v>0</v>
      </c>
      <c r="EP95" s="263">
        <v>0</v>
      </c>
      <c r="EQ95" s="263"/>
      <c r="ER95" s="263"/>
      <c r="ES95" s="263">
        <f>ET95+EV95</f>
        <v>0</v>
      </c>
      <c r="ET95" s="263">
        <f>ED95</f>
        <v>0</v>
      </c>
      <c r="EU95" s="263"/>
      <c r="EV95" s="263"/>
      <c r="EW95" s="263">
        <f t="shared" si="256"/>
        <v>20250</v>
      </c>
      <c r="EX95" s="263">
        <v>20250</v>
      </c>
      <c r="EY95" s="263">
        <v>0</v>
      </c>
      <c r="EZ95" s="263"/>
      <c r="FA95" s="263"/>
      <c r="FB95" s="263"/>
      <c r="FC95" s="263">
        <f t="shared" si="259"/>
        <v>14630</v>
      </c>
      <c r="FD95" s="263">
        <v>14630</v>
      </c>
      <c r="FE95" s="263"/>
      <c r="FF95" s="263"/>
      <c r="FG95" s="263">
        <f>FH95+FJ95</f>
        <v>-10680</v>
      </c>
      <c r="FH95" s="263">
        <f>FP95-FD95</f>
        <v>-10680</v>
      </c>
      <c r="FI95" s="263"/>
      <c r="FJ95" s="263"/>
      <c r="FK95" s="263">
        <f t="shared" si="257"/>
        <v>0</v>
      </c>
      <c r="FL95" s="263">
        <v>0</v>
      </c>
      <c r="FM95" s="263"/>
      <c r="FN95" s="263"/>
      <c r="FO95" s="263">
        <f t="shared" si="260"/>
        <v>3950</v>
      </c>
      <c r="FP95" s="263">
        <v>3950</v>
      </c>
      <c r="FQ95" s="263"/>
      <c r="FR95" s="263"/>
      <c r="FS95" s="140">
        <f t="shared" si="258"/>
        <v>0</v>
      </c>
      <c r="FT95" s="144">
        <f t="shared" si="79"/>
        <v>0</v>
      </c>
      <c r="FU95" s="140">
        <v>0</v>
      </c>
      <c r="FV95" s="144">
        <f t="shared" si="80"/>
        <v>0</v>
      </c>
      <c r="FW95" s="140">
        <f t="shared" si="214"/>
        <v>0</v>
      </c>
      <c r="FX95" s="144">
        <v>0</v>
      </c>
      <c r="FY95" s="140">
        <f t="shared" si="215"/>
        <v>0</v>
      </c>
      <c r="FZ95" s="144">
        <v>0</v>
      </c>
      <c r="GA95" s="140">
        <f t="shared" si="83"/>
        <v>0</v>
      </c>
      <c r="GB95" s="145">
        <f t="shared" si="84"/>
        <v>0</v>
      </c>
      <c r="GC95" s="140">
        <v>0</v>
      </c>
      <c r="GD95" s="145">
        <f t="shared" si="85"/>
        <v>0</v>
      </c>
      <c r="GE95" s="140"/>
      <c r="GF95" s="268"/>
      <c r="GG95" s="140"/>
      <c r="GH95" s="268"/>
      <c r="GI95" s="140">
        <f t="shared" si="86"/>
        <v>0</v>
      </c>
      <c r="GJ95" s="145">
        <f t="shared" si="87"/>
        <v>0</v>
      </c>
      <c r="GK95" s="140">
        <f t="shared" si="216"/>
        <v>0</v>
      </c>
      <c r="GL95" s="145">
        <f t="shared" si="88"/>
        <v>0</v>
      </c>
      <c r="GM95" s="140">
        <f t="shared" si="217"/>
        <v>0</v>
      </c>
      <c r="GN95" s="145">
        <v>0</v>
      </c>
      <c r="GO95" s="140">
        <f t="shared" si="218"/>
        <v>0</v>
      </c>
      <c r="GP95" s="145">
        <v>0</v>
      </c>
      <c r="GQ95" s="263"/>
      <c r="GR95" s="263"/>
      <c r="GS95" s="263"/>
      <c r="GT95" s="263"/>
      <c r="GU95" s="263">
        <f>GV95</f>
        <v>90000</v>
      </c>
      <c r="GV95" s="263">
        <v>90000</v>
      </c>
      <c r="GW95" s="263"/>
      <c r="GX95" s="263"/>
      <c r="GY95" s="263"/>
      <c r="GZ95" s="263"/>
      <c r="HA95" s="263"/>
      <c r="HB95" s="263"/>
      <c r="HC95" s="263"/>
      <c r="HD95" s="263"/>
      <c r="HE95" s="263"/>
      <c r="HF95" s="263"/>
      <c r="HG95" s="263">
        <f>HH95+HJ95</f>
        <v>0</v>
      </c>
      <c r="HH95" s="263">
        <v>0</v>
      </c>
      <c r="HI95" s="263"/>
      <c r="HJ95" s="263"/>
      <c r="HK95" s="263"/>
      <c r="HL95" s="263"/>
      <c r="HM95" s="263"/>
      <c r="HN95" s="263"/>
      <c r="HO95" s="263">
        <f>HP95</f>
        <v>90000</v>
      </c>
      <c r="HP95" s="263">
        <v>90000</v>
      </c>
      <c r="HQ95" s="263"/>
      <c r="HR95" s="263"/>
      <c r="HS95" s="263">
        <f>HT95</f>
        <v>40000</v>
      </c>
      <c r="HT95" s="263">
        <v>40000</v>
      </c>
      <c r="HU95" s="263"/>
      <c r="HV95" s="263"/>
      <c r="HW95" s="263"/>
      <c r="HX95" s="263"/>
      <c r="HY95" s="263"/>
      <c r="HZ95" s="263"/>
      <c r="IA95" s="263">
        <f>IB95</f>
        <v>40000</v>
      </c>
      <c r="IB95" s="263">
        <v>40000</v>
      </c>
      <c r="IC95" s="263"/>
      <c r="ID95" s="263"/>
      <c r="IE95" s="299"/>
      <c r="IF95" s="270"/>
      <c r="IG95" s="270"/>
      <c r="IH95" s="270"/>
    </row>
    <row r="96" spans="2:242" s="271" customFormat="1" ht="24" hidden="1" customHeight="1" x14ac:dyDescent="0.3">
      <c r="B96" s="259"/>
      <c r="C96" s="260" t="s">
        <v>164</v>
      </c>
      <c r="D96" s="261"/>
      <c r="E96" s="262"/>
      <c r="F96" s="262"/>
      <c r="G96" s="262"/>
      <c r="H96" s="262"/>
      <c r="I96" s="262"/>
      <c r="J96" s="262"/>
      <c r="K96" s="262"/>
      <c r="L96" s="262"/>
      <c r="M96" s="262"/>
      <c r="N96" s="262"/>
      <c r="O96" s="262"/>
      <c r="P96" s="262"/>
      <c r="Q96" s="263"/>
      <c r="R96" s="263"/>
      <c r="S96" s="263"/>
      <c r="T96" s="263"/>
      <c r="U96" s="263"/>
      <c r="V96" s="263"/>
      <c r="W96" s="263"/>
      <c r="X96" s="263"/>
      <c r="Y96" s="263"/>
      <c r="Z96" s="263"/>
      <c r="AA96" s="263"/>
      <c r="AB96" s="263"/>
      <c r="AC96" s="263"/>
      <c r="AD96" s="263"/>
      <c r="AE96" s="263"/>
      <c r="AF96" s="263"/>
      <c r="AG96" s="263"/>
      <c r="AH96" s="263"/>
      <c r="AI96" s="264"/>
      <c r="AJ96" s="263"/>
      <c r="AK96" s="264"/>
      <c r="AL96" s="264"/>
      <c r="AM96" s="263"/>
      <c r="AN96" s="263"/>
      <c r="AO96" s="265"/>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6"/>
      <c r="BL96" s="267"/>
      <c r="BM96" s="267"/>
      <c r="BN96" s="267"/>
      <c r="BO96" s="267"/>
      <c r="BP96" s="267"/>
      <c r="BQ96" s="267"/>
      <c r="BR96" s="267"/>
      <c r="BS96" s="267"/>
      <c r="BT96" s="267"/>
      <c r="BU96" s="267"/>
      <c r="BV96" s="263"/>
      <c r="BW96" s="263"/>
      <c r="BX96" s="263"/>
      <c r="BY96" s="263"/>
      <c r="BZ96" s="263"/>
      <c r="CA96" s="263"/>
      <c r="CB96" s="263"/>
      <c r="CC96" s="263"/>
      <c r="CD96" s="263"/>
      <c r="CE96" s="267"/>
      <c r="CF96" s="267"/>
      <c r="CG96" s="263"/>
      <c r="CH96" s="263"/>
      <c r="CI96" s="263"/>
      <c r="CJ96" s="263"/>
      <c r="CK96" s="263"/>
      <c r="CL96" s="263"/>
      <c r="CM96" s="263"/>
      <c r="CN96" s="263"/>
      <c r="CO96" s="263"/>
      <c r="CP96" s="263"/>
      <c r="CQ96" s="263"/>
      <c r="CR96" s="263"/>
      <c r="CS96" s="263"/>
      <c r="CT96" s="263"/>
      <c r="CU96" s="263"/>
      <c r="CV96" s="263"/>
      <c r="CW96" s="263"/>
      <c r="CX96" s="263"/>
      <c r="CY96" s="263"/>
      <c r="CZ96" s="263"/>
      <c r="DA96" s="263"/>
      <c r="DB96" s="263"/>
      <c r="DC96" s="263"/>
      <c r="DD96" s="263"/>
      <c r="DE96" s="263"/>
      <c r="DF96" s="263"/>
      <c r="DG96" s="263"/>
      <c r="DH96" s="263"/>
      <c r="DI96" s="263"/>
      <c r="DJ96" s="263"/>
      <c r="DK96" s="263"/>
      <c r="DL96" s="263"/>
      <c r="DM96" s="263"/>
      <c r="DN96" s="263"/>
      <c r="DO96" s="263"/>
      <c r="DP96" s="263"/>
      <c r="DQ96" s="263"/>
      <c r="DR96" s="263"/>
      <c r="DS96" s="263"/>
      <c r="DT96" s="263"/>
      <c r="DU96" s="263"/>
      <c r="DV96" s="263"/>
      <c r="DW96" s="263"/>
      <c r="DX96" s="263"/>
      <c r="DY96" s="263"/>
      <c r="DZ96" s="263"/>
      <c r="EA96" s="263"/>
      <c r="EB96" s="263"/>
      <c r="EC96" s="263"/>
      <c r="ED96" s="263"/>
      <c r="EE96" s="263"/>
      <c r="EF96" s="263"/>
      <c r="EG96" s="263">
        <f>EH96</f>
        <v>16300</v>
      </c>
      <c r="EH96" s="263">
        <v>16300</v>
      </c>
      <c r="EI96" s="263"/>
      <c r="EJ96" s="263"/>
      <c r="EK96" s="263">
        <f t="shared" si="254"/>
        <v>0</v>
      </c>
      <c r="EL96" s="263">
        <v>0</v>
      </c>
      <c r="EM96" s="263"/>
      <c r="EN96" s="263"/>
      <c r="EO96" s="263"/>
      <c r="EP96" s="263"/>
      <c r="EQ96" s="263"/>
      <c r="ER96" s="263"/>
      <c r="ES96" s="263">
        <f>ET96+EV96</f>
        <v>0</v>
      </c>
      <c r="ET96" s="263">
        <v>0</v>
      </c>
      <c r="EU96" s="263"/>
      <c r="EV96" s="263"/>
      <c r="EW96" s="263"/>
      <c r="EX96" s="263"/>
      <c r="EY96" s="263"/>
      <c r="EZ96" s="263"/>
      <c r="FA96" s="263"/>
      <c r="FB96" s="263"/>
      <c r="FC96" s="263">
        <f t="shared" si="259"/>
        <v>5620</v>
      </c>
      <c r="FD96" s="263">
        <v>5620</v>
      </c>
      <c r="FE96" s="263"/>
      <c r="FF96" s="263"/>
      <c r="FG96" s="263">
        <f>FH96+FJ96</f>
        <v>10680</v>
      </c>
      <c r="FH96" s="263">
        <f>FP96-FD96</f>
        <v>10680</v>
      </c>
      <c r="FI96" s="263"/>
      <c r="FJ96" s="263"/>
      <c r="FK96" s="263"/>
      <c r="FL96" s="263"/>
      <c r="FM96" s="263"/>
      <c r="FN96" s="263"/>
      <c r="FO96" s="263">
        <f t="shared" si="260"/>
        <v>16300</v>
      </c>
      <c r="FP96" s="263">
        <v>16300</v>
      </c>
      <c r="FQ96" s="263"/>
      <c r="FR96" s="263"/>
      <c r="FS96" s="140">
        <f t="shared" si="258"/>
        <v>0</v>
      </c>
      <c r="FT96" s="144">
        <f t="shared" si="79"/>
        <v>0</v>
      </c>
      <c r="FU96" s="140">
        <v>0</v>
      </c>
      <c r="FV96" s="144">
        <f t="shared" si="80"/>
        <v>0</v>
      </c>
      <c r="FW96" s="140">
        <f t="shared" si="214"/>
        <v>0</v>
      </c>
      <c r="FX96" s="144">
        <v>0</v>
      </c>
      <c r="FY96" s="140">
        <f t="shared" si="215"/>
        <v>0</v>
      </c>
      <c r="FZ96" s="144">
        <v>0</v>
      </c>
      <c r="GA96" s="140">
        <f t="shared" si="83"/>
        <v>0</v>
      </c>
      <c r="GB96" s="145">
        <f t="shared" si="84"/>
        <v>0</v>
      </c>
      <c r="GC96" s="140">
        <v>0</v>
      </c>
      <c r="GD96" s="145">
        <f t="shared" si="85"/>
        <v>0</v>
      </c>
      <c r="GE96" s="140"/>
      <c r="GF96" s="268"/>
      <c r="GG96" s="140"/>
      <c r="GH96" s="268"/>
      <c r="GI96" s="140">
        <f t="shared" si="86"/>
        <v>4694.5363399999997</v>
      </c>
      <c r="GJ96" s="145">
        <f t="shared" si="87"/>
        <v>0.83532675088967967</v>
      </c>
      <c r="GK96" s="140">
        <v>4694.5363399999997</v>
      </c>
      <c r="GL96" s="145">
        <f t="shared" si="88"/>
        <v>0.83532675088967967</v>
      </c>
      <c r="GM96" s="140">
        <f t="shared" si="217"/>
        <v>0</v>
      </c>
      <c r="GN96" s="145">
        <v>0</v>
      </c>
      <c r="GO96" s="140">
        <f t="shared" si="218"/>
        <v>0</v>
      </c>
      <c r="GP96" s="145">
        <v>0</v>
      </c>
      <c r="GQ96" s="263"/>
      <c r="GR96" s="263"/>
      <c r="GS96" s="263"/>
      <c r="GT96" s="263"/>
      <c r="GU96" s="263"/>
      <c r="GV96" s="263"/>
      <c r="GW96" s="263"/>
      <c r="GX96" s="263"/>
      <c r="GY96" s="263"/>
      <c r="GZ96" s="263"/>
      <c r="HA96" s="263"/>
      <c r="HB96" s="263"/>
      <c r="HC96" s="263"/>
      <c r="HD96" s="263"/>
      <c r="HE96" s="263"/>
      <c r="HF96" s="263"/>
      <c r="HG96" s="263">
        <f>HH96+HJ96</f>
        <v>0</v>
      </c>
      <c r="HH96" s="263"/>
      <c r="HI96" s="263"/>
      <c r="HJ96" s="263"/>
      <c r="HK96" s="263"/>
      <c r="HL96" s="263"/>
      <c r="HM96" s="263"/>
      <c r="HN96" s="263"/>
      <c r="HO96" s="263"/>
      <c r="HP96" s="263"/>
      <c r="HQ96" s="263"/>
      <c r="HR96" s="263"/>
      <c r="HS96" s="263"/>
      <c r="HT96" s="263"/>
      <c r="HU96" s="263"/>
      <c r="HV96" s="263"/>
      <c r="HW96" s="263"/>
      <c r="HX96" s="263"/>
      <c r="HY96" s="263"/>
      <c r="HZ96" s="263"/>
      <c r="IA96" s="263"/>
      <c r="IB96" s="263"/>
      <c r="IC96" s="263"/>
      <c r="ID96" s="263"/>
      <c r="IE96" s="299"/>
      <c r="IF96" s="270"/>
      <c r="IG96" s="270"/>
      <c r="IH96" s="270"/>
    </row>
    <row r="97" spans="2:249" s="192" customFormat="1" ht="46.5" customHeight="1" x14ac:dyDescent="0.3">
      <c r="B97" s="178"/>
      <c r="C97" s="179" t="s">
        <v>142</v>
      </c>
      <c r="D97" s="180"/>
      <c r="E97" s="181"/>
      <c r="F97" s="181"/>
      <c r="G97" s="181"/>
      <c r="H97" s="181"/>
      <c r="I97" s="181"/>
      <c r="J97" s="181"/>
      <c r="K97" s="181"/>
      <c r="L97" s="181"/>
      <c r="M97" s="181"/>
      <c r="N97" s="181"/>
      <c r="O97" s="181"/>
      <c r="P97" s="181"/>
      <c r="Q97" s="182"/>
      <c r="R97" s="182"/>
      <c r="S97" s="182"/>
      <c r="T97" s="182"/>
      <c r="U97" s="182"/>
      <c r="V97" s="182"/>
      <c r="W97" s="182"/>
      <c r="X97" s="182"/>
      <c r="Y97" s="182"/>
      <c r="Z97" s="182"/>
      <c r="AA97" s="182"/>
      <c r="AB97" s="182"/>
      <c r="AC97" s="182"/>
      <c r="AD97" s="182"/>
      <c r="AE97" s="182"/>
      <c r="AF97" s="182"/>
      <c r="AG97" s="182"/>
      <c r="AH97" s="182"/>
      <c r="AI97" s="183"/>
      <c r="AJ97" s="182"/>
      <c r="AK97" s="182"/>
      <c r="AL97" s="182"/>
      <c r="AM97" s="184"/>
      <c r="AN97" s="182"/>
      <c r="AO97" s="185"/>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6"/>
      <c r="BL97" s="187"/>
      <c r="BM97" s="187"/>
      <c r="BN97" s="187"/>
      <c r="BO97" s="187"/>
      <c r="BP97" s="187"/>
      <c r="BQ97" s="187"/>
      <c r="BR97" s="187"/>
      <c r="BS97" s="187"/>
      <c r="BT97" s="187"/>
      <c r="BU97" s="187"/>
      <c r="BV97" s="182"/>
      <c r="BW97" s="182"/>
      <c r="BX97" s="182"/>
      <c r="BY97" s="182"/>
      <c r="BZ97" s="182"/>
      <c r="CA97" s="182"/>
      <c r="CB97" s="182"/>
      <c r="CC97" s="182"/>
      <c r="CD97" s="182"/>
      <c r="CE97" s="187"/>
      <c r="CF97" s="187"/>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f>EH97</f>
        <v>739500</v>
      </c>
      <c r="EH97" s="182">
        <v>739500</v>
      </c>
      <c r="EI97" s="182"/>
      <c r="EJ97" s="182"/>
      <c r="EK97" s="182">
        <f t="shared" si="254"/>
        <v>0</v>
      </c>
      <c r="EL97" s="182"/>
      <c r="EM97" s="182"/>
      <c r="EN97" s="182"/>
      <c r="EO97" s="182"/>
      <c r="EP97" s="182"/>
      <c r="EQ97" s="182"/>
      <c r="ER97" s="182"/>
      <c r="ES97" s="182">
        <f>ET97</f>
        <v>0</v>
      </c>
      <c r="ET97" s="182">
        <v>0</v>
      </c>
      <c r="EU97" s="182"/>
      <c r="EV97" s="182"/>
      <c r="EW97" s="182"/>
      <c r="EX97" s="182"/>
      <c r="EY97" s="182"/>
      <c r="EZ97" s="182"/>
      <c r="FA97" s="182"/>
      <c r="FB97" s="182"/>
      <c r="FC97" s="182">
        <f t="shared" si="259"/>
        <v>389500</v>
      </c>
      <c r="FD97" s="182">
        <v>389500</v>
      </c>
      <c r="FE97" s="182"/>
      <c r="FF97" s="182"/>
      <c r="FG97" s="182">
        <f>FH97+FJ97</f>
        <v>0</v>
      </c>
      <c r="FH97" s="182">
        <f>FP97-FD97</f>
        <v>0</v>
      </c>
      <c r="FI97" s="182"/>
      <c r="FJ97" s="182"/>
      <c r="FK97" s="182"/>
      <c r="FL97" s="182"/>
      <c r="FM97" s="182"/>
      <c r="FN97" s="182"/>
      <c r="FO97" s="182">
        <f t="shared" si="260"/>
        <v>389500</v>
      </c>
      <c r="FP97" s="182">
        <v>389500</v>
      </c>
      <c r="FQ97" s="182"/>
      <c r="FR97" s="182"/>
      <c r="FS97" s="89">
        <f t="shared" si="258"/>
        <v>0</v>
      </c>
      <c r="FT97" s="91">
        <f t="shared" si="79"/>
        <v>0</v>
      </c>
      <c r="FU97" s="89">
        <v>0</v>
      </c>
      <c r="FV97" s="91">
        <f t="shared" si="80"/>
        <v>0</v>
      </c>
      <c r="FW97" s="89">
        <f t="shared" si="214"/>
        <v>0</v>
      </c>
      <c r="FX97" s="91">
        <v>0</v>
      </c>
      <c r="FY97" s="89">
        <f t="shared" si="215"/>
        <v>0</v>
      </c>
      <c r="FZ97" s="91">
        <v>0</v>
      </c>
      <c r="GA97" s="89">
        <f t="shared" si="83"/>
        <v>0</v>
      </c>
      <c r="GB97" s="92">
        <f t="shared" si="84"/>
        <v>0</v>
      </c>
      <c r="GC97" s="89">
        <v>0</v>
      </c>
      <c r="GD97" s="92">
        <f t="shared" si="85"/>
        <v>0</v>
      </c>
      <c r="GE97" s="89"/>
      <c r="GF97" s="253"/>
      <c r="GG97" s="89"/>
      <c r="GH97" s="253"/>
      <c r="GI97" s="89">
        <f t="shared" si="86"/>
        <v>0</v>
      </c>
      <c r="GJ97" s="92">
        <f t="shared" si="87"/>
        <v>0</v>
      </c>
      <c r="GK97" s="89">
        <f t="shared" si="216"/>
        <v>0</v>
      </c>
      <c r="GL97" s="92">
        <f t="shared" si="88"/>
        <v>0</v>
      </c>
      <c r="GM97" s="89">
        <f t="shared" si="217"/>
        <v>0</v>
      </c>
      <c r="GN97" s="92">
        <v>0</v>
      </c>
      <c r="GO97" s="89">
        <f t="shared" si="218"/>
        <v>0</v>
      </c>
      <c r="GP97" s="92">
        <v>0</v>
      </c>
      <c r="GQ97" s="182"/>
      <c r="GR97" s="182"/>
      <c r="GS97" s="182"/>
      <c r="GT97" s="182"/>
      <c r="GU97" s="182">
        <f>GV97</f>
        <v>656000</v>
      </c>
      <c r="GV97" s="182">
        <v>656000</v>
      </c>
      <c r="GW97" s="182"/>
      <c r="GX97" s="182"/>
      <c r="GY97" s="182"/>
      <c r="GZ97" s="182"/>
      <c r="HA97" s="182"/>
      <c r="HB97" s="182"/>
      <c r="HC97" s="182"/>
      <c r="HD97" s="182"/>
      <c r="HE97" s="182"/>
      <c r="HF97" s="182"/>
      <c r="HG97" s="182">
        <f>HH97+HJ97</f>
        <v>-310000</v>
      </c>
      <c r="HH97" s="182">
        <f>HP97-GV97</f>
        <v>-310000</v>
      </c>
      <c r="HI97" s="182"/>
      <c r="HJ97" s="182"/>
      <c r="HK97" s="182"/>
      <c r="HL97" s="182"/>
      <c r="HM97" s="182"/>
      <c r="HN97" s="182"/>
      <c r="HO97" s="182">
        <f>HP97</f>
        <v>346000</v>
      </c>
      <c r="HP97" s="182">
        <v>346000</v>
      </c>
      <c r="HQ97" s="182"/>
      <c r="HR97" s="182"/>
      <c r="HS97" s="182">
        <f>HT97</f>
        <v>0</v>
      </c>
      <c r="HT97" s="182">
        <v>0</v>
      </c>
      <c r="HU97" s="182"/>
      <c r="HV97" s="182"/>
      <c r="HW97" s="182">
        <f>HX97</f>
        <v>1000000</v>
      </c>
      <c r="HX97" s="182">
        <f>IB97-HT97</f>
        <v>1000000</v>
      </c>
      <c r="HY97" s="182"/>
      <c r="HZ97" s="182"/>
      <c r="IA97" s="182">
        <f>IB97</f>
        <v>1000000</v>
      </c>
      <c r="IB97" s="182">
        <v>1000000</v>
      </c>
      <c r="IC97" s="182"/>
      <c r="ID97" s="182"/>
      <c r="IE97" s="190"/>
      <c r="IF97" s="191"/>
      <c r="IG97" s="191"/>
      <c r="IH97" s="191"/>
    </row>
    <row r="98" spans="2:249" s="284" customFormat="1" ht="148.5" customHeight="1" x14ac:dyDescent="0.3">
      <c r="B98" s="161" t="s">
        <v>203</v>
      </c>
      <c r="C98" s="162" t="s">
        <v>204</v>
      </c>
      <c r="D98" s="279"/>
      <c r="E98" s="280"/>
      <c r="F98" s="280"/>
      <c r="G98" s="280"/>
      <c r="H98" s="280"/>
      <c r="I98" s="280"/>
      <c r="J98" s="280"/>
      <c r="K98" s="280"/>
      <c r="L98" s="280"/>
      <c r="M98" s="280"/>
      <c r="N98" s="280"/>
      <c r="O98" s="280"/>
      <c r="P98" s="280"/>
      <c r="Q98" s="281"/>
      <c r="R98" s="281"/>
      <c r="S98" s="281"/>
      <c r="T98" s="281"/>
      <c r="U98" s="281"/>
      <c r="V98" s="281"/>
      <c r="W98" s="281"/>
      <c r="X98" s="281"/>
      <c r="Y98" s="281"/>
      <c r="Z98" s="281"/>
      <c r="AA98" s="281"/>
      <c r="AB98" s="281"/>
      <c r="AC98" s="281"/>
      <c r="AD98" s="281"/>
      <c r="AE98" s="281"/>
      <c r="AF98" s="281"/>
      <c r="AG98" s="281"/>
      <c r="AH98" s="281"/>
      <c r="AI98" s="282"/>
      <c r="AJ98" s="281"/>
      <c r="AK98" s="282"/>
      <c r="AL98" s="282"/>
      <c r="AM98" s="289"/>
      <c r="AN98" s="294"/>
      <c r="AO98" s="170"/>
      <c r="AP98" s="294"/>
      <c r="AQ98" s="294"/>
      <c r="AR98" s="294"/>
      <c r="AS98" s="281"/>
      <c r="AT98" s="281"/>
      <c r="AU98" s="281"/>
      <c r="AV98" s="281"/>
      <c r="AW98" s="281"/>
      <c r="AX98" s="281"/>
      <c r="AY98" s="281"/>
      <c r="AZ98" s="281"/>
      <c r="BA98" s="281"/>
      <c r="BB98" s="281"/>
      <c r="BC98" s="281"/>
      <c r="BD98" s="281"/>
      <c r="BE98" s="281"/>
      <c r="BF98" s="281"/>
      <c r="BG98" s="281"/>
      <c r="BH98" s="281"/>
      <c r="BI98" s="281"/>
      <c r="BJ98" s="281"/>
      <c r="BK98" s="171"/>
      <c r="BL98" s="167"/>
      <c r="BM98" s="167"/>
      <c r="BN98" s="167"/>
      <c r="BO98" s="167"/>
      <c r="BP98" s="167"/>
      <c r="BQ98" s="167"/>
      <c r="BR98" s="167"/>
      <c r="BS98" s="167"/>
      <c r="BT98" s="167"/>
      <c r="BU98" s="167"/>
      <c r="BV98" s="281"/>
      <c r="BW98" s="281"/>
      <c r="BX98" s="281"/>
      <c r="BY98" s="281"/>
      <c r="BZ98" s="281"/>
      <c r="CA98" s="281"/>
      <c r="CB98" s="281"/>
      <c r="CC98" s="281"/>
      <c r="CD98" s="281"/>
      <c r="CE98" s="167"/>
      <c r="CF98" s="167"/>
      <c r="CG98" s="281"/>
      <c r="CH98" s="281"/>
      <c r="CI98" s="281"/>
      <c r="CJ98" s="281"/>
      <c r="CK98" s="281"/>
      <c r="CL98" s="281"/>
      <c r="CM98" s="281"/>
      <c r="CN98" s="281"/>
      <c r="CO98" s="281"/>
      <c r="CP98" s="281"/>
      <c r="CQ98" s="281"/>
      <c r="CR98" s="281"/>
      <c r="CS98" s="281"/>
      <c r="CT98" s="281"/>
      <c r="CU98" s="281"/>
      <c r="CV98" s="281"/>
      <c r="CW98" s="281"/>
      <c r="CX98" s="281"/>
      <c r="CY98" s="281"/>
      <c r="CZ98" s="281"/>
      <c r="DA98" s="281"/>
      <c r="DB98" s="281"/>
      <c r="DC98" s="281"/>
      <c r="DD98" s="281"/>
      <c r="DE98" s="281"/>
      <c r="DF98" s="281"/>
      <c r="DG98" s="281"/>
      <c r="DH98" s="281"/>
      <c r="DI98" s="281"/>
      <c r="DJ98" s="281"/>
      <c r="DK98" s="281"/>
      <c r="DL98" s="281"/>
      <c r="DM98" s="281"/>
      <c r="DN98" s="281"/>
      <c r="DO98" s="281"/>
      <c r="DP98" s="281"/>
      <c r="DQ98" s="281"/>
      <c r="DR98" s="281"/>
      <c r="DS98" s="281"/>
      <c r="DT98" s="281"/>
      <c r="DU98" s="166"/>
      <c r="DV98" s="281"/>
      <c r="DW98" s="281"/>
      <c r="DX98" s="281"/>
      <c r="DY98" s="281"/>
      <c r="DZ98" s="281"/>
      <c r="EA98" s="281"/>
      <c r="EB98" s="281"/>
      <c r="EC98" s="281"/>
      <c r="ED98" s="281"/>
      <c r="EE98" s="281"/>
      <c r="EF98" s="281"/>
      <c r="EG98" s="281"/>
      <c r="EH98" s="281"/>
      <c r="EI98" s="281"/>
      <c r="EJ98" s="281"/>
      <c r="EK98" s="281"/>
      <c r="EL98" s="281"/>
      <c r="EM98" s="281"/>
      <c r="EN98" s="281"/>
      <c r="EO98" s="281"/>
      <c r="EP98" s="281"/>
      <c r="EQ98" s="281"/>
      <c r="ER98" s="281"/>
      <c r="ES98" s="280"/>
      <c r="ET98" s="281"/>
      <c r="EU98" s="281"/>
      <c r="EV98" s="281"/>
      <c r="EW98" s="166"/>
      <c r="EX98" s="281"/>
      <c r="EY98" s="281"/>
      <c r="EZ98" s="281"/>
      <c r="FA98" s="281"/>
      <c r="FB98" s="281"/>
      <c r="FC98" s="281">
        <f t="shared" si="259"/>
        <v>123.29868999999999</v>
      </c>
      <c r="FD98" s="281">
        <f>FD99</f>
        <v>123.29868999999999</v>
      </c>
      <c r="FE98" s="281"/>
      <c r="FF98" s="281"/>
      <c r="FG98" s="281">
        <f>FH98</f>
        <v>0</v>
      </c>
      <c r="FH98" s="167">
        <f>FH99</f>
        <v>0</v>
      </c>
      <c r="FI98" s="281"/>
      <c r="FJ98" s="281"/>
      <c r="FK98" s="281"/>
      <c r="FL98" s="281"/>
      <c r="FM98" s="281"/>
      <c r="FN98" s="281"/>
      <c r="FO98" s="281">
        <f t="shared" si="260"/>
        <v>123.29868999999999</v>
      </c>
      <c r="FP98" s="281">
        <f>FP99</f>
        <v>123.29868999999999</v>
      </c>
      <c r="FQ98" s="281"/>
      <c r="FR98" s="281"/>
      <c r="FS98" s="248">
        <f t="shared" si="258"/>
        <v>0</v>
      </c>
      <c r="FT98" s="249">
        <f t="shared" si="79"/>
        <v>0</v>
      </c>
      <c r="FU98" s="248">
        <v>0</v>
      </c>
      <c r="FV98" s="249">
        <f t="shared" si="80"/>
        <v>0</v>
      </c>
      <c r="FW98" s="248">
        <f t="shared" si="214"/>
        <v>0</v>
      </c>
      <c r="FX98" s="249">
        <v>0</v>
      </c>
      <c r="FY98" s="248">
        <f t="shared" si="215"/>
        <v>0</v>
      </c>
      <c r="FZ98" s="249">
        <v>0</v>
      </c>
      <c r="GA98" s="248">
        <f t="shared" si="83"/>
        <v>0</v>
      </c>
      <c r="GB98" s="250">
        <f t="shared" si="84"/>
        <v>0</v>
      </c>
      <c r="GC98" s="248">
        <v>0</v>
      </c>
      <c r="GD98" s="250">
        <f t="shared" si="85"/>
        <v>0</v>
      </c>
      <c r="GE98" s="248"/>
      <c r="GF98" s="251"/>
      <c r="GG98" s="248"/>
      <c r="GH98" s="251"/>
      <c r="GI98" s="248">
        <f t="shared" si="86"/>
        <v>123.29868999999999</v>
      </c>
      <c r="GJ98" s="250">
        <f t="shared" si="87"/>
        <v>1</v>
      </c>
      <c r="GK98" s="248">
        <f>GK99</f>
        <v>123.29868999999999</v>
      </c>
      <c r="GL98" s="250">
        <f t="shared" si="88"/>
        <v>1</v>
      </c>
      <c r="GM98" s="248">
        <f t="shared" si="217"/>
        <v>0</v>
      </c>
      <c r="GN98" s="250">
        <v>0</v>
      </c>
      <c r="GO98" s="248">
        <f t="shared" si="218"/>
        <v>0</v>
      </c>
      <c r="GP98" s="250">
        <v>0</v>
      </c>
      <c r="GQ98" s="281"/>
      <c r="GR98" s="281"/>
      <c r="GS98" s="281"/>
      <c r="GT98" s="281"/>
      <c r="GU98" s="281"/>
      <c r="GV98" s="281"/>
      <c r="GW98" s="281"/>
      <c r="GX98" s="281"/>
      <c r="GY98" s="281"/>
      <c r="GZ98" s="281"/>
      <c r="HA98" s="281"/>
      <c r="HB98" s="281"/>
      <c r="HC98" s="281"/>
      <c r="HD98" s="281"/>
      <c r="HE98" s="281"/>
      <c r="HF98" s="281"/>
      <c r="HG98" s="281"/>
      <c r="HH98" s="281"/>
      <c r="HI98" s="281"/>
      <c r="HJ98" s="281"/>
      <c r="HK98" s="281"/>
      <c r="HL98" s="281"/>
      <c r="HM98" s="281"/>
      <c r="HN98" s="281"/>
      <c r="HO98" s="281"/>
      <c r="HP98" s="281"/>
      <c r="HQ98" s="281"/>
      <c r="HR98" s="281"/>
      <c r="HS98" s="281"/>
      <c r="HT98" s="281"/>
      <c r="HU98" s="281"/>
      <c r="HV98" s="281"/>
      <c r="HW98" s="281"/>
      <c r="HX98" s="281"/>
      <c r="HY98" s="281"/>
      <c r="HZ98" s="281"/>
      <c r="IA98" s="281"/>
      <c r="IB98" s="281"/>
      <c r="IC98" s="281"/>
      <c r="ID98" s="281"/>
      <c r="IE98" s="273"/>
      <c r="IF98" s="283"/>
      <c r="IG98" s="283"/>
      <c r="IH98" s="283"/>
    </row>
    <row r="99" spans="2:249" s="271" customFormat="1" ht="50.25" hidden="1" customHeight="1" x14ac:dyDescent="0.3">
      <c r="B99" s="285"/>
      <c r="C99" s="300" t="s">
        <v>141</v>
      </c>
      <c r="D99" s="261"/>
      <c r="E99" s="262"/>
      <c r="F99" s="262"/>
      <c r="G99" s="262"/>
      <c r="H99" s="262"/>
      <c r="I99" s="262"/>
      <c r="J99" s="262"/>
      <c r="K99" s="262"/>
      <c r="L99" s="262"/>
      <c r="M99" s="262"/>
      <c r="N99" s="262"/>
      <c r="O99" s="262"/>
      <c r="P99" s="262"/>
      <c r="Q99" s="263"/>
      <c r="R99" s="263"/>
      <c r="S99" s="263"/>
      <c r="T99" s="263"/>
      <c r="U99" s="263"/>
      <c r="V99" s="263"/>
      <c r="W99" s="263"/>
      <c r="X99" s="263"/>
      <c r="Y99" s="263"/>
      <c r="Z99" s="263"/>
      <c r="AA99" s="263"/>
      <c r="AB99" s="263"/>
      <c r="AC99" s="263"/>
      <c r="AD99" s="263"/>
      <c r="AE99" s="263"/>
      <c r="AF99" s="263"/>
      <c r="AG99" s="263"/>
      <c r="AH99" s="263"/>
      <c r="AI99" s="264"/>
      <c r="AJ99" s="263"/>
      <c r="AK99" s="264"/>
      <c r="AL99" s="264"/>
      <c r="AM99" s="276"/>
      <c r="AN99" s="275"/>
      <c r="AO99" s="265"/>
      <c r="AP99" s="275"/>
      <c r="AQ99" s="275"/>
      <c r="AR99" s="275"/>
      <c r="AS99" s="263"/>
      <c r="AT99" s="263"/>
      <c r="AU99" s="263"/>
      <c r="AV99" s="263"/>
      <c r="AW99" s="263"/>
      <c r="AX99" s="263"/>
      <c r="AY99" s="263"/>
      <c r="AZ99" s="263"/>
      <c r="BA99" s="263"/>
      <c r="BB99" s="263"/>
      <c r="BC99" s="263"/>
      <c r="BD99" s="263"/>
      <c r="BE99" s="263"/>
      <c r="BF99" s="263"/>
      <c r="BG99" s="263"/>
      <c r="BH99" s="263"/>
      <c r="BI99" s="263"/>
      <c r="BJ99" s="263"/>
      <c r="BK99" s="266"/>
      <c r="BL99" s="267"/>
      <c r="BM99" s="267"/>
      <c r="BN99" s="267"/>
      <c r="BO99" s="267"/>
      <c r="BP99" s="267"/>
      <c r="BQ99" s="267"/>
      <c r="BR99" s="267"/>
      <c r="BS99" s="267"/>
      <c r="BT99" s="267"/>
      <c r="BU99" s="267"/>
      <c r="BV99" s="263"/>
      <c r="BW99" s="263"/>
      <c r="BX99" s="263"/>
      <c r="BY99" s="263"/>
      <c r="BZ99" s="263"/>
      <c r="CA99" s="263"/>
      <c r="CB99" s="263"/>
      <c r="CC99" s="263"/>
      <c r="CD99" s="263"/>
      <c r="CE99" s="267"/>
      <c r="CF99" s="267"/>
      <c r="CG99" s="263"/>
      <c r="CH99" s="263"/>
      <c r="CI99" s="263"/>
      <c r="CJ99" s="263"/>
      <c r="CK99" s="263"/>
      <c r="CL99" s="263"/>
      <c r="CM99" s="263"/>
      <c r="CN99" s="263"/>
      <c r="CO99" s="263"/>
      <c r="CP99" s="263"/>
      <c r="CQ99" s="263"/>
      <c r="CR99" s="263"/>
      <c r="CS99" s="263"/>
      <c r="CT99" s="263"/>
      <c r="CU99" s="263"/>
      <c r="CV99" s="263"/>
      <c r="CW99" s="263"/>
      <c r="CX99" s="263"/>
      <c r="CY99" s="263"/>
      <c r="CZ99" s="263"/>
      <c r="DA99" s="263"/>
      <c r="DB99" s="263"/>
      <c r="DC99" s="263"/>
      <c r="DD99" s="263"/>
      <c r="DE99" s="263"/>
      <c r="DF99" s="263"/>
      <c r="DG99" s="263"/>
      <c r="DH99" s="263"/>
      <c r="DI99" s="263"/>
      <c r="DJ99" s="263"/>
      <c r="DK99" s="263"/>
      <c r="DL99" s="263"/>
      <c r="DM99" s="263"/>
      <c r="DN99" s="263"/>
      <c r="DO99" s="263"/>
      <c r="DP99" s="263"/>
      <c r="DQ99" s="263"/>
      <c r="DR99" s="263"/>
      <c r="DS99" s="263"/>
      <c r="DT99" s="263"/>
      <c r="DU99" s="234"/>
      <c r="DV99" s="263"/>
      <c r="DW99" s="263"/>
      <c r="DX99" s="263"/>
      <c r="DY99" s="263"/>
      <c r="DZ99" s="263"/>
      <c r="EA99" s="263"/>
      <c r="EB99" s="263"/>
      <c r="EC99" s="263"/>
      <c r="ED99" s="263"/>
      <c r="EE99" s="263"/>
      <c r="EF99" s="263"/>
      <c r="EG99" s="263"/>
      <c r="EH99" s="263"/>
      <c r="EI99" s="263"/>
      <c r="EJ99" s="263"/>
      <c r="EK99" s="263"/>
      <c r="EL99" s="263"/>
      <c r="EM99" s="263"/>
      <c r="EN99" s="263"/>
      <c r="EO99" s="263"/>
      <c r="EP99" s="263"/>
      <c r="EQ99" s="263"/>
      <c r="ER99" s="263"/>
      <c r="ES99" s="262"/>
      <c r="ET99" s="263"/>
      <c r="EU99" s="263"/>
      <c r="EV99" s="263"/>
      <c r="EW99" s="234"/>
      <c r="EX99" s="263"/>
      <c r="EY99" s="263"/>
      <c r="EZ99" s="263"/>
      <c r="FA99" s="263"/>
      <c r="FB99" s="263"/>
      <c r="FC99" s="263">
        <f t="shared" si="259"/>
        <v>123.29868999999999</v>
      </c>
      <c r="FD99" s="263">
        <f>FD101</f>
        <v>123.29868999999999</v>
      </c>
      <c r="FE99" s="263"/>
      <c r="FF99" s="263"/>
      <c r="FG99" s="263">
        <f>FH99</f>
        <v>0</v>
      </c>
      <c r="FH99" s="263">
        <f>FH101</f>
        <v>0</v>
      </c>
      <c r="FI99" s="263"/>
      <c r="FJ99" s="263"/>
      <c r="FK99" s="263"/>
      <c r="FL99" s="263"/>
      <c r="FM99" s="263"/>
      <c r="FN99" s="263"/>
      <c r="FO99" s="263">
        <f t="shared" si="260"/>
        <v>123.29868999999999</v>
      </c>
      <c r="FP99" s="263">
        <f>FP101</f>
        <v>123.29868999999999</v>
      </c>
      <c r="FQ99" s="263"/>
      <c r="FR99" s="263"/>
      <c r="FS99" s="140">
        <f t="shared" si="258"/>
        <v>0</v>
      </c>
      <c r="FT99" s="144">
        <f t="shared" si="79"/>
        <v>0</v>
      </c>
      <c r="FU99" s="140">
        <v>0</v>
      </c>
      <c r="FV99" s="144">
        <f t="shared" si="80"/>
        <v>0</v>
      </c>
      <c r="FW99" s="140">
        <f t="shared" si="214"/>
        <v>0</v>
      </c>
      <c r="FX99" s="144">
        <v>0</v>
      </c>
      <c r="FY99" s="140">
        <f t="shared" si="215"/>
        <v>0</v>
      </c>
      <c r="FZ99" s="144">
        <v>0</v>
      </c>
      <c r="GA99" s="140">
        <f t="shared" si="83"/>
        <v>0</v>
      </c>
      <c r="GB99" s="145">
        <f t="shared" si="84"/>
        <v>0</v>
      </c>
      <c r="GC99" s="140">
        <v>0</v>
      </c>
      <c r="GD99" s="145">
        <f t="shared" si="85"/>
        <v>0</v>
      </c>
      <c r="GE99" s="140"/>
      <c r="GF99" s="268"/>
      <c r="GG99" s="140"/>
      <c r="GH99" s="268"/>
      <c r="GI99" s="140">
        <f t="shared" si="86"/>
        <v>123.29868999999999</v>
      </c>
      <c r="GJ99" s="145">
        <f t="shared" si="87"/>
        <v>1</v>
      </c>
      <c r="GK99" s="140">
        <f>GK101</f>
        <v>123.29868999999999</v>
      </c>
      <c r="GL99" s="145">
        <f t="shared" si="88"/>
        <v>1</v>
      </c>
      <c r="GM99" s="140">
        <f t="shared" si="217"/>
        <v>0</v>
      </c>
      <c r="GN99" s="145">
        <v>0</v>
      </c>
      <c r="GO99" s="140">
        <f t="shared" si="218"/>
        <v>0</v>
      </c>
      <c r="GP99" s="145">
        <v>0</v>
      </c>
      <c r="GQ99" s="263"/>
      <c r="GR99" s="263"/>
      <c r="GS99" s="263"/>
      <c r="GT99" s="263"/>
      <c r="GU99" s="263"/>
      <c r="GV99" s="263"/>
      <c r="GW99" s="263"/>
      <c r="GX99" s="263"/>
      <c r="GY99" s="263"/>
      <c r="GZ99" s="263"/>
      <c r="HA99" s="263"/>
      <c r="HB99" s="263"/>
      <c r="HC99" s="263"/>
      <c r="HD99" s="263"/>
      <c r="HE99" s="263"/>
      <c r="HF99" s="263"/>
      <c r="HG99" s="263"/>
      <c r="HH99" s="263"/>
      <c r="HI99" s="263"/>
      <c r="HJ99" s="263"/>
      <c r="HK99" s="263"/>
      <c r="HL99" s="263"/>
      <c r="HM99" s="263"/>
      <c r="HN99" s="263"/>
      <c r="HO99" s="263"/>
      <c r="HP99" s="263"/>
      <c r="HQ99" s="263"/>
      <c r="HR99" s="263"/>
      <c r="HS99" s="263"/>
      <c r="HT99" s="263"/>
      <c r="HU99" s="263"/>
      <c r="HV99" s="263"/>
      <c r="HW99" s="263"/>
      <c r="HX99" s="263"/>
      <c r="HY99" s="263"/>
      <c r="HZ99" s="263"/>
      <c r="IA99" s="263"/>
      <c r="IB99" s="263"/>
      <c r="IC99" s="263"/>
      <c r="ID99" s="263"/>
      <c r="IE99" s="269"/>
      <c r="IF99" s="270"/>
      <c r="IG99" s="270"/>
      <c r="IH99" s="270"/>
    </row>
    <row r="100" spans="2:249" s="271" customFormat="1" ht="15" hidden="1" customHeight="1" x14ac:dyDescent="0.3">
      <c r="B100" s="259"/>
      <c r="C100" s="260" t="s">
        <v>162</v>
      </c>
      <c r="D100" s="261"/>
      <c r="E100" s="262"/>
      <c r="F100" s="262"/>
      <c r="G100" s="262"/>
      <c r="H100" s="262"/>
      <c r="I100" s="262"/>
      <c r="J100" s="262"/>
      <c r="K100" s="262"/>
      <c r="L100" s="262"/>
      <c r="M100" s="262"/>
      <c r="N100" s="262"/>
      <c r="O100" s="262"/>
      <c r="P100" s="262"/>
      <c r="Q100" s="263"/>
      <c r="R100" s="263"/>
      <c r="S100" s="263"/>
      <c r="T100" s="263"/>
      <c r="U100" s="263"/>
      <c r="V100" s="263"/>
      <c r="W100" s="263"/>
      <c r="X100" s="263"/>
      <c r="Y100" s="263"/>
      <c r="Z100" s="263"/>
      <c r="AA100" s="263"/>
      <c r="AB100" s="263"/>
      <c r="AC100" s="263"/>
      <c r="AD100" s="263"/>
      <c r="AE100" s="263"/>
      <c r="AF100" s="263"/>
      <c r="AG100" s="263"/>
      <c r="AH100" s="263"/>
      <c r="AI100" s="264"/>
      <c r="AJ100" s="263"/>
      <c r="AK100" s="264"/>
      <c r="AL100" s="264"/>
      <c r="AM100" s="276"/>
      <c r="AN100" s="275"/>
      <c r="AO100" s="265"/>
      <c r="AP100" s="275"/>
      <c r="AQ100" s="275"/>
      <c r="AR100" s="275"/>
      <c r="AS100" s="263"/>
      <c r="AT100" s="263"/>
      <c r="AU100" s="263"/>
      <c r="AV100" s="263"/>
      <c r="AW100" s="263"/>
      <c r="AX100" s="263"/>
      <c r="AY100" s="263"/>
      <c r="AZ100" s="263"/>
      <c r="BA100" s="263"/>
      <c r="BB100" s="263"/>
      <c r="BC100" s="263"/>
      <c r="BD100" s="263"/>
      <c r="BE100" s="263"/>
      <c r="BF100" s="263"/>
      <c r="BG100" s="263"/>
      <c r="BH100" s="263"/>
      <c r="BI100" s="263"/>
      <c r="BJ100" s="263"/>
      <c r="BK100" s="266"/>
      <c r="BL100" s="267"/>
      <c r="BM100" s="267"/>
      <c r="BN100" s="267"/>
      <c r="BO100" s="267"/>
      <c r="BP100" s="267"/>
      <c r="BQ100" s="267"/>
      <c r="BR100" s="267"/>
      <c r="BS100" s="267"/>
      <c r="BT100" s="267"/>
      <c r="BU100" s="267"/>
      <c r="BV100" s="263"/>
      <c r="BW100" s="263"/>
      <c r="BX100" s="263"/>
      <c r="BY100" s="263"/>
      <c r="BZ100" s="263"/>
      <c r="CA100" s="263"/>
      <c r="CB100" s="263"/>
      <c r="CC100" s="263"/>
      <c r="CD100" s="263"/>
      <c r="CE100" s="267"/>
      <c r="CF100" s="267"/>
      <c r="CG100" s="263"/>
      <c r="CH100" s="263"/>
      <c r="CI100" s="263"/>
      <c r="CJ100" s="263"/>
      <c r="CK100" s="263"/>
      <c r="CL100" s="263"/>
      <c r="CM100" s="263"/>
      <c r="CN100" s="263"/>
      <c r="CO100" s="263"/>
      <c r="CP100" s="263"/>
      <c r="CQ100" s="263"/>
      <c r="CR100" s="263"/>
      <c r="CS100" s="263"/>
      <c r="CT100" s="263"/>
      <c r="CU100" s="263"/>
      <c r="CV100" s="263"/>
      <c r="CW100" s="263"/>
      <c r="CX100" s="263"/>
      <c r="CY100" s="263"/>
      <c r="CZ100" s="263"/>
      <c r="DA100" s="263"/>
      <c r="DB100" s="263"/>
      <c r="DC100" s="263"/>
      <c r="DD100" s="263"/>
      <c r="DE100" s="263"/>
      <c r="DF100" s="263"/>
      <c r="DG100" s="263"/>
      <c r="DH100" s="263"/>
      <c r="DI100" s="263"/>
      <c r="DJ100" s="263"/>
      <c r="DK100" s="263"/>
      <c r="DL100" s="263"/>
      <c r="DM100" s="263"/>
      <c r="DN100" s="263"/>
      <c r="DO100" s="263"/>
      <c r="DP100" s="263"/>
      <c r="DQ100" s="263"/>
      <c r="DR100" s="263"/>
      <c r="DS100" s="263"/>
      <c r="DT100" s="263"/>
      <c r="DU100" s="263"/>
      <c r="DV100" s="263"/>
      <c r="DW100" s="263"/>
      <c r="DX100" s="263"/>
      <c r="DY100" s="263"/>
      <c r="DZ100" s="263"/>
      <c r="EA100" s="263"/>
      <c r="EB100" s="263"/>
      <c r="EC100" s="263"/>
      <c r="ED100" s="263"/>
      <c r="EE100" s="263"/>
      <c r="EF100" s="263"/>
      <c r="EG100" s="263"/>
      <c r="EH100" s="263"/>
      <c r="EI100" s="263"/>
      <c r="EJ100" s="263"/>
      <c r="EK100" s="263"/>
      <c r="EL100" s="263"/>
      <c r="EM100" s="263"/>
      <c r="EN100" s="263"/>
      <c r="EO100" s="263"/>
      <c r="EP100" s="263"/>
      <c r="EQ100" s="263"/>
      <c r="ER100" s="263"/>
      <c r="ES100" s="262"/>
      <c r="ET100" s="263"/>
      <c r="EU100" s="263"/>
      <c r="EV100" s="263"/>
      <c r="EW100" s="263"/>
      <c r="EX100" s="263"/>
      <c r="EY100" s="263"/>
      <c r="EZ100" s="263"/>
      <c r="FA100" s="263"/>
      <c r="FB100" s="263"/>
      <c r="FC100" s="263"/>
      <c r="FD100" s="263"/>
      <c r="FE100" s="263"/>
      <c r="FF100" s="263"/>
      <c r="FG100" s="263"/>
      <c r="FH100" s="263"/>
      <c r="FI100" s="263"/>
      <c r="FJ100" s="263"/>
      <c r="FK100" s="263"/>
      <c r="FL100" s="263"/>
      <c r="FM100" s="263"/>
      <c r="FN100" s="263"/>
      <c r="FO100" s="263"/>
      <c r="FP100" s="263"/>
      <c r="FQ100" s="263"/>
      <c r="FR100" s="263"/>
      <c r="FS100" s="140">
        <f t="shared" si="258"/>
        <v>0</v>
      </c>
      <c r="FT100" s="144" t="e">
        <f t="shared" ref="FT100:FT163" si="261">FS100/FC100</f>
        <v>#DIV/0!</v>
      </c>
      <c r="FU100" s="140">
        <v>0</v>
      </c>
      <c r="FV100" s="144" t="e">
        <f t="shared" ref="FV100:FV163" si="262">FU100/FD100</f>
        <v>#DIV/0!</v>
      </c>
      <c r="FW100" s="140">
        <f t="shared" si="214"/>
        <v>0</v>
      </c>
      <c r="FX100" s="144" t="e">
        <f>FW100/FE100</f>
        <v>#DIV/0!</v>
      </c>
      <c r="FY100" s="140">
        <f t="shared" si="215"/>
        <v>0</v>
      </c>
      <c r="FZ100" s="144" t="e">
        <f t="shared" ref="FZ100:FZ163" si="263">FY100/FF100</f>
        <v>#DIV/0!</v>
      </c>
      <c r="GA100" s="140">
        <f t="shared" ref="GA100:GA163" si="264">GC100+GE100+GG100</f>
        <v>0</v>
      </c>
      <c r="GB100" s="145" t="e">
        <f t="shared" ref="GB100:GB163" si="265">GA100/FC100</f>
        <v>#DIV/0!</v>
      </c>
      <c r="GC100" s="140">
        <v>0</v>
      </c>
      <c r="GD100" s="145" t="e">
        <f t="shared" ref="GD100:GD132" si="266">GC100/FD100</f>
        <v>#DIV/0!</v>
      </c>
      <c r="GE100" s="140"/>
      <c r="GF100" s="268"/>
      <c r="GG100" s="140"/>
      <c r="GH100" s="268"/>
      <c r="GI100" s="140">
        <f t="shared" ref="GI100:GI163" si="267">GK100+GM100+GO100</f>
        <v>0</v>
      </c>
      <c r="GJ100" s="145" t="e">
        <f t="shared" ref="GJ100:GJ163" si="268">GI100/FC100</f>
        <v>#DIV/0!</v>
      </c>
      <c r="GK100" s="140">
        <f t="shared" si="216"/>
        <v>0</v>
      </c>
      <c r="GL100" s="145" t="e">
        <f t="shared" ref="GL100:GL163" si="269">GK100/FD100</f>
        <v>#DIV/0!</v>
      </c>
      <c r="GM100" s="140">
        <f t="shared" si="217"/>
        <v>0</v>
      </c>
      <c r="GN100" s="145" t="e">
        <f>GM100/FE100</f>
        <v>#DIV/0!</v>
      </c>
      <c r="GO100" s="140">
        <f t="shared" si="218"/>
        <v>0</v>
      </c>
      <c r="GP100" s="145" t="e">
        <f t="shared" ref="GP100:GP163" si="270">GO100/FF100</f>
        <v>#DIV/0!</v>
      </c>
      <c r="GQ100" s="263"/>
      <c r="GR100" s="263"/>
      <c r="GS100" s="263"/>
      <c r="GT100" s="263"/>
      <c r="GU100" s="263"/>
      <c r="GV100" s="263"/>
      <c r="GW100" s="263"/>
      <c r="GX100" s="263"/>
      <c r="GY100" s="263"/>
      <c r="GZ100" s="263"/>
      <c r="HA100" s="263"/>
      <c r="HB100" s="263"/>
      <c r="HC100" s="263"/>
      <c r="HD100" s="263"/>
      <c r="HE100" s="263"/>
      <c r="HF100" s="263"/>
      <c r="HG100" s="263"/>
      <c r="HH100" s="263"/>
      <c r="HI100" s="263"/>
      <c r="HJ100" s="263"/>
      <c r="HK100" s="263"/>
      <c r="HL100" s="263"/>
      <c r="HM100" s="263"/>
      <c r="HN100" s="263"/>
      <c r="HO100" s="263"/>
      <c r="HP100" s="263"/>
      <c r="HQ100" s="263"/>
      <c r="HR100" s="263"/>
      <c r="HS100" s="263"/>
      <c r="HT100" s="263"/>
      <c r="HU100" s="263"/>
      <c r="HV100" s="263"/>
      <c r="HW100" s="263"/>
      <c r="HX100" s="263"/>
      <c r="HY100" s="263"/>
      <c r="HZ100" s="263"/>
      <c r="IA100" s="263"/>
      <c r="IB100" s="263"/>
      <c r="IC100" s="263"/>
      <c r="ID100" s="263"/>
      <c r="IE100" s="269"/>
      <c r="IF100" s="270"/>
      <c r="IG100" s="270"/>
      <c r="IH100" s="270"/>
    </row>
    <row r="101" spans="2:249" s="271" customFormat="1" ht="36.75" hidden="1" customHeight="1" x14ac:dyDescent="0.3">
      <c r="B101" s="259"/>
      <c r="C101" s="260" t="s">
        <v>164</v>
      </c>
      <c r="D101" s="261"/>
      <c r="E101" s="262"/>
      <c r="F101" s="262"/>
      <c r="G101" s="262"/>
      <c r="H101" s="262"/>
      <c r="I101" s="262"/>
      <c r="J101" s="262"/>
      <c r="K101" s="262"/>
      <c r="L101" s="262"/>
      <c r="M101" s="262"/>
      <c r="N101" s="262"/>
      <c r="O101" s="262"/>
      <c r="P101" s="262"/>
      <c r="Q101" s="263"/>
      <c r="R101" s="263"/>
      <c r="S101" s="263"/>
      <c r="T101" s="263"/>
      <c r="U101" s="263"/>
      <c r="V101" s="263"/>
      <c r="W101" s="263"/>
      <c r="X101" s="263"/>
      <c r="Y101" s="263"/>
      <c r="Z101" s="263"/>
      <c r="AA101" s="263"/>
      <c r="AB101" s="263"/>
      <c r="AC101" s="263"/>
      <c r="AD101" s="263"/>
      <c r="AE101" s="263"/>
      <c r="AF101" s="263"/>
      <c r="AG101" s="263"/>
      <c r="AH101" s="263"/>
      <c r="AI101" s="264"/>
      <c r="AJ101" s="263"/>
      <c r="AK101" s="264"/>
      <c r="AL101" s="264"/>
      <c r="AM101" s="276"/>
      <c r="AN101" s="275"/>
      <c r="AO101" s="265"/>
      <c r="AP101" s="275"/>
      <c r="AQ101" s="275"/>
      <c r="AR101" s="275"/>
      <c r="AS101" s="263"/>
      <c r="AT101" s="263"/>
      <c r="AU101" s="263"/>
      <c r="AV101" s="263"/>
      <c r="AW101" s="263"/>
      <c r="AX101" s="263"/>
      <c r="AY101" s="263"/>
      <c r="AZ101" s="263"/>
      <c r="BA101" s="263"/>
      <c r="BB101" s="263"/>
      <c r="BC101" s="263"/>
      <c r="BD101" s="263"/>
      <c r="BE101" s="263"/>
      <c r="BF101" s="263"/>
      <c r="BG101" s="263"/>
      <c r="BH101" s="263"/>
      <c r="BI101" s="263"/>
      <c r="BJ101" s="263"/>
      <c r="BK101" s="266"/>
      <c r="BL101" s="267"/>
      <c r="BM101" s="267"/>
      <c r="BN101" s="267"/>
      <c r="BO101" s="267"/>
      <c r="BP101" s="267"/>
      <c r="BQ101" s="267"/>
      <c r="BR101" s="267"/>
      <c r="BS101" s="267"/>
      <c r="BT101" s="267"/>
      <c r="BU101" s="267"/>
      <c r="BV101" s="263"/>
      <c r="BW101" s="263"/>
      <c r="BX101" s="263"/>
      <c r="BY101" s="263"/>
      <c r="BZ101" s="263"/>
      <c r="CA101" s="263"/>
      <c r="CB101" s="263"/>
      <c r="CC101" s="263"/>
      <c r="CD101" s="263"/>
      <c r="CE101" s="267"/>
      <c r="CF101" s="267"/>
      <c r="CG101" s="263"/>
      <c r="CH101" s="263"/>
      <c r="CI101" s="263"/>
      <c r="CJ101" s="263"/>
      <c r="CK101" s="263"/>
      <c r="CL101" s="263"/>
      <c r="CM101" s="263"/>
      <c r="CN101" s="263"/>
      <c r="CO101" s="263"/>
      <c r="CP101" s="263"/>
      <c r="CQ101" s="263"/>
      <c r="CR101" s="263"/>
      <c r="CS101" s="263"/>
      <c r="CT101" s="263"/>
      <c r="CU101" s="263"/>
      <c r="CV101" s="263"/>
      <c r="CW101" s="263"/>
      <c r="CX101" s="263"/>
      <c r="CY101" s="263"/>
      <c r="CZ101" s="263"/>
      <c r="DA101" s="263"/>
      <c r="DB101" s="263"/>
      <c r="DC101" s="263"/>
      <c r="DD101" s="263"/>
      <c r="DE101" s="263"/>
      <c r="DF101" s="263"/>
      <c r="DG101" s="263"/>
      <c r="DH101" s="263"/>
      <c r="DI101" s="263"/>
      <c r="DJ101" s="263"/>
      <c r="DK101" s="263"/>
      <c r="DL101" s="263"/>
      <c r="DM101" s="263"/>
      <c r="DN101" s="263"/>
      <c r="DO101" s="263"/>
      <c r="DP101" s="263"/>
      <c r="DQ101" s="263"/>
      <c r="DR101" s="263"/>
      <c r="DS101" s="263"/>
      <c r="DT101" s="263"/>
      <c r="DU101" s="263"/>
      <c r="DV101" s="263"/>
      <c r="DW101" s="263"/>
      <c r="DX101" s="263"/>
      <c r="DY101" s="263"/>
      <c r="DZ101" s="263"/>
      <c r="EA101" s="263"/>
      <c r="EB101" s="263"/>
      <c r="EC101" s="263"/>
      <c r="ED101" s="263"/>
      <c r="EE101" s="263"/>
      <c r="EF101" s="263"/>
      <c r="EG101" s="263"/>
      <c r="EH101" s="263"/>
      <c r="EI101" s="263"/>
      <c r="EJ101" s="263"/>
      <c r="EK101" s="263"/>
      <c r="EL101" s="263"/>
      <c r="EM101" s="263"/>
      <c r="EN101" s="263"/>
      <c r="EO101" s="263"/>
      <c r="EP101" s="263"/>
      <c r="EQ101" s="263"/>
      <c r="ER101" s="263"/>
      <c r="ES101" s="262"/>
      <c r="ET101" s="263"/>
      <c r="EU101" s="263"/>
      <c r="EV101" s="263"/>
      <c r="EW101" s="263"/>
      <c r="EX101" s="263"/>
      <c r="EY101" s="263"/>
      <c r="EZ101" s="263"/>
      <c r="FA101" s="263"/>
      <c r="FB101" s="263"/>
      <c r="FC101" s="263">
        <f>FD101</f>
        <v>123.29868999999999</v>
      </c>
      <c r="FD101" s="263">
        <v>123.29868999999999</v>
      </c>
      <c r="FE101" s="263"/>
      <c r="FF101" s="263"/>
      <c r="FG101" s="263">
        <f>FH101</f>
        <v>0</v>
      </c>
      <c r="FH101" s="263">
        <f>FP101-FD101</f>
        <v>0</v>
      </c>
      <c r="FI101" s="263"/>
      <c r="FJ101" s="263"/>
      <c r="FK101" s="263"/>
      <c r="FL101" s="263"/>
      <c r="FM101" s="263"/>
      <c r="FN101" s="263"/>
      <c r="FO101" s="263">
        <f>FP101</f>
        <v>123.29868999999999</v>
      </c>
      <c r="FP101" s="263">
        <v>123.29868999999999</v>
      </c>
      <c r="FQ101" s="263"/>
      <c r="FR101" s="263"/>
      <c r="FS101" s="140">
        <f t="shared" si="258"/>
        <v>0</v>
      </c>
      <c r="FT101" s="144">
        <f t="shared" si="261"/>
        <v>0</v>
      </c>
      <c r="FU101" s="140">
        <v>0</v>
      </c>
      <c r="FV101" s="144">
        <f t="shared" si="262"/>
        <v>0</v>
      </c>
      <c r="FW101" s="140">
        <f t="shared" si="214"/>
        <v>0</v>
      </c>
      <c r="FX101" s="144">
        <v>0</v>
      </c>
      <c r="FY101" s="140">
        <f t="shared" si="215"/>
        <v>0</v>
      </c>
      <c r="FZ101" s="144">
        <v>0</v>
      </c>
      <c r="GA101" s="140">
        <f t="shared" si="264"/>
        <v>0</v>
      </c>
      <c r="GB101" s="145">
        <f t="shared" si="265"/>
        <v>0</v>
      </c>
      <c r="GC101" s="140">
        <v>0</v>
      </c>
      <c r="GD101" s="145">
        <f t="shared" si="266"/>
        <v>0</v>
      </c>
      <c r="GE101" s="140"/>
      <c r="GF101" s="268"/>
      <c r="GG101" s="140"/>
      <c r="GH101" s="268"/>
      <c r="GI101" s="140">
        <f t="shared" si="267"/>
        <v>123.29868999999999</v>
      </c>
      <c r="GJ101" s="145">
        <f t="shared" si="268"/>
        <v>1</v>
      </c>
      <c r="GK101" s="140">
        <v>123.29868999999999</v>
      </c>
      <c r="GL101" s="145">
        <f t="shared" si="269"/>
        <v>1</v>
      </c>
      <c r="GM101" s="140">
        <f t="shared" si="217"/>
        <v>0</v>
      </c>
      <c r="GN101" s="145">
        <v>0</v>
      </c>
      <c r="GO101" s="140">
        <f t="shared" si="218"/>
        <v>0</v>
      </c>
      <c r="GP101" s="145">
        <v>0</v>
      </c>
      <c r="GQ101" s="263"/>
      <c r="GR101" s="263"/>
      <c r="GS101" s="263"/>
      <c r="GT101" s="263"/>
      <c r="GU101" s="263"/>
      <c r="GV101" s="263"/>
      <c r="GW101" s="263"/>
      <c r="GX101" s="263"/>
      <c r="GY101" s="263"/>
      <c r="GZ101" s="263"/>
      <c r="HA101" s="263"/>
      <c r="HB101" s="263"/>
      <c r="HC101" s="263"/>
      <c r="HD101" s="263"/>
      <c r="HE101" s="263"/>
      <c r="HF101" s="263"/>
      <c r="HG101" s="263"/>
      <c r="HH101" s="263"/>
      <c r="HI101" s="263"/>
      <c r="HJ101" s="263"/>
      <c r="HK101" s="263"/>
      <c r="HL101" s="263"/>
      <c r="HM101" s="263"/>
      <c r="HN101" s="263"/>
      <c r="HO101" s="263"/>
      <c r="HP101" s="263"/>
      <c r="HQ101" s="263"/>
      <c r="HR101" s="263"/>
      <c r="HS101" s="263"/>
      <c r="HT101" s="263"/>
      <c r="HU101" s="263"/>
      <c r="HV101" s="263"/>
      <c r="HW101" s="263"/>
      <c r="HX101" s="263"/>
      <c r="HY101" s="263"/>
      <c r="HZ101" s="263"/>
      <c r="IA101" s="263"/>
      <c r="IB101" s="263"/>
      <c r="IC101" s="263"/>
      <c r="ID101" s="263"/>
      <c r="IE101" s="269"/>
      <c r="IF101" s="270"/>
      <c r="IG101" s="270"/>
      <c r="IH101" s="270"/>
    </row>
    <row r="102" spans="2:249" s="252" customFormat="1" ht="81" customHeight="1" x14ac:dyDescent="0.3">
      <c r="B102" s="161" t="s">
        <v>205</v>
      </c>
      <c r="C102" s="277" t="s">
        <v>206</v>
      </c>
      <c r="D102" s="163" t="s">
        <v>207</v>
      </c>
      <c r="E102" s="164">
        <f>F102+G102</f>
        <v>64783.012199999997</v>
      </c>
      <c r="F102" s="164">
        <v>64759.412199999999</v>
      </c>
      <c r="G102" s="164">
        <v>23.6</v>
      </c>
      <c r="H102" s="164">
        <f>I102+J102</f>
        <v>-20540.649729999997</v>
      </c>
      <c r="I102" s="164">
        <f>L102-F102</f>
        <v>-20540.649729999997</v>
      </c>
      <c r="J102" s="164">
        <f>M102-G102</f>
        <v>0</v>
      </c>
      <c r="K102" s="164">
        <f>L102+M102</f>
        <v>44242.36247</v>
      </c>
      <c r="L102" s="164">
        <v>44218.762470000001</v>
      </c>
      <c r="M102" s="164">
        <v>23.6</v>
      </c>
      <c r="N102" s="164">
        <f>O102+P102</f>
        <v>-10000</v>
      </c>
      <c r="O102" s="164">
        <f>R102-L102</f>
        <v>-10000</v>
      </c>
      <c r="P102" s="164">
        <f>S102-M102</f>
        <v>0</v>
      </c>
      <c r="Q102" s="166">
        <f>R102+S102</f>
        <v>34242.36247</v>
      </c>
      <c r="R102" s="166">
        <f>44218.76247-10000</f>
        <v>34218.762470000001</v>
      </c>
      <c r="S102" s="166">
        <v>23.6</v>
      </c>
      <c r="T102" s="166">
        <f>U102+V102</f>
        <v>29363.333330000001</v>
      </c>
      <c r="U102" s="166">
        <v>0</v>
      </c>
      <c r="V102" s="166">
        <v>29363.333330000001</v>
      </c>
      <c r="W102" s="166">
        <f>X102+Y102</f>
        <v>-14000.000000000002</v>
      </c>
      <c r="X102" s="166">
        <f>AA102-U102</f>
        <v>15363.333329999999</v>
      </c>
      <c r="Y102" s="166">
        <f>AB102-V102</f>
        <v>-29363.333330000001</v>
      </c>
      <c r="Z102" s="166">
        <f>AA102+AB102</f>
        <v>15363.333329999999</v>
      </c>
      <c r="AA102" s="166">
        <v>15363.333329999999</v>
      </c>
      <c r="AB102" s="166">
        <v>0</v>
      </c>
      <c r="AC102" s="166">
        <f>AD102+AE102</f>
        <v>0</v>
      </c>
      <c r="AD102" s="166">
        <v>0</v>
      </c>
      <c r="AE102" s="166">
        <v>0</v>
      </c>
      <c r="AF102" s="166" t="e">
        <f>AG102+AH102</f>
        <v>#REF!</v>
      </c>
      <c r="AG102" s="166" t="e">
        <f>'[2]2017_с остатком на торги'!$AG$72</f>
        <v>#REF!</v>
      </c>
      <c r="AH102" s="166">
        <v>0</v>
      </c>
      <c r="AI102" s="167">
        <v>0</v>
      </c>
      <c r="AJ102" s="166">
        <v>0</v>
      </c>
      <c r="AK102" s="167">
        <f>Z102-AJ102</f>
        <v>15363.333329999999</v>
      </c>
      <c r="AL102" s="167" t="e">
        <f>AF102-AJ102</f>
        <v>#REF!</v>
      </c>
      <c r="AM102" s="169" t="s">
        <v>208</v>
      </c>
      <c r="AN102" s="169" t="s">
        <v>208</v>
      </c>
      <c r="AO102" s="170">
        <v>1</v>
      </c>
      <c r="AP102" s="169"/>
      <c r="AQ102" s="167">
        <v>7144.0362400000004</v>
      </c>
      <c r="AR102" s="167" t="e">
        <f>AF102-AP102-AQ102</f>
        <v>#REF!</v>
      </c>
      <c r="AS102" s="166">
        <f>AT102+AU102</f>
        <v>25000</v>
      </c>
      <c r="AT102" s="166">
        <v>25000</v>
      </c>
      <c r="AU102" s="166">
        <v>0</v>
      </c>
      <c r="AV102" s="166">
        <f>AW102+AX102</f>
        <v>-2000</v>
      </c>
      <c r="AW102" s="166">
        <v>-2000</v>
      </c>
      <c r="AX102" s="166">
        <v>0</v>
      </c>
      <c r="AY102" s="166">
        <f>AZ102+BA102</f>
        <v>23000</v>
      </c>
      <c r="AZ102" s="166">
        <f>AT102+AW102</f>
        <v>23000</v>
      </c>
      <c r="BA102" s="166">
        <v>0</v>
      </c>
      <c r="BB102" s="166">
        <f>BC102+BD102</f>
        <v>25000</v>
      </c>
      <c r="BC102" s="166">
        <v>25000</v>
      </c>
      <c r="BD102" s="166"/>
      <c r="BE102" s="166">
        <f>BF102+BG102</f>
        <v>0</v>
      </c>
      <c r="BF102" s="166">
        <f>BW102-BC102</f>
        <v>0</v>
      </c>
      <c r="BG102" s="166">
        <f>BX102-BD102</f>
        <v>0</v>
      </c>
      <c r="BH102" s="166">
        <f>BI102+BJ102</f>
        <v>23000</v>
      </c>
      <c r="BI102" s="166">
        <f>AZ102</f>
        <v>23000</v>
      </c>
      <c r="BJ102" s="166">
        <v>0</v>
      </c>
      <c r="BK102" s="171">
        <v>1</v>
      </c>
      <c r="BL102" s="167">
        <f>AZ102</f>
        <v>23000</v>
      </c>
      <c r="BM102" s="167">
        <f>BN102</f>
        <v>2153.5004899999999</v>
      </c>
      <c r="BN102" s="167">
        <v>2153.5004899999999</v>
      </c>
      <c r="BO102" s="167"/>
      <c r="BP102" s="167">
        <f>BQ102</f>
        <v>0</v>
      </c>
      <c r="BQ102" s="167">
        <v>0</v>
      </c>
      <c r="BR102" s="167"/>
      <c r="BS102" s="167">
        <f>BT102+BU102</f>
        <v>20846.499510000001</v>
      </c>
      <c r="BT102" s="167">
        <f>BI102-BN102-BQ102</f>
        <v>20846.499510000001</v>
      </c>
      <c r="BU102" s="167"/>
      <c r="BV102" s="166">
        <f>BW102+BX102</f>
        <v>25000</v>
      </c>
      <c r="BW102" s="166">
        <v>25000</v>
      </c>
      <c r="BX102" s="166"/>
      <c r="BY102" s="166">
        <f>BZ102+CA102</f>
        <v>0</v>
      </c>
      <c r="BZ102" s="166">
        <v>0</v>
      </c>
      <c r="CA102" s="166">
        <v>0</v>
      </c>
      <c r="CB102" s="166">
        <f>CC102+CD102</f>
        <v>23000</v>
      </c>
      <c r="CC102" s="166">
        <f>BI102</f>
        <v>23000</v>
      </c>
      <c r="CD102" s="166"/>
      <c r="CE102" s="167">
        <v>1</v>
      </c>
      <c r="CF102" s="167">
        <f>CB102</f>
        <v>23000</v>
      </c>
      <c r="CG102" s="172"/>
      <c r="CH102" s="166">
        <f>CI102+CJ102</f>
        <v>10000</v>
      </c>
      <c r="CI102" s="166">
        <v>10000</v>
      </c>
      <c r="CJ102" s="166">
        <v>0</v>
      </c>
      <c r="CK102" s="166">
        <f>CL102+CM102</f>
        <v>0</v>
      </c>
      <c r="CL102" s="166">
        <f>CR102-CI102</f>
        <v>0</v>
      </c>
      <c r="CM102" s="166">
        <v>0</v>
      </c>
      <c r="CN102" s="166"/>
      <c r="CO102" s="166"/>
      <c r="CP102" s="166"/>
      <c r="CQ102" s="166">
        <f>CR102+CS102</f>
        <v>10000</v>
      </c>
      <c r="CR102" s="166">
        <v>10000</v>
      </c>
      <c r="CS102" s="166">
        <v>0</v>
      </c>
      <c r="CT102" s="166">
        <f>CU102+CV102</f>
        <v>0</v>
      </c>
      <c r="CU102" s="166"/>
      <c r="CV102" s="166"/>
      <c r="CW102" s="166">
        <f>CX102+CY102</f>
        <v>19650</v>
      </c>
      <c r="CX102" s="166">
        <v>19650</v>
      </c>
      <c r="CY102" s="166"/>
      <c r="CZ102" s="166">
        <f>DA102+DB102</f>
        <v>10000</v>
      </c>
      <c r="DA102" s="166">
        <v>10000</v>
      </c>
      <c r="DB102" s="166">
        <v>0</v>
      </c>
      <c r="DC102" s="166"/>
      <c r="DD102" s="166"/>
      <c r="DE102" s="166"/>
      <c r="DF102" s="166">
        <f>DG102+DH102</f>
        <v>0</v>
      </c>
      <c r="DG102" s="166">
        <f>DJ102-CX102</f>
        <v>0</v>
      </c>
      <c r="DH102" s="166"/>
      <c r="DI102" s="166">
        <f>DJ102+DK102</f>
        <v>19650</v>
      </c>
      <c r="DJ102" s="166">
        <f>23000+16650-20000</f>
        <v>19650</v>
      </c>
      <c r="DK102" s="166"/>
      <c r="DL102" s="166">
        <f>DM102+DN102</f>
        <v>8746.1953099999992</v>
      </c>
      <c r="DM102" s="166">
        <v>8746.1953099999992</v>
      </c>
      <c r="DN102" s="166"/>
      <c r="DO102" s="166">
        <f>DP102+DQ102</f>
        <v>0</v>
      </c>
      <c r="DP102" s="166">
        <v>0</v>
      </c>
      <c r="DQ102" s="166"/>
      <c r="DR102" s="166">
        <f>DS102+DT102</f>
        <v>10903.804690000001</v>
      </c>
      <c r="DS102" s="166">
        <f>DJ102-DM102</f>
        <v>10903.804690000001</v>
      </c>
      <c r="DT102" s="166"/>
      <c r="DU102" s="166">
        <f>DV102+DW102</f>
        <v>10000</v>
      </c>
      <c r="DV102" s="166">
        <v>10000</v>
      </c>
      <c r="DW102" s="166"/>
      <c r="DX102" s="166">
        <f>DY102+DZ102</f>
        <v>15000</v>
      </c>
      <c r="DY102" s="166">
        <v>15000</v>
      </c>
      <c r="DZ102" s="166">
        <v>0</v>
      </c>
      <c r="EA102" s="166"/>
      <c r="EB102" s="166"/>
      <c r="EC102" s="166"/>
      <c r="ED102" s="166"/>
      <c r="EE102" s="166"/>
      <c r="EF102" s="166"/>
      <c r="EG102" s="281">
        <f>EH102</f>
        <v>72750</v>
      </c>
      <c r="EH102" s="281">
        <v>72750</v>
      </c>
      <c r="EI102" s="281"/>
      <c r="EJ102" s="166"/>
      <c r="EK102" s="166">
        <f>EL102+EN102</f>
        <v>0</v>
      </c>
      <c r="EL102" s="166"/>
      <c r="EM102" s="166"/>
      <c r="EN102" s="166"/>
      <c r="EO102" s="166">
        <f>EP102+ER102</f>
        <v>0</v>
      </c>
      <c r="EP102" s="166"/>
      <c r="EQ102" s="166"/>
      <c r="ER102" s="166"/>
      <c r="ES102" s="281">
        <f>ET102+EV102</f>
        <v>0</v>
      </c>
      <c r="ET102" s="281"/>
      <c r="EU102" s="166"/>
      <c r="EV102" s="166"/>
      <c r="EW102" s="166">
        <f>EX102+EY102</f>
        <v>15000</v>
      </c>
      <c r="EX102" s="166">
        <v>15000</v>
      </c>
      <c r="EY102" s="166">
        <v>0</v>
      </c>
      <c r="EZ102" s="166"/>
      <c r="FA102" s="166"/>
      <c r="FB102" s="166"/>
      <c r="FC102" s="281">
        <f>FD102</f>
        <v>80250</v>
      </c>
      <c r="FD102" s="281">
        <v>80250</v>
      </c>
      <c r="FE102" s="281"/>
      <c r="FF102" s="166"/>
      <c r="FG102" s="166">
        <f>FH102+FJ102</f>
        <v>22975.914659999995</v>
      </c>
      <c r="FH102" s="167">
        <f>FP102-FD102</f>
        <v>22975.914659999995</v>
      </c>
      <c r="FI102" s="166"/>
      <c r="FJ102" s="166"/>
      <c r="FK102" s="166">
        <f>FL102+FN102</f>
        <v>0</v>
      </c>
      <c r="FL102" s="166"/>
      <c r="FM102" s="166"/>
      <c r="FN102" s="166"/>
      <c r="FO102" s="281">
        <f>FP102</f>
        <v>103225.91465999999</v>
      </c>
      <c r="FP102" s="281">
        <f>EH102+30475.91466</f>
        <v>103225.91465999999</v>
      </c>
      <c r="FQ102" s="281"/>
      <c r="FR102" s="166"/>
      <c r="FS102" s="248">
        <f t="shared" si="258"/>
        <v>13862.311600000001</v>
      </c>
      <c r="FT102" s="249">
        <f t="shared" si="261"/>
        <v>0.17273908535825547</v>
      </c>
      <c r="FU102" s="248">
        <v>13862.311600000001</v>
      </c>
      <c r="FV102" s="249">
        <f t="shared" si="262"/>
        <v>0.17273908535825547</v>
      </c>
      <c r="FW102" s="248">
        <f t="shared" si="214"/>
        <v>0</v>
      </c>
      <c r="FX102" s="249">
        <v>0</v>
      </c>
      <c r="FY102" s="248">
        <f t="shared" si="215"/>
        <v>0</v>
      </c>
      <c r="FZ102" s="249">
        <v>0</v>
      </c>
      <c r="GA102" s="248">
        <f t="shared" si="264"/>
        <v>11159.837090000001</v>
      </c>
      <c r="GB102" s="250">
        <f t="shared" si="265"/>
        <v>0.13906339052959502</v>
      </c>
      <c r="GC102" s="248">
        <v>11159.837090000001</v>
      </c>
      <c r="GD102" s="250">
        <f t="shared" si="266"/>
        <v>0.13906339052959502</v>
      </c>
      <c r="GE102" s="248"/>
      <c r="GF102" s="251"/>
      <c r="GG102" s="248"/>
      <c r="GH102" s="251"/>
      <c r="GI102" s="248">
        <f t="shared" si="267"/>
        <v>37347.180119999997</v>
      </c>
      <c r="GJ102" s="250">
        <f t="shared" si="268"/>
        <v>0.46538542205607475</v>
      </c>
      <c r="GK102" s="248">
        <v>37347.180119999997</v>
      </c>
      <c r="GL102" s="250">
        <f t="shared" si="269"/>
        <v>0.46538542205607475</v>
      </c>
      <c r="GM102" s="248">
        <f t="shared" si="217"/>
        <v>0</v>
      </c>
      <c r="GN102" s="250">
        <v>0</v>
      </c>
      <c r="GO102" s="248">
        <f t="shared" si="218"/>
        <v>0</v>
      </c>
      <c r="GP102" s="250">
        <v>0</v>
      </c>
      <c r="GQ102" s="166"/>
      <c r="GR102" s="166"/>
      <c r="GS102" s="166"/>
      <c r="GT102" s="166"/>
      <c r="GU102" s="281">
        <f>GV102</f>
        <v>48600.1</v>
      </c>
      <c r="GV102" s="281">
        <v>48600.1</v>
      </c>
      <c r="GW102" s="281"/>
      <c r="GX102" s="166"/>
      <c r="GY102" s="166"/>
      <c r="GZ102" s="166"/>
      <c r="HA102" s="166"/>
      <c r="HB102" s="166"/>
      <c r="HC102" s="166"/>
      <c r="HD102" s="166"/>
      <c r="HE102" s="166"/>
      <c r="HF102" s="166"/>
      <c r="HG102" s="281">
        <f>HH102</f>
        <v>0</v>
      </c>
      <c r="HH102" s="281">
        <f>HP102-GV102</f>
        <v>0</v>
      </c>
      <c r="HI102" s="281"/>
      <c r="HJ102" s="166"/>
      <c r="HK102" s="281">
        <f>HL102</f>
        <v>0</v>
      </c>
      <c r="HL102" s="281">
        <f>IF102-GZ102</f>
        <v>0</v>
      </c>
      <c r="HM102" s="281"/>
      <c r="HN102" s="166"/>
      <c r="HO102" s="281">
        <f>HP102</f>
        <v>48600.1</v>
      </c>
      <c r="HP102" s="281">
        <v>48600.1</v>
      </c>
      <c r="HQ102" s="281"/>
      <c r="HR102" s="166"/>
      <c r="HS102" s="281">
        <f>HT102</f>
        <v>30500</v>
      </c>
      <c r="HT102" s="281">
        <v>30500</v>
      </c>
      <c r="HU102" s="281"/>
      <c r="HV102" s="166"/>
      <c r="HW102" s="281">
        <f>HX102</f>
        <v>0</v>
      </c>
      <c r="HX102" s="281">
        <f>IR102-HL102</f>
        <v>0</v>
      </c>
      <c r="HY102" s="281"/>
      <c r="HZ102" s="166"/>
      <c r="IA102" s="281">
        <f>IB102</f>
        <v>30500</v>
      </c>
      <c r="IB102" s="281">
        <v>30500</v>
      </c>
      <c r="IC102" s="281"/>
      <c r="ID102" s="166"/>
      <c r="IE102" s="297" t="s">
        <v>209</v>
      </c>
      <c r="IF102" s="274"/>
      <c r="IG102" s="274"/>
      <c r="IH102" s="274"/>
    </row>
    <row r="103" spans="2:249" s="311" customFormat="1" ht="76.5" customHeight="1" x14ac:dyDescent="0.3">
      <c r="B103" s="301" t="s">
        <v>210</v>
      </c>
      <c r="C103" s="302" t="s">
        <v>211</v>
      </c>
      <c r="D103" s="303" t="s">
        <v>212</v>
      </c>
      <c r="E103" s="304" t="e">
        <f>F103+G103</f>
        <v>#REF!</v>
      </c>
      <c r="F103" s="304" t="e">
        <f>SUM(#REF!)</f>
        <v>#REF!</v>
      </c>
      <c r="G103" s="304" t="e">
        <f>SUM(#REF!)</f>
        <v>#REF!</v>
      </c>
      <c r="H103" s="304" t="e">
        <f>I103+J103</f>
        <v>#REF!</v>
      </c>
      <c r="I103" s="304" t="e">
        <f>SUM(#REF!)</f>
        <v>#REF!</v>
      </c>
      <c r="J103" s="304" t="e">
        <f>SUM(#REF!)</f>
        <v>#REF!</v>
      </c>
      <c r="K103" s="304" t="e">
        <f>L103+M103</f>
        <v>#REF!</v>
      </c>
      <c r="L103" s="304" t="e">
        <f>SUM(#REF!)</f>
        <v>#REF!</v>
      </c>
      <c r="M103" s="304" t="e">
        <f>SUM(#REF!)</f>
        <v>#REF!</v>
      </c>
      <c r="N103" s="304" t="e">
        <f>O103+P103</f>
        <v>#REF!</v>
      </c>
      <c r="O103" s="304" t="e">
        <f>SUM(#REF!)</f>
        <v>#REF!</v>
      </c>
      <c r="P103" s="304" t="e">
        <f>SUM(#REF!)</f>
        <v>#REF!</v>
      </c>
      <c r="Q103" s="305" t="e">
        <f>R103+S103</f>
        <v>#REF!</v>
      </c>
      <c r="R103" s="305" t="e">
        <f>SUM(#REF!)</f>
        <v>#REF!</v>
      </c>
      <c r="S103" s="305" t="e">
        <f>SUM(#REF!)</f>
        <v>#REF!</v>
      </c>
      <c r="T103" s="305" t="e">
        <f>U103+V103</f>
        <v>#REF!</v>
      </c>
      <c r="U103" s="305" t="e">
        <f>SUM(#REF!)</f>
        <v>#REF!</v>
      </c>
      <c r="V103" s="305" t="e">
        <f>SUM(#REF!)</f>
        <v>#REF!</v>
      </c>
      <c r="W103" s="305" t="e">
        <f>X103+Y103</f>
        <v>#REF!</v>
      </c>
      <c r="X103" s="305" t="e">
        <f>SUM(#REF!)</f>
        <v>#REF!</v>
      </c>
      <c r="Y103" s="305" t="e">
        <f>SUM(#REF!)</f>
        <v>#REF!</v>
      </c>
      <c r="Z103" s="305" t="e">
        <f>AA103+AB103</f>
        <v>#REF!</v>
      </c>
      <c r="AA103" s="305" t="e">
        <f>SUM(#REF!)</f>
        <v>#REF!</v>
      </c>
      <c r="AB103" s="305" t="e">
        <f>SUM(#REF!)</f>
        <v>#REF!</v>
      </c>
      <c r="AC103" s="305" t="e">
        <f>SUM(#REF!)</f>
        <v>#REF!</v>
      </c>
      <c r="AD103" s="305" t="e">
        <f>SUM(#REF!)</f>
        <v>#REF!</v>
      </c>
      <c r="AE103" s="305" t="e">
        <f>SUM(#REF!)</f>
        <v>#REF!</v>
      </c>
      <c r="AF103" s="305" t="e">
        <f>SUM(#REF!)</f>
        <v>#REF!</v>
      </c>
      <c r="AG103" s="305" t="e">
        <f>SUM(#REF!)</f>
        <v>#REF!</v>
      </c>
      <c r="AH103" s="305" t="e">
        <f>SUM(#REF!)</f>
        <v>#REF!</v>
      </c>
      <c r="AI103" s="305" t="e">
        <f>SUM(#REF!)</f>
        <v>#REF!</v>
      </c>
      <c r="AJ103" s="305" t="e">
        <f>SUM(#REF!)</f>
        <v>#REF!</v>
      </c>
      <c r="AK103" s="306" t="e">
        <f>SUM(#REF!)</f>
        <v>#REF!</v>
      </c>
      <c r="AL103" s="306" t="e">
        <f>SUM(#REF!)</f>
        <v>#REF!</v>
      </c>
      <c r="AM103" s="168" t="e">
        <f>SUM(#REF!)</f>
        <v>#REF!</v>
      </c>
      <c r="AN103" s="168" t="e">
        <f>SUM(#REF!)</f>
        <v>#REF!</v>
      </c>
      <c r="AO103" s="307">
        <v>1</v>
      </c>
      <c r="AP103" s="305" t="e">
        <f>SUM(#REF!)</f>
        <v>#REF!</v>
      </c>
      <c r="AQ103" s="305" t="e">
        <f>SUM(#REF!)</f>
        <v>#REF!</v>
      </c>
      <c r="AR103" s="306" t="e">
        <f>SUM(#REF!)</f>
        <v>#REF!</v>
      </c>
      <c r="AS103" s="305" t="e">
        <f>AT103+AU103</f>
        <v>#REF!</v>
      </c>
      <c r="AT103" s="305" t="e">
        <f>SUM(#REF!)</f>
        <v>#REF!</v>
      </c>
      <c r="AU103" s="305" t="e">
        <f>SUM(#REF!)</f>
        <v>#REF!</v>
      </c>
      <c r="AV103" s="305" t="e">
        <f>AW103+AX103</f>
        <v>#REF!</v>
      </c>
      <c r="AW103" s="305" t="e">
        <f>SUM(#REF!)</f>
        <v>#REF!</v>
      </c>
      <c r="AX103" s="305" t="e">
        <f>SUM(#REF!)</f>
        <v>#REF!</v>
      </c>
      <c r="AY103" s="305" t="e">
        <f>AZ103+BA103</f>
        <v>#REF!</v>
      </c>
      <c r="AZ103" s="305" t="e">
        <f>SUM(#REF!)</f>
        <v>#REF!</v>
      </c>
      <c r="BA103" s="305" t="e">
        <f>SUM(#REF!)</f>
        <v>#REF!</v>
      </c>
      <c r="BB103" s="305" t="e">
        <f>BC103+BD103</f>
        <v>#REF!</v>
      </c>
      <c r="BC103" s="305" t="e">
        <f>SUM(#REF!)</f>
        <v>#REF!</v>
      </c>
      <c r="BD103" s="305" t="e">
        <f>SUM(#REF!)</f>
        <v>#REF!</v>
      </c>
      <c r="BE103" s="305" t="e">
        <f>BF103+BG103</f>
        <v>#REF!</v>
      </c>
      <c r="BF103" s="305" t="e">
        <f>SUM(#REF!)</f>
        <v>#REF!</v>
      </c>
      <c r="BG103" s="305" t="e">
        <f>SUM(#REF!)</f>
        <v>#REF!</v>
      </c>
      <c r="BH103" s="305" t="e">
        <f>BI103+BJ103</f>
        <v>#REF!</v>
      </c>
      <c r="BI103" s="305" t="e">
        <f>SUM(#REF!)</f>
        <v>#REF!</v>
      </c>
      <c r="BJ103" s="305" t="e">
        <f>SUM(#REF!)</f>
        <v>#REF!</v>
      </c>
      <c r="BK103" s="308">
        <v>1</v>
      </c>
      <c r="BL103" s="306" t="e">
        <f>AZ103</f>
        <v>#REF!</v>
      </c>
      <c r="BM103" s="306" t="e">
        <f>BN103+BO103</f>
        <v>#REF!</v>
      </c>
      <c r="BN103" s="306" t="e">
        <f>SUM(#REF!)</f>
        <v>#REF!</v>
      </c>
      <c r="BO103" s="306" t="e">
        <f>SUM(#REF!)</f>
        <v>#REF!</v>
      </c>
      <c r="BP103" s="306" t="e">
        <f>BQ103+BR103</f>
        <v>#REF!</v>
      </c>
      <c r="BQ103" s="306" t="e">
        <f>SUM(#REF!)</f>
        <v>#REF!</v>
      </c>
      <c r="BR103" s="306" t="e">
        <f>SUM(#REF!)</f>
        <v>#REF!</v>
      </c>
      <c r="BS103" s="306" t="e">
        <f>BT103+BU103</f>
        <v>#REF!</v>
      </c>
      <c r="BT103" s="306" t="e">
        <f>SUM(#REF!)</f>
        <v>#REF!</v>
      </c>
      <c r="BU103" s="306" t="e">
        <f>SUM(#REF!)</f>
        <v>#REF!</v>
      </c>
      <c r="BV103" s="305" t="e">
        <f>BW103+BX103</f>
        <v>#REF!</v>
      </c>
      <c r="BW103" s="305" t="e">
        <f>SUM(#REF!)</f>
        <v>#REF!</v>
      </c>
      <c r="BX103" s="305" t="e">
        <f>SUM(#REF!)</f>
        <v>#REF!</v>
      </c>
      <c r="BY103" s="305" t="e">
        <f>BZ103+CA103</f>
        <v>#REF!</v>
      </c>
      <c r="BZ103" s="305" t="e">
        <f>SUM(#REF!)</f>
        <v>#REF!</v>
      </c>
      <c r="CA103" s="305" t="e">
        <f>SUM(#REF!)</f>
        <v>#REF!</v>
      </c>
      <c r="CB103" s="305">
        <f t="shared" ref="CB103:CV103" si="271">CB107+CB110+CB113+CB116+CB132</f>
        <v>20600</v>
      </c>
      <c r="CC103" s="305">
        <f t="shared" si="271"/>
        <v>20600</v>
      </c>
      <c r="CD103" s="305">
        <f t="shared" si="271"/>
        <v>0</v>
      </c>
      <c r="CE103" s="306">
        <f t="shared" si="271"/>
        <v>5</v>
      </c>
      <c r="CF103" s="306">
        <f t="shared" si="271"/>
        <v>20600</v>
      </c>
      <c r="CG103" s="305">
        <f t="shared" si="271"/>
        <v>0</v>
      </c>
      <c r="CH103" s="305">
        <f t="shared" si="271"/>
        <v>68000</v>
      </c>
      <c r="CI103" s="305">
        <f t="shared" si="271"/>
        <v>68000</v>
      </c>
      <c r="CJ103" s="305">
        <f t="shared" si="271"/>
        <v>0</v>
      </c>
      <c r="CK103" s="305">
        <f t="shared" si="271"/>
        <v>0</v>
      </c>
      <c r="CL103" s="305">
        <f t="shared" si="271"/>
        <v>0</v>
      </c>
      <c r="CM103" s="305">
        <f t="shared" si="271"/>
        <v>0</v>
      </c>
      <c r="CN103" s="305">
        <f t="shared" si="271"/>
        <v>0</v>
      </c>
      <c r="CO103" s="305">
        <f t="shared" si="271"/>
        <v>0</v>
      </c>
      <c r="CP103" s="305">
        <f t="shared" si="271"/>
        <v>0</v>
      </c>
      <c r="CQ103" s="305">
        <f t="shared" si="271"/>
        <v>68000</v>
      </c>
      <c r="CR103" s="305">
        <f t="shared" si="271"/>
        <v>68000</v>
      </c>
      <c r="CS103" s="305">
        <f t="shared" si="271"/>
        <v>0</v>
      </c>
      <c r="CT103" s="305">
        <f t="shared" si="271"/>
        <v>0</v>
      </c>
      <c r="CU103" s="305">
        <f t="shared" si="271"/>
        <v>0</v>
      </c>
      <c r="CV103" s="305">
        <f t="shared" si="271"/>
        <v>0</v>
      </c>
      <c r="CW103" s="305">
        <f>CW107+CW110+CW113+CW116+CW132+CW122+CW125</f>
        <v>75192.188309999998</v>
      </c>
      <c r="CX103" s="305">
        <f>CX107+CX110+CX113+CX116+CX132+CX122+CX125</f>
        <v>75192.188309999998</v>
      </c>
      <c r="CY103" s="305">
        <f>CY107+CY110+CY113+CY116+CY132+CY122</f>
        <v>0</v>
      </c>
      <c r="CZ103" s="305">
        <f>CZ107+CZ110+CZ113+CZ116+CZ132</f>
        <v>12600</v>
      </c>
      <c r="DA103" s="305">
        <f>DA107+DA110+DA113+DA116+DA132</f>
        <v>12600</v>
      </c>
      <c r="DB103" s="305">
        <f>DB107+DB110+DB113+DB116+DB132</f>
        <v>0</v>
      </c>
      <c r="DC103" s="305"/>
      <c r="DD103" s="305"/>
      <c r="DE103" s="305"/>
      <c r="DF103" s="305">
        <f>DF107+DF110+DF113+DF116+DF132+DF122+DF125</f>
        <v>0</v>
      </c>
      <c r="DG103" s="305">
        <f>DG107+DG110+DG113+DG116+DG132+DG122+DG125</f>
        <v>0</v>
      </c>
      <c r="DH103" s="305">
        <f>DH107+DH110+DH113+DH116+DH132</f>
        <v>0</v>
      </c>
      <c r="DI103" s="305">
        <f>DI107+DI110+DI113+DI116+DI132+DI122+DI125</f>
        <v>75192.188309999998</v>
      </c>
      <c r="DJ103" s="305">
        <f>DJ107+DJ110+DJ113+DJ116+DJ132+DJ122+DJ125</f>
        <v>75192.188309999998</v>
      </c>
      <c r="DK103" s="305">
        <f>DK107+DK110+DK113+DK116+DK132</f>
        <v>0</v>
      </c>
      <c r="DL103" s="305">
        <f>DL107+DL110+DL113+DL116+DL132+DL122</f>
        <v>40192.188309999998</v>
      </c>
      <c r="DM103" s="305">
        <f>DM107+DM110+DM113+DM116+DM132+DM122+DM125</f>
        <v>40192.188309999998</v>
      </c>
      <c r="DN103" s="305">
        <f>DN107+DN110+DN113+DN116+DN132</f>
        <v>0</v>
      </c>
      <c r="DO103" s="305">
        <f>DO107+DO110+DO113+DO116+DO132+DO122</f>
        <v>0</v>
      </c>
      <c r="DP103" s="305">
        <f>DP107+DP110+DP113+DP116+DP132+DP122</f>
        <v>0</v>
      </c>
      <c r="DQ103" s="305">
        <f>DQ107+DQ110+DQ113+DQ116+DQ132</f>
        <v>0</v>
      </c>
      <c r="DR103" s="305">
        <f>DS103</f>
        <v>35000</v>
      </c>
      <c r="DS103" s="305">
        <f>DS107+DS110+DS113+DS116+DS132+DS122+DS125</f>
        <v>35000</v>
      </c>
      <c r="DT103" s="305">
        <f>DT107+DT110+DT113+DT116+DT132</f>
        <v>0</v>
      </c>
      <c r="DU103" s="305">
        <f>DU107+DU110+DU113+DU116+DU132+DU122+DU125</f>
        <v>22600</v>
      </c>
      <c r="DV103" s="305">
        <f>DV107+DV110+DV113+DV116+DV132+DV122+DV125</f>
        <v>22600</v>
      </c>
      <c r="DW103" s="305"/>
      <c r="DX103" s="305">
        <f>DX107+DX110+DX113+DX116+DX132</f>
        <v>17200</v>
      </c>
      <c r="DY103" s="305">
        <f>DY107+DY110+DY113+DY116+DY132</f>
        <v>17200</v>
      </c>
      <c r="DZ103" s="305">
        <f>DZ107+DZ110+DZ113+DZ116+DZ132</f>
        <v>0</v>
      </c>
      <c r="EA103" s="305"/>
      <c r="EB103" s="305"/>
      <c r="EC103" s="305"/>
      <c r="ED103" s="305">
        <f>EE103</f>
        <v>8583.0925400000015</v>
      </c>
      <c r="EE103" s="305">
        <f>EE107+EE110+EE113+EE116+EE122+EE125+EE132</f>
        <v>8583.0925400000015</v>
      </c>
      <c r="EF103" s="305"/>
      <c r="EG103" s="305">
        <f>EH103</f>
        <v>693950</v>
      </c>
      <c r="EH103" s="305">
        <f>EH104+EH105</f>
        <v>693950</v>
      </c>
      <c r="EI103" s="305"/>
      <c r="EJ103" s="305">
        <f>EJ107+EJ110+EJ113+EJ116+EJ132</f>
        <v>0</v>
      </c>
      <c r="EK103" s="305">
        <f>EL103</f>
        <v>-81225.827449999997</v>
      </c>
      <c r="EL103" s="305">
        <f>EL104+EL105</f>
        <v>-81225.827449999997</v>
      </c>
      <c r="EM103" s="305"/>
      <c r="EN103" s="305">
        <f>EN107+EN110+EN113+EN116+EN132</f>
        <v>0</v>
      </c>
      <c r="EO103" s="305">
        <f>EO107+EO110+EO113+EO116+EO132</f>
        <v>0</v>
      </c>
      <c r="EP103" s="305">
        <f>EP107+EP110+EP113+EP116+EP132</f>
        <v>0</v>
      </c>
      <c r="EQ103" s="305"/>
      <c r="ER103" s="305">
        <f>ER107+ER110+ER113+ER116+ER132</f>
        <v>0</v>
      </c>
      <c r="ES103" s="305">
        <f>ET103</f>
        <v>178735.15338</v>
      </c>
      <c r="ET103" s="305">
        <f>ET104+ET105</f>
        <v>178735.15338</v>
      </c>
      <c r="EU103" s="305"/>
      <c r="EV103" s="305"/>
      <c r="EW103" s="305">
        <f>EW107+EW110+EW113+EW116+EW132+EW122+EW125</f>
        <v>97200</v>
      </c>
      <c r="EX103" s="305">
        <f>EX107+EX110+EX113+EX116+EX132+EX122+EX125</f>
        <v>97200</v>
      </c>
      <c r="EY103" s="305">
        <f>EY107+EY110+EY113+EY116+EY132</f>
        <v>0</v>
      </c>
      <c r="EZ103" s="305">
        <f>FA103</f>
        <v>-61016.907460000002</v>
      </c>
      <c r="FA103" s="305">
        <f>FA107+FA110+FA113+FA116+FA132+FA122+FA125</f>
        <v>-61016.907460000002</v>
      </c>
      <c r="FB103" s="305">
        <f>FB107+FB110+FB113+FB116+FB132</f>
        <v>0</v>
      </c>
      <c r="FC103" s="305">
        <f>FD103</f>
        <v>883743.64781999995</v>
      </c>
      <c r="FD103" s="305">
        <f>FD104+FD105</f>
        <v>883743.64781999995</v>
      </c>
      <c r="FE103" s="305"/>
      <c r="FF103" s="305">
        <f>FF107+FF110+FF113+FF116+FF132</f>
        <v>0</v>
      </c>
      <c r="FG103" s="305">
        <f>FH103</f>
        <v>54095.265209999998</v>
      </c>
      <c r="FH103" s="305">
        <f>FH104+FH105</f>
        <v>54095.265209999998</v>
      </c>
      <c r="FI103" s="305"/>
      <c r="FJ103" s="305">
        <f>FJ107+FJ110+FJ113+FJ116+FJ132</f>
        <v>0</v>
      </c>
      <c r="FK103" s="305">
        <f>FK107+FK110+FK113+FK116+FK132</f>
        <v>0</v>
      </c>
      <c r="FL103" s="305">
        <f>FL107+FL110+FL113+FL116+FL132</f>
        <v>0</v>
      </c>
      <c r="FM103" s="305"/>
      <c r="FN103" s="305">
        <f>FN107+FN110+FN113+FN116+FN132</f>
        <v>0</v>
      </c>
      <c r="FO103" s="305">
        <f>FP103</f>
        <v>937838.91302999994</v>
      </c>
      <c r="FP103" s="305">
        <f>FP104+FP105</f>
        <v>937838.91302999994</v>
      </c>
      <c r="FQ103" s="305"/>
      <c r="FR103" s="305">
        <f>FR107+FR110+FR113+FR116+FR132</f>
        <v>0</v>
      </c>
      <c r="FS103" s="45">
        <f t="shared" si="258"/>
        <v>43726.825340000003</v>
      </c>
      <c r="FT103" s="46">
        <f t="shared" si="261"/>
        <v>4.9479083043894465E-2</v>
      </c>
      <c r="FU103" s="305">
        <f>FU104+FU105</f>
        <v>43726.825340000003</v>
      </c>
      <c r="FV103" s="46">
        <f t="shared" si="262"/>
        <v>4.9479083043894465E-2</v>
      </c>
      <c r="FW103" s="45">
        <f t="shared" si="214"/>
        <v>0</v>
      </c>
      <c r="FX103" s="46">
        <v>0</v>
      </c>
      <c r="FY103" s="45">
        <f t="shared" si="215"/>
        <v>0</v>
      </c>
      <c r="FZ103" s="46">
        <v>0</v>
      </c>
      <c r="GA103" s="45">
        <f t="shared" si="264"/>
        <v>40936.850960000003</v>
      </c>
      <c r="GB103" s="47">
        <f t="shared" si="265"/>
        <v>4.6322087927853466E-2</v>
      </c>
      <c r="GC103" s="305">
        <f>GC104+GC105</f>
        <v>40936.850960000003</v>
      </c>
      <c r="GD103" s="47">
        <f t="shared" si="266"/>
        <v>4.6322087927853466E-2</v>
      </c>
      <c r="GE103" s="45"/>
      <c r="GF103" s="236"/>
      <c r="GG103" s="45"/>
      <c r="GH103" s="236"/>
      <c r="GI103" s="45">
        <f t="shared" si="267"/>
        <v>720575.18616000004</v>
      </c>
      <c r="GJ103" s="47">
        <f t="shared" si="268"/>
        <v>0.81536675023068017</v>
      </c>
      <c r="GK103" s="305">
        <f>GK104+GK105</f>
        <v>720575.18616000004</v>
      </c>
      <c r="GL103" s="47">
        <f t="shared" si="269"/>
        <v>0.81536675023068017</v>
      </c>
      <c r="GM103" s="45">
        <f t="shared" si="217"/>
        <v>0</v>
      </c>
      <c r="GN103" s="47">
        <v>0</v>
      </c>
      <c r="GO103" s="45">
        <f t="shared" si="218"/>
        <v>0</v>
      </c>
      <c r="GP103" s="47">
        <v>0</v>
      </c>
      <c r="GQ103" s="305"/>
      <c r="GR103" s="305"/>
      <c r="GS103" s="305"/>
      <c r="GT103" s="305"/>
      <c r="GU103" s="305">
        <f>GV103</f>
        <v>1086753</v>
      </c>
      <c r="GV103" s="305">
        <f>GV104+GV105</f>
        <v>1086753</v>
      </c>
      <c r="GW103" s="305"/>
      <c r="GX103" s="305">
        <f>GX107+GX110+GX113+GX116+GX132</f>
        <v>0</v>
      </c>
      <c r="GY103" s="305"/>
      <c r="GZ103" s="305"/>
      <c r="HA103" s="305"/>
      <c r="HB103" s="305"/>
      <c r="HC103" s="305"/>
      <c r="HD103" s="305"/>
      <c r="HE103" s="305"/>
      <c r="HF103" s="305"/>
      <c r="HG103" s="305">
        <f>HH103</f>
        <v>-127000</v>
      </c>
      <c r="HH103" s="305">
        <f>HH104+HH105</f>
        <v>-127000</v>
      </c>
      <c r="HI103" s="305"/>
      <c r="HJ103" s="305">
        <f>HJ107+HJ110+HJ113+HJ116+HJ132</f>
        <v>0</v>
      </c>
      <c r="HK103" s="305" t="e">
        <f>HL103</f>
        <v>#REF!</v>
      </c>
      <c r="HL103" s="305" t="e">
        <f>HL104+HL105</f>
        <v>#REF!</v>
      </c>
      <c r="HM103" s="305"/>
      <c r="HN103" s="305">
        <f>HN107+HN110+HN113+HN116+HN132</f>
        <v>0</v>
      </c>
      <c r="HO103" s="305">
        <f>HP103</f>
        <v>959753</v>
      </c>
      <c r="HP103" s="305">
        <f>HP104+HP105</f>
        <v>959753</v>
      </c>
      <c r="HQ103" s="305"/>
      <c r="HR103" s="305">
        <f>HR107+HR110+HR113+HR116+HR132</f>
        <v>0</v>
      </c>
      <c r="HS103" s="305">
        <f>HT103</f>
        <v>477600</v>
      </c>
      <c r="HT103" s="305">
        <f>HT104+HT105</f>
        <v>477600</v>
      </c>
      <c r="HU103" s="305"/>
      <c r="HV103" s="305">
        <f>HV107+HV110+HV113+HV116+HV132</f>
        <v>0</v>
      </c>
      <c r="HW103" s="305">
        <f>HX103</f>
        <v>423500</v>
      </c>
      <c r="HX103" s="305">
        <f>HX104+HX105</f>
        <v>423500</v>
      </c>
      <c r="HY103" s="305"/>
      <c r="HZ103" s="305">
        <f>HZ107+HZ110+HZ113+HZ116+HZ132</f>
        <v>0</v>
      </c>
      <c r="IA103" s="305">
        <f>IB103</f>
        <v>901100</v>
      </c>
      <c r="IB103" s="305">
        <f>IB104+IB105</f>
        <v>901100</v>
      </c>
      <c r="IC103" s="305"/>
      <c r="ID103" s="305">
        <f>ID107+ID110+ID113+ID116+ID132</f>
        <v>0</v>
      </c>
      <c r="IE103" s="309"/>
      <c r="IF103" s="310"/>
      <c r="IG103" s="310"/>
      <c r="IH103" s="310"/>
    </row>
    <row r="104" spans="2:249" s="252" customFormat="1" ht="41.25" customHeight="1" x14ac:dyDescent="0.3">
      <c r="B104" s="161"/>
      <c r="C104" s="162" t="s">
        <v>141</v>
      </c>
      <c r="D104" s="163"/>
      <c r="E104" s="164"/>
      <c r="F104" s="165"/>
      <c r="G104" s="165"/>
      <c r="H104" s="164"/>
      <c r="I104" s="165"/>
      <c r="J104" s="165"/>
      <c r="K104" s="164"/>
      <c r="L104" s="165"/>
      <c r="M104" s="165"/>
      <c r="N104" s="164"/>
      <c r="O104" s="165"/>
      <c r="P104" s="165"/>
      <c r="Q104" s="166"/>
      <c r="R104" s="167"/>
      <c r="S104" s="167"/>
      <c r="T104" s="166"/>
      <c r="U104" s="167"/>
      <c r="V104" s="167"/>
      <c r="W104" s="166"/>
      <c r="X104" s="167"/>
      <c r="Y104" s="167"/>
      <c r="Z104" s="166"/>
      <c r="AA104" s="167"/>
      <c r="AB104" s="167"/>
      <c r="AC104" s="167"/>
      <c r="AD104" s="167"/>
      <c r="AE104" s="167"/>
      <c r="AF104" s="167"/>
      <c r="AG104" s="167"/>
      <c r="AH104" s="167"/>
      <c r="AI104" s="167"/>
      <c r="AJ104" s="167"/>
      <c r="AK104" s="167"/>
      <c r="AL104" s="167"/>
      <c r="AM104" s="172"/>
      <c r="AN104" s="169"/>
      <c r="AO104" s="170"/>
      <c r="AP104" s="167"/>
      <c r="AQ104" s="167"/>
      <c r="AR104" s="167"/>
      <c r="AS104" s="166"/>
      <c r="AT104" s="167"/>
      <c r="AU104" s="167"/>
      <c r="AV104" s="166"/>
      <c r="AW104" s="167"/>
      <c r="AX104" s="167"/>
      <c r="AY104" s="166"/>
      <c r="AZ104" s="167"/>
      <c r="BA104" s="167"/>
      <c r="BB104" s="166"/>
      <c r="BC104" s="167"/>
      <c r="BD104" s="167"/>
      <c r="BE104" s="166"/>
      <c r="BF104" s="167"/>
      <c r="BG104" s="167"/>
      <c r="BH104" s="166"/>
      <c r="BI104" s="167"/>
      <c r="BJ104" s="167"/>
      <c r="BK104" s="171"/>
      <c r="BL104" s="167"/>
      <c r="BM104" s="167"/>
      <c r="BN104" s="167"/>
      <c r="BO104" s="167"/>
      <c r="BP104" s="167"/>
      <c r="BQ104" s="167"/>
      <c r="BR104" s="167"/>
      <c r="BS104" s="167"/>
      <c r="BT104" s="167"/>
      <c r="BU104" s="167"/>
      <c r="BV104" s="166"/>
      <c r="BW104" s="167"/>
      <c r="BX104" s="167"/>
      <c r="BY104" s="166"/>
      <c r="BZ104" s="167"/>
      <c r="CA104" s="167"/>
      <c r="CB104" s="166"/>
      <c r="CC104" s="167"/>
      <c r="CD104" s="167"/>
      <c r="CE104" s="167"/>
      <c r="CF104" s="167"/>
      <c r="CG104" s="172"/>
      <c r="CH104" s="166"/>
      <c r="CI104" s="167"/>
      <c r="CJ104" s="167"/>
      <c r="CK104" s="166"/>
      <c r="CL104" s="167"/>
      <c r="CM104" s="167"/>
      <c r="CN104" s="167"/>
      <c r="CO104" s="167"/>
      <c r="CP104" s="167"/>
      <c r="CQ104" s="166"/>
      <c r="CR104" s="167"/>
      <c r="CS104" s="167"/>
      <c r="CT104" s="166"/>
      <c r="CU104" s="167"/>
      <c r="CV104" s="167"/>
      <c r="CW104" s="166"/>
      <c r="CX104" s="167"/>
      <c r="CY104" s="167"/>
      <c r="CZ104" s="166"/>
      <c r="DA104" s="167"/>
      <c r="DB104" s="167"/>
      <c r="DC104" s="167"/>
      <c r="DD104" s="167"/>
      <c r="DE104" s="167"/>
      <c r="DF104" s="166"/>
      <c r="DG104" s="167"/>
      <c r="DH104" s="167"/>
      <c r="DI104" s="166"/>
      <c r="DJ104" s="167"/>
      <c r="DK104" s="167"/>
      <c r="DL104" s="166"/>
      <c r="DM104" s="167"/>
      <c r="DN104" s="167"/>
      <c r="DO104" s="166"/>
      <c r="DP104" s="167"/>
      <c r="DQ104" s="167"/>
      <c r="DR104" s="166"/>
      <c r="DS104" s="167"/>
      <c r="DT104" s="167"/>
      <c r="DU104" s="166"/>
      <c r="DV104" s="167"/>
      <c r="DW104" s="167"/>
      <c r="DX104" s="166"/>
      <c r="DY104" s="167"/>
      <c r="DZ104" s="167"/>
      <c r="EA104" s="167"/>
      <c r="EB104" s="167"/>
      <c r="EC104" s="167"/>
      <c r="ED104" s="166"/>
      <c r="EE104" s="167"/>
      <c r="EF104" s="167"/>
      <c r="EG104" s="167">
        <f>EH104</f>
        <v>267450</v>
      </c>
      <c r="EH104" s="167">
        <f>EH107+EH110+EH117+EH125+EH128+EH132</f>
        <v>267450</v>
      </c>
      <c r="EI104" s="167"/>
      <c r="EJ104" s="167"/>
      <c r="EK104" s="167">
        <f>EL104</f>
        <v>-81225.827449999997</v>
      </c>
      <c r="EL104" s="167">
        <f>EL110+EL117+EL125+EL128+EL132</f>
        <v>-81225.827449999997</v>
      </c>
      <c r="EM104" s="167"/>
      <c r="EN104" s="167"/>
      <c r="EO104" s="166"/>
      <c r="EP104" s="167"/>
      <c r="EQ104" s="167"/>
      <c r="ER104" s="167"/>
      <c r="ES104" s="167">
        <f>ET104</f>
        <v>178735.15338</v>
      </c>
      <c r="ET104" s="167">
        <f>ET110+ET117+ET125+ET128+ET132</f>
        <v>178735.15338</v>
      </c>
      <c r="EU104" s="167"/>
      <c r="EV104" s="167"/>
      <c r="EW104" s="166"/>
      <c r="EX104" s="167"/>
      <c r="EY104" s="167"/>
      <c r="EZ104" s="166"/>
      <c r="FA104" s="167"/>
      <c r="FB104" s="167"/>
      <c r="FC104" s="167">
        <f>FD104</f>
        <v>457243.64781999995</v>
      </c>
      <c r="FD104" s="167">
        <f>FD110+FD117+FD125+FD128+FD132</f>
        <v>457243.64781999995</v>
      </c>
      <c r="FE104" s="167"/>
      <c r="FF104" s="167"/>
      <c r="FG104" s="167">
        <f>FH104</f>
        <v>54095.265209999998</v>
      </c>
      <c r="FH104" s="167">
        <f>FH110+FH117+FH125+FH128+FH132</f>
        <v>54095.265209999998</v>
      </c>
      <c r="FI104" s="167"/>
      <c r="FJ104" s="167"/>
      <c r="FK104" s="166"/>
      <c r="FL104" s="167"/>
      <c r="FM104" s="167"/>
      <c r="FN104" s="167"/>
      <c r="FO104" s="167">
        <f>FP104</f>
        <v>511338.91302999994</v>
      </c>
      <c r="FP104" s="167">
        <f>FP107+FP110+FP117+FP125+FP128+FP132</f>
        <v>511338.91302999994</v>
      </c>
      <c r="FQ104" s="167"/>
      <c r="FR104" s="167"/>
      <c r="FS104" s="248">
        <f t="shared" si="258"/>
        <v>43726.825340000003</v>
      </c>
      <c r="FT104" s="249">
        <f t="shared" si="261"/>
        <v>9.5631345669811574E-2</v>
      </c>
      <c r="FU104" s="167">
        <f>FU110+FU117+FU125+FU128+FU132</f>
        <v>43726.825340000003</v>
      </c>
      <c r="FV104" s="249">
        <f t="shared" si="262"/>
        <v>9.5631345669811574E-2</v>
      </c>
      <c r="FW104" s="248">
        <f t="shared" si="214"/>
        <v>0</v>
      </c>
      <c r="FX104" s="249">
        <v>0</v>
      </c>
      <c r="FY104" s="248">
        <f t="shared" si="215"/>
        <v>0</v>
      </c>
      <c r="FZ104" s="249">
        <v>0</v>
      </c>
      <c r="GA104" s="248">
        <f t="shared" si="264"/>
        <v>40936.850960000003</v>
      </c>
      <c r="GB104" s="250">
        <f t="shared" si="265"/>
        <v>8.9529622019189514E-2</v>
      </c>
      <c r="GC104" s="167">
        <f>GC110+GC117+GC125+GC128+GC132</f>
        <v>40936.850960000003</v>
      </c>
      <c r="GD104" s="250">
        <f t="shared" si="266"/>
        <v>8.9529622019189514E-2</v>
      </c>
      <c r="GE104" s="248"/>
      <c r="GF104" s="251"/>
      <c r="GG104" s="248"/>
      <c r="GH104" s="251"/>
      <c r="GI104" s="248">
        <f t="shared" si="267"/>
        <v>294075.18615999998</v>
      </c>
      <c r="GJ104" s="250">
        <f t="shared" si="268"/>
        <v>0.64314766878022678</v>
      </c>
      <c r="GK104" s="167">
        <f>GK110+GK117+GK125+GK128+GK132</f>
        <v>294075.18615999998</v>
      </c>
      <c r="GL104" s="250">
        <f t="shared" si="269"/>
        <v>0.64314766878022678</v>
      </c>
      <c r="GM104" s="248">
        <f t="shared" si="217"/>
        <v>0</v>
      </c>
      <c r="GN104" s="250">
        <v>0</v>
      </c>
      <c r="GO104" s="248">
        <f t="shared" si="218"/>
        <v>0</v>
      </c>
      <c r="GP104" s="250">
        <v>0</v>
      </c>
      <c r="GQ104" s="167"/>
      <c r="GR104" s="167"/>
      <c r="GS104" s="167"/>
      <c r="GT104" s="167"/>
      <c r="GU104" s="167">
        <f>GV104</f>
        <v>459753</v>
      </c>
      <c r="GV104" s="167">
        <f>GV107+GV110+GV117+GV125+GV128+GV132</f>
        <v>459753</v>
      </c>
      <c r="GW104" s="167"/>
      <c r="GX104" s="167"/>
      <c r="GY104" s="167"/>
      <c r="GZ104" s="167"/>
      <c r="HA104" s="167"/>
      <c r="HB104" s="167"/>
      <c r="HC104" s="167"/>
      <c r="HD104" s="167"/>
      <c r="HE104" s="167"/>
      <c r="HF104" s="167"/>
      <c r="HG104" s="167">
        <f>HH104</f>
        <v>0</v>
      </c>
      <c r="HH104" s="167">
        <f>HH110+HH117+HH125+HH128+HH132</f>
        <v>0</v>
      </c>
      <c r="HI104" s="167"/>
      <c r="HJ104" s="167"/>
      <c r="HK104" s="167" t="e">
        <f>HL104</f>
        <v>#REF!</v>
      </c>
      <c r="HL104" s="167" t="e">
        <f>HL107+HL110+HL117+HL125+HL128+HL132</f>
        <v>#REF!</v>
      </c>
      <c r="HM104" s="167"/>
      <c r="HN104" s="167"/>
      <c r="HO104" s="167">
        <f>HP104</f>
        <v>459753</v>
      </c>
      <c r="HP104" s="167">
        <f>HP107+HP110+HP117+HP125+HP128+HP132</f>
        <v>459753</v>
      </c>
      <c r="HQ104" s="167"/>
      <c r="HR104" s="167"/>
      <c r="HS104" s="167">
        <f>HT104</f>
        <v>477600</v>
      </c>
      <c r="HT104" s="167">
        <f>HT107+HT110+HT117+HT125+HT128+HT132</f>
        <v>477600</v>
      </c>
      <c r="HU104" s="167"/>
      <c r="HV104" s="167"/>
      <c r="HW104" s="167">
        <f>HX104</f>
        <v>0</v>
      </c>
      <c r="HX104" s="167">
        <f>HX107+HX110+HX117+HX125+HX128+HX132</f>
        <v>0</v>
      </c>
      <c r="HY104" s="167"/>
      <c r="HZ104" s="167"/>
      <c r="IA104" s="167">
        <f>IB104</f>
        <v>477600</v>
      </c>
      <c r="IB104" s="167">
        <f>IB107+IB110+IB117+IB125+IB128+IB132</f>
        <v>477600</v>
      </c>
      <c r="IC104" s="167"/>
      <c r="ID104" s="167"/>
      <c r="IE104" s="175"/>
      <c r="IF104" s="176"/>
      <c r="IG104" s="176"/>
      <c r="IH104" s="176"/>
    </row>
    <row r="105" spans="2:249" s="192" customFormat="1" ht="46.5" customHeight="1" x14ac:dyDescent="0.3">
      <c r="B105" s="178"/>
      <c r="C105" s="179" t="s">
        <v>142</v>
      </c>
      <c r="D105" s="180"/>
      <c r="E105" s="181"/>
      <c r="F105" s="181"/>
      <c r="G105" s="181"/>
      <c r="H105" s="181"/>
      <c r="I105" s="181"/>
      <c r="J105" s="181"/>
      <c r="K105" s="181"/>
      <c r="L105" s="181"/>
      <c r="M105" s="181"/>
      <c r="N105" s="181"/>
      <c r="O105" s="181"/>
      <c r="P105" s="181"/>
      <c r="Q105" s="182"/>
      <c r="R105" s="182"/>
      <c r="S105" s="182"/>
      <c r="T105" s="182"/>
      <c r="U105" s="182"/>
      <c r="V105" s="182"/>
      <c r="W105" s="182"/>
      <c r="X105" s="182"/>
      <c r="Y105" s="182"/>
      <c r="Z105" s="182"/>
      <c r="AA105" s="182"/>
      <c r="AB105" s="182"/>
      <c r="AC105" s="182"/>
      <c r="AD105" s="182"/>
      <c r="AE105" s="182"/>
      <c r="AF105" s="182"/>
      <c r="AG105" s="182"/>
      <c r="AH105" s="182"/>
      <c r="AI105" s="183"/>
      <c r="AJ105" s="182"/>
      <c r="AK105" s="182"/>
      <c r="AL105" s="182"/>
      <c r="AM105" s="184"/>
      <c r="AN105" s="182"/>
      <c r="AO105" s="185"/>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6"/>
      <c r="BL105" s="187"/>
      <c r="BM105" s="187"/>
      <c r="BN105" s="187"/>
      <c r="BO105" s="187"/>
      <c r="BP105" s="187"/>
      <c r="BQ105" s="187"/>
      <c r="BR105" s="187"/>
      <c r="BS105" s="187"/>
      <c r="BT105" s="187"/>
      <c r="BU105" s="187"/>
      <c r="BV105" s="182"/>
      <c r="BW105" s="182"/>
      <c r="BX105" s="182"/>
      <c r="BY105" s="182"/>
      <c r="BZ105" s="182"/>
      <c r="CA105" s="182"/>
      <c r="CB105" s="182"/>
      <c r="CC105" s="182"/>
      <c r="CD105" s="182"/>
      <c r="CE105" s="187"/>
      <c r="CF105" s="187"/>
      <c r="CG105" s="182"/>
      <c r="CH105" s="182"/>
      <c r="CI105" s="182"/>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2"/>
      <c r="DF105" s="182"/>
      <c r="DG105" s="182"/>
      <c r="DH105" s="182"/>
      <c r="DI105" s="182"/>
      <c r="DJ105" s="182"/>
      <c r="DK105" s="182"/>
      <c r="DL105" s="182"/>
      <c r="DM105" s="182"/>
      <c r="DN105" s="182"/>
      <c r="DO105" s="182"/>
      <c r="DP105" s="182"/>
      <c r="DQ105" s="182"/>
      <c r="DR105" s="182"/>
      <c r="DS105" s="182"/>
      <c r="DT105" s="182"/>
      <c r="DU105" s="182"/>
      <c r="DV105" s="182"/>
      <c r="DW105" s="182"/>
      <c r="DX105" s="182"/>
      <c r="DY105" s="182"/>
      <c r="DZ105" s="182"/>
      <c r="EA105" s="182"/>
      <c r="EB105" s="182"/>
      <c r="EC105" s="182"/>
      <c r="ED105" s="182"/>
      <c r="EE105" s="182"/>
      <c r="EF105" s="182"/>
      <c r="EG105" s="182">
        <f>EH105</f>
        <v>426500</v>
      </c>
      <c r="EH105" s="182">
        <f>EH121</f>
        <v>426500</v>
      </c>
      <c r="EI105" s="182"/>
      <c r="EJ105" s="182"/>
      <c r="EK105" s="182">
        <f>EL105</f>
        <v>0</v>
      </c>
      <c r="EL105" s="182">
        <f>EL121</f>
        <v>0</v>
      </c>
      <c r="EM105" s="182"/>
      <c r="EN105" s="182"/>
      <c r="EO105" s="182"/>
      <c r="EP105" s="182"/>
      <c r="EQ105" s="182"/>
      <c r="ER105" s="182"/>
      <c r="ES105" s="182">
        <f>ET105</f>
        <v>0</v>
      </c>
      <c r="ET105" s="182">
        <f>ET121</f>
        <v>0</v>
      </c>
      <c r="EU105" s="182"/>
      <c r="EV105" s="182"/>
      <c r="EW105" s="182"/>
      <c r="EX105" s="182"/>
      <c r="EY105" s="182"/>
      <c r="EZ105" s="182"/>
      <c r="FA105" s="182"/>
      <c r="FB105" s="182"/>
      <c r="FC105" s="182">
        <f>FD105</f>
        <v>426500</v>
      </c>
      <c r="FD105" s="182">
        <f>FD121</f>
        <v>426500</v>
      </c>
      <c r="FE105" s="182"/>
      <c r="FF105" s="182"/>
      <c r="FG105" s="182">
        <f>FH105</f>
        <v>0</v>
      </c>
      <c r="FH105" s="182">
        <f>FH121</f>
        <v>0</v>
      </c>
      <c r="FI105" s="182"/>
      <c r="FJ105" s="182"/>
      <c r="FK105" s="182"/>
      <c r="FL105" s="182"/>
      <c r="FM105" s="182"/>
      <c r="FN105" s="182"/>
      <c r="FO105" s="182">
        <f>FP105</f>
        <v>426500</v>
      </c>
      <c r="FP105" s="182">
        <f>FP121</f>
        <v>426500</v>
      </c>
      <c r="FQ105" s="182"/>
      <c r="FR105" s="182"/>
      <c r="FS105" s="89">
        <f t="shared" si="258"/>
        <v>0</v>
      </c>
      <c r="FT105" s="91">
        <f t="shared" si="261"/>
        <v>0</v>
      </c>
      <c r="FU105" s="182">
        <f>FU121</f>
        <v>0</v>
      </c>
      <c r="FV105" s="91">
        <f t="shared" si="262"/>
        <v>0</v>
      </c>
      <c r="FW105" s="89">
        <f t="shared" si="214"/>
        <v>0</v>
      </c>
      <c r="FX105" s="91">
        <v>0</v>
      </c>
      <c r="FY105" s="89">
        <f t="shared" si="215"/>
        <v>0</v>
      </c>
      <c r="FZ105" s="91">
        <v>0</v>
      </c>
      <c r="GA105" s="182">
        <f t="shared" si="264"/>
        <v>0</v>
      </c>
      <c r="GB105" s="92">
        <f t="shared" si="265"/>
        <v>0</v>
      </c>
      <c r="GC105" s="182">
        <f>GC121</f>
        <v>0</v>
      </c>
      <c r="GD105" s="92">
        <f t="shared" si="266"/>
        <v>0</v>
      </c>
      <c r="GE105" s="89"/>
      <c r="GF105" s="253"/>
      <c r="GG105" s="89"/>
      <c r="GH105" s="253"/>
      <c r="GI105" s="89">
        <f t="shared" si="267"/>
        <v>426500</v>
      </c>
      <c r="GJ105" s="92">
        <f t="shared" si="268"/>
        <v>1</v>
      </c>
      <c r="GK105" s="182">
        <f>GK121</f>
        <v>426500</v>
      </c>
      <c r="GL105" s="92">
        <f t="shared" si="269"/>
        <v>1</v>
      </c>
      <c r="GM105" s="89">
        <f t="shared" si="217"/>
        <v>0</v>
      </c>
      <c r="GN105" s="92">
        <v>0</v>
      </c>
      <c r="GO105" s="89">
        <f t="shared" si="218"/>
        <v>0</v>
      </c>
      <c r="GP105" s="92">
        <v>0</v>
      </c>
      <c r="GQ105" s="182"/>
      <c r="GR105" s="182"/>
      <c r="GS105" s="182"/>
      <c r="GT105" s="182"/>
      <c r="GU105" s="182">
        <f>GV105</f>
        <v>627000</v>
      </c>
      <c r="GV105" s="182">
        <f>GV121</f>
        <v>627000</v>
      </c>
      <c r="GW105" s="182"/>
      <c r="GX105" s="182"/>
      <c r="GY105" s="182"/>
      <c r="GZ105" s="182"/>
      <c r="HA105" s="182"/>
      <c r="HB105" s="182"/>
      <c r="HC105" s="182"/>
      <c r="HD105" s="182"/>
      <c r="HE105" s="182"/>
      <c r="HF105" s="182"/>
      <c r="HG105" s="182">
        <f>HH105</f>
        <v>-127000</v>
      </c>
      <c r="HH105" s="182">
        <f>HH121</f>
        <v>-127000</v>
      </c>
      <c r="HI105" s="182"/>
      <c r="HJ105" s="182"/>
      <c r="HK105" s="187">
        <f>HL105</f>
        <v>0</v>
      </c>
      <c r="HL105" s="182">
        <f>HL121</f>
        <v>0</v>
      </c>
      <c r="HM105" s="182"/>
      <c r="HN105" s="182"/>
      <c r="HO105" s="182">
        <f>HP105</f>
        <v>500000</v>
      </c>
      <c r="HP105" s="182">
        <f>HP121</f>
        <v>500000</v>
      </c>
      <c r="HQ105" s="182"/>
      <c r="HR105" s="182"/>
      <c r="HS105" s="182">
        <f>HT105</f>
        <v>0</v>
      </c>
      <c r="HT105" s="182">
        <f>HT121</f>
        <v>0</v>
      </c>
      <c r="HU105" s="182"/>
      <c r="HV105" s="182"/>
      <c r="HW105" s="182">
        <f>HX105</f>
        <v>423500</v>
      </c>
      <c r="HX105" s="182">
        <f>IB105-HT105</f>
        <v>423500</v>
      </c>
      <c r="HY105" s="182"/>
      <c r="HZ105" s="182"/>
      <c r="IA105" s="182">
        <f>IB105</f>
        <v>423500</v>
      </c>
      <c r="IB105" s="182">
        <f>IB121</f>
        <v>423500</v>
      </c>
      <c r="IC105" s="182"/>
      <c r="ID105" s="182"/>
      <c r="IE105" s="190"/>
      <c r="IF105" s="191"/>
      <c r="IG105" s="191"/>
      <c r="IH105" s="191"/>
    </row>
    <row r="106" spans="2:249" s="315" customFormat="1" ht="24.75" customHeight="1" x14ac:dyDescent="0.3">
      <c r="B106" s="278"/>
      <c r="C106" s="312" t="s">
        <v>155</v>
      </c>
      <c r="D106" s="279"/>
      <c r="E106" s="262"/>
      <c r="F106" s="280"/>
      <c r="G106" s="280"/>
      <c r="H106" s="262"/>
      <c r="I106" s="280"/>
      <c r="J106" s="280"/>
      <c r="K106" s="262"/>
      <c r="L106" s="280"/>
      <c r="M106" s="280"/>
      <c r="N106" s="262"/>
      <c r="O106" s="280"/>
      <c r="P106" s="280"/>
      <c r="Q106" s="263"/>
      <c r="R106" s="281"/>
      <c r="S106" s="281"/>
      <c r="T106" s="263"/>
      <c r="U106" s="281"/>
      <c r="V106" s="281"/>
      <c r="W106" s="263"/>
      <c r="X106" s="281"/>
      <c r="Y106" s="281"/>
      <c r="Z106" s="263"/>
      <c r="AA106" s="281"/>
      <c r="AB106" s="281"/>
      <c r="AC106" s="263"/>
      <c r="AD106" s="281"/>
      <c r="AE106" s="281"/>
      <c r="AF106" s="263"/>
      <c r="AG106" s="281"/>
      <c r="AH106" s="281"/>
      <c r="AI106" s="281"/>
      <c r="AJ106" s="281"/>
      <c r="AK106" s="281"/>
      <c r="AL106" s="281"/>
      <c r="AM106" s="281"/>
      <c r="AN106" s="281"/>
      <c r="AO106" s="313"/>
      <c r="AP106" s="281"/>
      <c r="AQ106" s="281"/>
      <c r="AR106" s="281"/>
      <c r="AS106" s="263"/>
      <c r="AT106" s="281"/>
      <c r="AU106" s="281"/>
      <c r="AV106" s="263"/>
      <c r="AW106" s="281"/>
      <c r="AX106" s="281"/>
      <c r="AY106" s="263"/>
      <c r="AZ106" s="281"/>
      <c r="BA106" s="281"/>
      <c r="BB106" s="263"/>
      <c r="BC106" s="281"/>
      <c r="BD106" s="281"/>
      <c r="BE106" s="263"/>
      <c r="BF106" s="281"/>
      <c r="BG106" s="281"/>
      <c r="BH106" s="263"/>
      <c r="BI106" s="281"/>
      <c r="BJ106" s="281"/>
      <c r="BK106" s="314"/>
      <c r="BL106" s="281"/>
      <c r="BM106" s="281"/>
      <c r="BN106" s="281"/>
      <c r="BO106" s="281"/>
      <c r="BP106" s="281"/>
      <c r="BQ106" s="281"/>
      <c r="BR106" s="281"/>
      <c r="BS106" s="281"/>
      <c r="BT106" s="281"/>
      <c r="BU106" s="281"/>
      <c r="BV106" s="263"/>
      <c r="BW106" s="281"/>
      <c r="BX106" s="281"/>
      <c r="BY106" s="263"/>
      <c r="BZ106" s="281"/>
      <c r="CA106" s="281"/>
      <c r="CB106" s="263"/>
      <c r="CC106" s="281"/>
      <c r="CD106" s="281"/>
      <c r="CE106" s="281"/>
      <c r="CF106" s="281"/>
      <c r="CG106" s="263"/>
      <c r="CH106" s="263"/>
      <c r="CI106" s="281"/>
      <c r="CJ106" s="281"/>
      <c r="CK106" s="263"/>
      <c r="CL106" s="281"/>
      <c r="CM106" s="281"/>
      <c r="CN106" s="281"/>
      <c r="CO106" s="281"/>
      <c r="CP106" s="281"/>
      <c r="CQ106" s="263"/>
      <c r="CR106" s="281"/>
      <c r="CS106" s="281"/>
      <c r="CT106" s="263"/>
      <c r="CU106" s="281"/>
      <c r="CV106" s="281"/>
      <c r="CW106" s="263"/>
      <c r="CX106" s="281"/>
      <c r="CY106" s="281"/>
      <c r="CZ106" s="263"/>
      <c r="DA106" s="281"/>
      <c r="DB106" s="281"/>
      <c r="DC106" s="281"/>
      <c r="DD106" s="281"/>
      <c r="DE106" s="281"/>
      <c r="DF106" s="263"/>
      <c r="DG106" s="281"/>
      <c r="DH106" s="281"/>
      <c r="DI106" s="263"/>
      <c r="DJ106" s="281"/>
      <c r="DK106" s="281"/>
      <c r="DL106" s="263"/>
      <c r="DM106" s="281"/>
      <c r="DN106" s="281"/>
      <c r="DO106" s="263"/>
      <c r="DP106" s="281"/>
      <c r="DQ106" s="281"/>
      <c r="DR106" s="263"/>
      <c r="DS106" s="281"/>
      <c r="DT106" s="281"/>
      <c r="DU106" s="263"/>
      <c r="DV106" s="281"/>
      <c r="DW106" s="281"/>
      <c r="DX106" s="263"/>
      <c r="DY106" s="281"/>
      <c r="DZ106" s="281"/>
      <c r="EA106" s="281"/>
      <c r="EB106" s="281"/>
      <c r="EC106" s="281"/>
      <c r="ED106" s="281"/>
      <c r="EE106" s="281"/>
      <c r="EF106" s="281"/>
      <c r="EG106" s="281"/>
      <c r="EH106" s="281"/>
      <c r="EI106" s="281"/>
      <c r="EJ106" s="281"/>
      <c r="EK106" s="263"/>
      <c r="EL106" s="281"/>
      <c r="EM106" s="281"/>
      <c r="EN106" s="281"/>
      <c r="EO106" s="263"/>
      <c r="EP106" s="281"/>
      <c r="EQ106" s="281"/>
      <c r="ER106" s="281"/>
      <c r="ES106" s="280"/>
      <c r="ET106" s="281"/>
      <c r="EU106" s="281"/>
      <c r="EV106" s="281"/>
      <c r="EW106" s="263"/>
      <c r="EX106" s="281"/>
      <c r="EY106" s="281"/>
      <c r="EZ106" s="281"/>
      <c r="FA106" s="281"/>
      <c r="FB106" s="281"/>
      <c r="FC106" s="281"/>
      <c r="FD106" s="281"/>
      <c r="FE106" s="281"/>
      <c r="FF106" s="281"/>
      <c r="FG106" s="263"/>
      <c r="FH106" s="281"/>
      <c r="FI106" s="281"/>
      <c r="FJ106" s="281"/>
      <c r="FK106" s="263"/>
      <c r="FL106" s="281"/>
      <c r="FM106" s="281"/>
      <c r="FN106" s="281"/>
      <c r="FO106" s="281"/>
      <c r="FP106" s="281"/>
      <c r="FQ106" s="281"/>
      <c r="FR106" s="281"/>
      <c r="FS106" s="45"/>
      <c r="FT106" s="46"/>
      <c r="FU106" s="45"/>
      <c r="FV106" s="46"/>
      <c r="FW106" s="45"/>
      <c r="FX106" s="46"/>
      <c r="FY106" s="45"/>
      <c r="FZ106" s="46"/>
      <c r="GA106" s="45"/>
      <c r="GB106" s="47"/>
      <c r="GC106" s="140"/>
      <c r="GD106" s="47"/>
      <c r="GE106" s="115"/>
      <c r="GF106" s="236"/>
      <c r="GG106" s="115"/>
      <c r="GH106" s="236"/>
      <c r="GI106" s="140"/>
      <c r="GJ106" s="47"/>
      <c r="GK106" s="115"/>
      <c r="GL106" s="47"/>
      <c r="GM106" s="115"/>
      <c r="GN106" s="47"/>
      <c r="GO106" s="115"/>
      <c r="GP106" s="47"/>
      <c r="GQ106" s="281"/>
      <c r="GR106" s="281"/>
      <c r="GS106" s="281"/>
      <c r="GT106" s="281"/>
      <c r="GU106" s="281"/>
      <c r="GV106" s="281"/>
      <c r="GW106" s="281"/>
      <c r="GX106" s="281"/>
      <c r="GY106" s="281"/>
      <c r="GZ106" s="281"/>
      <c r="HA106" s="281"/>
      <c r="HB106" s="281"/>
      <c r="HC106" s="281"/>
      <c r="HD106" s="281"/>
      <c r="HE106" s="281"/>
      <c r="HF106" s="281"/>
      <c r="HG106" s="281"/>
      <c r="HH106" s="281"/>
      <c r="HI106" s="281"/>
      <c r="HJ106" s="281"/>
      <c r="HK106" s="281"/>
      <c r="HL106" s="281"/>
      <c r="HM106" s="281"/>
      <c r="HN106" s="281"/>
      <c r="HO106" s="281"/>
      <c r="HP106" s="281"/>
      <c r="HQ106" s="281"/>
      <c r="HR106" s="281"/>
      <c r="HS106" s="281"/>
      <c r="HT106" s="281"/>
      <c r="HU106" s="281"/>
      <c r="HV106" s="281"/>
      <c r="HW106" s="281"/>
      <c r="HX106" s="281"/>
      <c r="HY106" s="281"/>
      <c r="HZ106" s="281"/>
      <c r="IA106" s="281"/>
      <c r="IB106" s="281"/>
      <c r="IC106" s="281"/>
      <c r="ID106" s="281"/>
      <c r="IE106" s="273"/>
      <c r="IF106" s="270"/>
      <c r="IG106" s="270"/>
      <c r="IH106" s="270"/>
      <c r="II106" s="217"/>
      <c r="IJ106" s="217"/>
      <c r="IK106" s="217"/>
      <c r="IL106" s="217"/>
      <c r="IM106" s="217"/>
      <c r="IN106" s="217"/>
      <c r="IO106" s="217"/>
    </row>
    <row r="107" spans="2:249" s="318" customFormat="1" ht="123" hidden="1" customHeight="1" x14ac:dyDescent="0.3">
      <c r="B107" s="278" t="s">
        <v>213</v>
      </c>
      <c r="C107" s="312" t="s">
        <v>214</v>
      </c>
      <c r="D107" s="279" t="s">
        <v>215</v>
      </c>
      <c r="E107" s="280">
        <f t="shared" ref="E107:E119" si="272">F107+G107</f>
        <v>0</v>
      </c>
      <c r="F107" s="316">
        <f>SUM(F108:F109)</f>
        <v>0</v>
      </c>
      <c r="G107" s="316"/>
      <c r="H107" s="280">
        <f t="shared" ref="H107:H119" si="273">I107+J107</f>
        <v>0</v>
      </c>
      <c r="I107" s="316">
        <f>SUM(I108:I109)</f>
        <v>0</v>
      </c>
      <c r="J107" s="316"/>
      <c r="K107" s="280">
        <f t="shared" ref="K107:K119" si="274">L107+M107</f>
        <v>0</v>
      </c>
      <c r="L107" s="316">
        <f>SUM(L108:L109)</f>
        <v>0</v>
      </c>
      <c r="M107" s="316"/>
      <c r="N107" s="280">
        <f t="shared" ref="N107:N119" si="275">O107+P107</f>
        <v>0</v>
      </c>
      <c r="O107" s="316">
        <f>SUM(O108:O109)</f>
        <v>0</v>
      </c>
      <c r="P107" s="316"/>
      <c r="Q107" s="281">
        <f t="shared" ref="Q107:Q119" si="276">R107+S107</f>
        <v>0</v>
      </c>
      <c r="R107" s="282">
        <f>SUM(R108:R109)</f>
        <v>0</v>
      </c>
      <c r="S107" s="282"/>
      <c r="T107" s="281">
        <f t="shared" ref="T107:T119" si="277">U107+V107</f>
        <v>0</v>
      </c>
      <c r="U107" s="282">
        <f>SUM(U108:U109)</f>
        <v>0</v>
      </c>
      <c r="V107" s="282"/>
      <c r="W107" s="281">
        <f t="shared" ref="W107:W119" si="278">X107+Y107</f>
        <v>0</v>
      </c>
      <c r="X107" s="282">
        <f>SUM(X108:X109)</f>
        <v>0</v>
      </c>
      <c r="Y107" s="282"/>
      <c r="Z107" s="281">
        <f t="shared" ref="Z107:Z119" si="279">AA107+AB107</f>
        <v>0</v>
      </c>
      <c r="AA107" s="282">
        <f t="shared" ref="AA107:AH107" si="280">SUM(AA108:AA109)</f>
        <v>0</v>
      </c>
      <c r="AB107" s="282">
        <f t="shared" si="280"/>
        <v>0</v>
      </c>
      <c r="AC107" s="282">
        <f t="shared" si="280"/>
        <v>0</v>
      </c>
      <c r="AD107" s="282">
        <f t="shared" si="280"/>
        <v>0</v>
      </c>
      <c r="AE107" s="282">
        <f t="shared" si="280"/>
        <v>0</v>
      </c>
      <c r="AF107" s="282">
        <f t="shared" si="280"/>
        <v>0</v>
      </c>
      <c r="AG107" s="282">
        <f t="shared" si="280"/>
        <v>0</v>
      </c>
      <c r="AH107" s="282">
        <f t="shared" si="280"/>
        <v>0</v>
      </c>
      <c r="AI107" s="282">
        <v>0</v>
      </c>
      <c r="AJ107" s="282">
        <f>SUM(AJ108:AJ109)</f>
        <v>0</v>
      </c>
      <c r="AK107" s="282">
        <f t="shared" ref="AK107:AL119" si="281">Z107-AJ107</f>
        <v>0</v>
      </c>
      <c r="AL107" s="282">
        <f t="shared" si="281"/>
        <v>0</v>
      </c>
      <c r="AM107" s="738" t="s">
        <v>216</v>
      </c>
      <c r="AN107" s="289" t="s">
        <v>216</v>
      </c>
      <c r="AO107" s="170">
        <v>1</v>
      </c>
      <c r="AP107" s="289"/>
      <c r="AQ107" s="289"/>
      <c r="AR107" s="289"/>
      <c r="AS107" s="281">
        <f t="shared" ref="AS107:AS119" si="282">AT107+AU107</f>
        <v>300</v>
      </c>
      <c r="AT107" s="282">
        <f>SUM(AT108:AT109)</f>
        <v>300</v>
      </c>
      <c r="AU107" s="282">
        <f>SUM(AU108:AU109)</f>
        <v>0</v>
      </c>
      <c r="AV107" s="281">
        <f t="shared" ref="AV107:AV119" si="283">AW107+AX107</f>
        <v>-200</v>
      </c>
      <c r="AW107" s="282">
        <f>SUM(AW108:AW109)</f>
        <v>-200</v>
      </c>
      <c r="AX107" s="282"/>
      <c r="AY107" s="281">
        <f t="shared" ref="AY107:AY119" si="284">AZ107+BA107</f>
        <v>100</v>
      </c>
      <c r="AZ107" s="282">
        <f>SUM(AZ108:AZ109)</f>
        <v>100</v>
      </c>
      <c r="BA107" s="282">
        <f>SUM(BA108:BA109)</f>
        <v>0</v>
      </c>
      <c r="BB107" s="281">
        <f t="shared" ref="BB107:BB119" si="285">BC107+BD107</f>
        <v>300</v>
      </c>
      <c r="BC107" s="282">
        <f>SUM(BC108:BC109)</f>
        <v>300</v>
      </c>
      <c r="BD107" s="282"/>
      <c r="BE107" s="281">
        <f t="shared" ref="BE107:BE119" si="286">BF107+BG107</f>
        <v>0</v>
      </c>
      <c r="BF107" s="282">
        <f>SUM(BF108:BF109)</f>
        <v>0</v>
      </c>
      <c r="BG107" s="282"/>
      <c r="BH107" s="281">
        <f t="shared" ref="BH107:BH119" si="287">BI107+BJ107</f>
        <v>100</v>
      </c>
      <c r="BI107" s="282">
        <f>SUM(BI108:BI109)</f>
        <v>100</v>
      </c>
      <c r="BJ107" s="282">
        <f>SUM(BJ108:BJ109)</f>
        <v>0</v>
      </c>
      <c r="BK107" s="171">
        <v>1</v>
      </c>
      <c r="BL107" s="167">
        <f t="shared" ref="BL107:BL119" si="288">AY107</f>
        <v>100</v>
      </c>
      <c r="BM107" s="167"/>
      <c r="BN107" s="167"/>
      <c r="BO107" s="167"/>
      <c r="BP107" s="167"/>
      <c r="BQ107" s="167"/>
      <c r="BR107" s="167"/>
      <c r="BS107" s="167">
        <f>BS108</f>
        <v>100</v>
      </c>
      <c r="BT107" s="167">
        <f>BT108</f>
        <v>100</v>
      </c>
      <c r="BU107" s="167">
        <f>BU108</f>
        <v>0</v>
      </c>
      <c r="BV107" s="281">
        <f t="shared" ref="BV107:BV119" si="289">BW107+BX107</f>
        <v>300</v>
      </c>
      <c r="BW107" s="282">
        <f>SUM(BW108:BW109)</f>
        <v>300</v>
      </c>
      <c r="BX107" s="282"/>
      <c r="BY107" s="281">
        <f t="shared" ref="BY107:BY119" si="290">BZ107+CA107</f>
        <v>0</v>
      </c>
      <c r="BZ107" s="282">
        <f>SUM(BZ108:BZ109)</f>
        <v>0</v>
      </c>
      <c r="CA107" s="282"/>
      <c r="CB107" s="281">
        <f t="shared" ref="CB107:CB119" si="291">CC107+CD107</f>
        <v>100</v>
      </c>
      <c r="CC107" s="282">
        <f>SUM(CC108:CC109)</f>
        <v>100</v>
      </c>
      <c r="CD107" s="282"/>
      <c r="CE107" s="167">
        <v>1</v>
      </c>
      <c r="CF107" s="167">
        <f t="shared" ref="CF107:CF119" si="292">CB107</f>
        <v>100</v>
      </c>
      <c r="CG107" s="294"/>
      <c r="CH107" s="281">
        <f t="shared" ref="CH107:CH119" si="293">CI107+CJ107</f>
        <v>8000</v>
      </c>
      <c r="CI107" s="282">
        <f>SUM(CI108:CI109)</f>
        <v>8000</v>
      </c>
      <c r="CJ107" s="282">
        <f>SUM(CJ108:CJ109)</f>
        <v>0</v>
      </c>
      <c r="CK107" s="281">
        <f t="shared" ref="CK107:CK119" si="294">CL107+CM107</f>
        <v>0</v>
      </c>
      <c r="CL107" s="282">
        <f>SUM(CL108:CL109)</f>
        <v>0</v>
      </c>
      <c r="CM107" s="282"/>
      <c r="CN107" s="282"/>
      <c r="CO107" s="282"/>
      <c r="CP107" s="282"/>
      <c r="CQ107" s="281">
        <f t="shared" ref="CQ107:CQ119" si="295">CR107+CS107</f>
        <v>8000</v>
      </c>
      <c r="CR107" s="282">
        <f>SUM(CR108:CR109)</f>
        <v>8000</v>
      </c>
      <c r="CS107" s="282">
        <f>SUM(CS108:CS109)</f>
        <v>0</v>
      </c>
      <c r="CT107" s="281">
        <f t="shared" ref="CT107:CT119" si="296">CU107+CV107</f>
        <v>0</v>
      </c>
      <c r="CU107" s="282"/>
      <c r="CV107" s="282"/>
      <c r="CW107" s="281">
        <f t="shared" ref="CW107:CW124" si="297">CX107+CY107</f>
        <v>0</v>
      </c>
      <c r="CX107" s="282">
        <f>SUM(CX108:CX109)</f>
        <v>0</v>
      </c>
      <c r="CY107" s="282"/>
      <c r="CZ107" s="281">
        <f t="shared" ref="CZ107:CZ119" si="298">DA107+DB107</f>
        <v>100</v>
      </c>
      <c r="DA107" s="282">
        <f>SUM(DA108:DA109)</f>
        <v>100</v>
      </c>
      <c r="DB107" s="282">
        <f>SUM(DB108:DB109)</f>
        <v>0</v>
      </c>
      <c r="DC107" s="282"/>
      <c r="DD107" s="282"/>
      <c r="DE107" s="282"/>
      <c r="DF107" s="281">
        <f t="shared" ref="DF107:DF126" si="299">DG107+DH107</f>
        <v>0</v>
      </c>
      <c r="DG107" s="282">
        <f>SUM(DG108:DG109)</f>
        <v>0</v>
      </c>
      <c r="DH107" s="282"/>
      <c r="DI107" s="281">
        <f t="shared" ref="DI107:DI160" si="300">DJ107+DK107</f>
        <v>0</v>
      </c>
      <c r="DJ107" s="282">
        <f>SUM(DJ108:DJ109)</f>
        <v>0</v>
      </c>
      <c r="DK107" s="282"/>
      <c r="DL107" s="281">
        <f t="shared" ref="DL107:DL126" si="301">DM107+DN107</f>
        <v>0</v>
      </c>
      <c r="DM107" s="282">
        <f>SUM(DM108:DM109)</f>
        <v>0</v>
      </c>
      <c r="DN107" s="282"/>
      <c r="DO107" s="281">
        <f t="shared" ref="DO107:DO126" si="302">DP107+DQ107</f>
        <v>0</v>
      </c>
      <c r="DP107" s="282">
        <f>SUM(DP108:DP109)</f>
        <v>0</v>
      </c>
      <c r="DQ107" s="282"/>
      <c r="DR107" s="281">
        <f t="shared" ref="DR107:DR126" si="303">DS107+DT107</f>
        <v>0</v>
      </c>
      <c r="DS107" s="282">
        <f>SUM(DS108:DS109)</f>
        <v>0</v>
      </c>
      <c r="DT107" s="282"/>
      <c r="DU107" s="281">
        <f t="shared" ref="DU107:DU119" si="304">DV107+DW107</f>
        <v>100</v>
      </c>
      <c r="DV107" s="282">
        <f>SUM(DV108:DV109)</f>
        <v>100</v>
      </c>
      <c r="DW107" s="282"/>
      <c r="DX107" s="281">
        <f t="shared" ref="DX107:DX119" si="305">DY107+DZ107</f>
        <v>100</v>
      </c>
      <c r="DY107" s="282">
        <f>SUM(DY108:DY109)</f>
        <v>100</v>
      </c>
      <c r="DZ107" s="282">
        <f>SUM(DZ108:DZ109)</f>
        <v>0</v>
      </c>
      <c r="EA107" s="282"/>
      <c r="EB107" s="282"/>
      <c r="EC107" s="282"/>
      <c r="ED107" s="282">
        <f>EE107</f>
        <v>-100</v>
      </c>
      <c r="EE107" s="282">
        <f>EE108</f>
        <v>-100</v>
      </c>
      <c r="EF107" s="282"/>
      <c r="EG107" s="167">
        <f>EH107</f>
        <v>0</v>
      </c>
      <c r="EH107" s="167">
        <f>EH108</f>
        <v>0</v>
      </c>
      <c r="EI107" s="167"/>
      <c r="EJ107" s="282"/>
      <c r="EK107" s="281">
        <f t="shared" ref="EK107:EK121" si="306">EL107+EN107</f>
        <v>0</v>
      </c>
      <c r="EL107" s="282">
        <f>SUM(EL108:EL109)</f>
        <v>0</v>
      </c>
      <c r="EM107" s="282"/>
      <c r="EN107" s="282"/>
      <c r="EO107" s="281">
        <f t="shared" ref="EO107:EO119" si="307">EP107+ER107</f>
        <v>0</v>
      </c>
      <c r="EP107" s="282">
        <f>SUM(EP108:EP109)</f>
        <v>0</v>
      </c>
      <c r="EQ107" s="282"/>
      <c r="ER107" s="282"/>
      <c r="ES107" s="167">
        <f>ET107+EV107</f>
        <v>0</v>
      </c>
      <c r="ET107" s="167">
        <f>ET108+ET109</f>
        <v>0</v>
      </c>
      <c r="EU107" s="282"/>
      <c r="EV107" s="282"/>
      <c r="EW107" s="281">
        <f t="shared" ref="EW107:EW119" si="308">EX107+EY107</f>
        <v>100</v>
      </c>
      <c r="EX107" s="282">
        <f>SUM(EX108:EX109)</f>
        <v>100</v>
      </c>
      <c r="EY107" s="282">
        <f>SUM(EY108:EY109)</f>
        <v>0</v>
      </c>
      <c r="EZ107" s="282">
        <f>FA107</f>
        <v>-100</v>
      </c>
      <c r="FA107" s="282">
        <f>FA108</f>
        <v>-100</v>
      </c>
      <c r="FB107" s="282"/>
      <c r="FC107" s="167">
        <f>FD107</f>
        <v>0</v>
      </c>
      <c r="FD107" s="167">
        <f>FD108</f>
        <v>0</v>
      </c>
      <c r="FE107" s="167"/>
      <c r="FF107" s="282"/>
      <c r="FG107" s="281">
        <f t="shared" ref="FG107:FG121" si="309">FH107+FJ107</f>
        <v>0</v>
      </c>
      <c r="FH107" s="282">
        <f>SUM(FH108:FH109)</f>
        <v>0</v>
      </c>
      <c r="FI107" s="282"/>
      <c r="FJ107" s="282"/>
      <c r="FK107" s="281">
        <f t="shared" ref="FK107:FK119" si="310">FL107+FN107</f>
        <v>0</v>
      </c>
      <c r="FL107" s="282">
        <f>SUM(FL108:FL109)</f>
        <v>0</v>
      </c>
      <c r="FM107" s="282"/>
      <c r="FN107" s="282"/>
      <c r="FO107" s="167">
        <f>FP107</f>
        <v>0</v>
      </c>
      <c r="FP107" s="167">
        <f>FP108</f>
        <v>0</v>
      </c>
      <c r="FQ107" s="167"/>
      <c r="FR107" s="282"/>
      <c r="FS107" s="45">
        <f t="shared" si="258"/>
        <v>0</v>
      </c>
      <c r="FT107" s="46" t="e">
        <f t="shared" si="261"/>
        <v>#DIV/0!</v>
      </c>
      <c r="FU107" s="45">
        <v>0</v>
      </c>
      <c r="FV107" s="46" t="e">
        <f t="shared" si="262"/>
        <v>#DIV/0!</v>
      </c>
      <c r="FW107" s="45">
        <f t="shared" si="214"/>
        <v>0</v>
      </c>
      <c r="FX107" s="46" t="e">
        <f>FW107/FE107</f>
        <v>#DIV/0!</v>
      </c>
      <c r="FY107" s="45">
        <f t="shared" si="215"/>
        <v>0</v>
      </c>
      <c r="FZ107" s="46" t="e">
        <f t="shared" si="263"/>
        <v>#DIV/0!</v>
      </c>
      <c r="GA107" s="45">
        <f t="shared" si="264"/>
        <v>0</v>
      </c>
      <c r="GB107" s="47" t="e">
        <f t="shared" si="265"/>
        <v>#DIV/0!</v>
      </c>
      <c r="GC107" s="140">
        <v>0</v>
      </c>
      <c r="GD107" s="47" t="e">
        <f t="shared" si="266"/>
        <v>#DIV/0!</v>
      </c>
      <c r="GE107" s="115"/>
      <c r="GF107" s="236"/>
      <c r="GG107" s="115"/>
      <c r="GH107" s="236"/>
      <c r="GI107" s="140">
        <f t="shared" si="267"/>
        <v>0</v>
      </c>
      <c r="GJ107" s="47" t="e">
        <f t="shared" si="268"/>
        <v>#DIV/0!</v>
      </c>
      <c r="GK107" s="115">
        <f t="shared" si="216"/>
        <v>0</v>
      </c>
      <c r="GL107" s="47" t="e">
        <f t="shared" si="269"/>
        <v>#DIV/0!</v>
      </c>
      <c r="GM107" s="115">
        <f t="shared" si="217"/>
        <v>0</v>
      </c>
      <c r="GN107" s="47" t="e">
        <f>GM107/FE107</f>
        <v>#DIV/0!</v>
      </c>
      <c r="GO107" s="115">
        <f t="shared" si="218"/>
        <v>0</v>
      </c>
      <c r="GP107" s="47" t="e">
        <f t="shared" si="270"/>
        <v>#DIV/0!</v>
      </c>
      <c r="GQ107" s="282"/>
      <c r="GR107" s="282"/>
      <c r="GS107" s="282"/>
      <c r="GT107" s="282"/>
      <c r="GU107" s="167">
        <f>GV107</f>
        <v>0</v>
      </c>
      <c r="GV107" s="167">
        <f>GV108</f>
        <v>0</v>
      </c>
      <c r="GW107" s="167"/>
      <c r="GX107" s="282"/>
      <c r="GY107" s="282"/>
      <c r="GZ107" s="282"/>
      <c r="HA107" s="282"/>
      <c r="HB107" s="282"/>
      <c r="HC107" s="282"/>
      <c r="HD107" s="282"/>
      <c r="HE107" s="282"/>
      <c r="HF107" s="282"/>
      <c r="HG107" s="167">
        <f>HH107</f>
        <v>0</v>
      </c>
      <c r="HH107" s="167">
        <f>HH108</f>
        <v>0</v>
      </c>
      <c r="HI107" s="167"/>
      <c r="HJ107" s="282"/>
      <c r="HK107" s="167">
        <f>HL107</f>
        <v>0</v>
      </c>
      <c r="HL107" s="167">
        <f>HL108</f>
        <v>0</v>
      </c>
      <c r="HM107" s="167"/>
      <c r="HN107" s="282"/>
      <c r="HO107" s="167">
        <f>HP107</f>
        <v>0</v>
      </c>
      <c r="HP107" s="167">
        <f>HP108</f>
        <v>0</v>
      </c>
      <c r="HQ107" s="167"/>
      <c r="HR107" s="282"/>
      <c r="HS107" s="167">
        <f>HT107</f>
        <v>23000</v>
      </c>
      <c r="HT107" s="167">
        <f>HT108</f>
        <v>23000</v>
      </c>
      <c r="HU107" s="167"/>
      <c r="HV107" s="282"/>
      <c r="HW107" s="167">
        <f>HX107</f>
        <v>0</v>
      </c>
      <c r="HX107" s="167">
        <f>HX108</f>
        <v>0</v>
      </c>
      <c r="HY107" s="167"/>
      <c r="HZ107" s="282"/>
      <c r="IA107" s="167">
        <f>IB107</f>
        <v>23000</v>
      </c>
      <c r="IB107" s="167">
        <f>IB108</f>
        <v>23000</v>
      </c>
      <c r="IC107" s="167"/>
      <c r="ID107" s="282"/>
      <c r="IE107" s="295" t="s">
        <v>217</v>
      </c>
      <c r="IF107" s="317"/>
      <c r="IG107" s="317"/>
      <c r="IH107" s="317"/>
    </row>
    <row r="108" spans="2:249" s="271" customFormat="1" ht="22.5" hidden="1" customHeight="1" x14ac:dyDescent="0.3">
      <c r="B108" s="259"/>
      <c r="C108" s="260" t="s">
        <v>162</v>
      </c>
      <c r="D108" s="261"/>
      <c r="E108" s="262">
        <f t="shared" si="272"/>
        <v>0</v>
      </c>
      <c r="F108" s="262"/>
      <c r="G108" s="262"/>
      <c r="H108" s="262">
        <f t="shared" si="273"/>
        <v>0</v>
      </c>
      <c r="I108" s="262">
        <f>L108-F108</f>
        <v>0</v>
      </c>
      <c r="J108" s="262"/>
      <c r="K108" s="262">
        <f t="shared" si="274"/>
        <v>0</v>
      </c>
      <c r="L108" s="262"/>
      <c r="M108" s="262"/>
      <c r="N108" s="262">
        <f t="shared" si="275"/>
        <v>0</v>
      </c>
      <c r="O108" s="262">
        <f>R108-L108</f>
        <v>0</v>
      </c>
      <c r="P108" s="262"/>
      <c r="Q108" s="263">
        <f t="shared" si="276"/>
        <v>0</v>
      </c>
      <c r="R108" s="263"/>
      <c r="S108" s="263"/>
      <c r="T108" s="263">
        <f t="shared" si="277"/>
        <v>0</v>
      </c>
      <c r="U108" s="263"/>
      <c r="V108" s="263"/>
      <c r="W108" s="263">
        <f t="shared" si="278"/>
        <v>0</v>
      </c>
      <c r="X108" s="263">
        <f>AA108-U108</f>
        <v>0</v>
      </c>
      <c r="Y108" s="263"/>
      <c r="Z108" s="263">
        <f t="shared" si="279"/>
        <v>0</v>
      </c>
      <c r="AA108" s="263"/>
      <c r="AB108" s="263"/>
      <c r="AC108" s="263">
        <f>AD108+AE108</f>
        <v>0</v>
      </c>
      <c r="AD108" s="263"/>
      <c r="AE108" s="263"/>
      <c r="AF108" s="263">
        <f>AG108+AH108</f>
        <v>0</v>
      </c>
      <c r="AG108" s="263"/>
      <c r="AH108" s="263"/>
      <c r="AI108" s="263"/>
      <c r="AJ108" s="263"/>
      <c r="AK108" s="264">
        <f t="shared" si="281"/>
        <v>0</v>
      </c>
      <c r="AL108" s="264">
        <f t="shared" si="281"/>
        <v>0</v>
      </c>
      <c r="AM108" s="738"/>
      <c r="AN108" s="275"/>
      <c r="AO108" s="265">
        <v>1</v>
      </c>
      <c r="AP108" s="275"/>
      <c r="AQ108" s="275"/>
      <c r="AR108" s="275"/>
      <c r="AS108" s="263">
        <f t="shared" si="282"/>
        <v>300</v>
      </c>
      <c r="AT108" s="263">
        <v>300</v>
      </c>
      <c r="AU108" s="263"/>
      <c r="AV108" s="263">
        <f t="shared" si="283"/>
        <v>-200</v>
      </c>
      <c r="AW108" s="263">
        <v>-200</v>
      </c>
      <c r="AX108" s="263"/>
      <c r="AY108" s="263">
        <f t="shared" si="284"/>
        <v>100</v>
      </c>
      <c r="AZ108" s="263">
        <f>AT108+AW108</f>
        <v>100</v>
      </c>
      <c r="BA108" s="263"/>
      <c r="BB108" s="263">
        <f t="shared" si="285"/>
        <v>300</v>
      </c>
      <c r="BC108" s="263">
        <v>300</v>
      </c>
      <c r="BD108" s="263"/>
      <c r="BE108" s="263">
        <f t="shared" si="286"/>
        <v>0</v>
      </c>
      <c r="BF108" s="263">
        <f>BW108-BC108</f>
        <v>0</v>
      </c>
      <c r="BG108" s="263"/>
      <c r="BH108" s="263">
        <f t="shared" si="287"/>
        <v>100</v>
      </c>
      <c r="BI108" s="263">
        <f>AZ108</f>
        <v>100</v>
      </c>
      <c r="BJ108" s="263"/>
      <c r="BK108" s="266">
        <v>1</v>
      </c>
      <c r="BL108" s="267">
        <f t="shared" si="288"/>
        <v>100</v>
      </c>
      <c r="BM108" s="267"/>
      <c r="BN108" s="267"/>
      <c r="BO108" s="267"/>
      <c r="BP108" s="267"/>
      <c r="BQ108" s="267"/>
      <c r="BR108" s="267"/>
      <c r="BS108" s="267">
        <f>BT108+BU108</f>
        <v>100</v>
      </c>
      <c r="BT108" s="267">
        <f>AZ108-BN108-BQ108</f>
        <v>100</v>
      </c>
      <c r="BU108" s="267"/>
      <c r="BV108" s="263">
        <f t="shared" si="289"/>
        <v>300</v>
      </c>
      <c r="BW108" s="263">
        <v>300</v>
      </c>
      <c r="BX108" s="263"/>
      <c r="BY108" s="263">
        <f t="shared" si="290"/>
        <v>0</v>
      </c>
      <c r="BZ108" s="263">
        <f>CC108-BI108</f>
        <v>0</v>
      </c>
      <c r="CA108" s="263"/>
      <c r="CB108" s="263">
        <f t="shared" si="291"/>
        <v>100</v>
      </c>
      <c r="CC108" s="263">
        <f>BI108</f>
        <v>100</v>
      </c>
      <c r="CD108" s="263"/>
      <c r="CE108" s="267">
        <v>1</v>
      </c>
      <c r="CF108" s="267">
        <f t="shared" si="292"/>
        <v>100</v>
      </c>
      <c r="CG108" s="263"/>
      <c r="CH108" s="263">
        <f t="shared" si="293"/>
        <v>8000</v>
      </c>
      <c r="CI108" s="263">
        <v>8000</v>
      </c>
      <c r="CJ108" s="263"/>
      <c r="CK108" s="263">
        <f t="shared" si="294"/>
        <v>0</v>
      </c>
      <c r="CL108" s="263">
        <f>CR108-CI108</f>
        <v>0</v>
      </c>
      <c r="CM108" s="263"/>
      <c r="CN108" s="263"/>
      <c r="CO108" s="263"/>
      <c r="CP108" s="263"/>
      <c r="CQ108" s="263">
        <f t="shared" si="295"/>
        <v>8000</v>
      </c>
      <c r="CR108" s="263">
        <v>8000</v>
      </c>
      <c r="CS108" s="263"/>
      <c r="CT108" s="263">
        <f t="shared" si="296"/>
        <v>0</v>
      </c>
      <c r="CU108" s="263"/>
      <c r="CV108" s="263"/>
      <c r="CW108" s="263">
        <f t="shared" si="297"/>
        <v>0</v>
      </c>
      <c r="CX108" s="263">
        <v>0</v>
      </c>
      <c r="CY108" s="263"/>
      <c r="CZ108" s="263">
        <f t="shared" si="298"/>
        <v>100</v>
      </c>
      <c r="DA108" s="263">
        <v>100</v>
      </c>
      <c r="DB108" s="263"/>
      <c r="DC108" s="263"/>
      <c r="DD108" s="263"/>
      <c r="DE108" s="263"/>
      <c r="DF108" s="263">
        <f t="shared" si="299"/>
        <v>0</v>
      </c>
      <c r="DG108" s="263">
        <f>DJ108-CX108</f>
        <v>0</v>
      </c>
      <c r="DH108" s="263"/>
      <c r="DI108" s="263">
        <f t="shared" si="300"/>
        <v>0</v>
      </c>
      <c r="DJ108" s="263">
        <f>CX108</f>
        <v>0</v>
      </c>
      <c r="DK108" s="263"/>
      <c r="DL108" s="263">
        <f t="shared" si="301"/>
        <v>0</v>
      </c>
      <c r="DM108" s="263">
        <f>DA108-100</f>
        <v>0</v>
      </c>
      <c r="DN108" s="263"/>
      <c r="DO108" s="263">
        <f t="shared" si="302"/>
        <v>0</v>
      </c>
      <c r="DP108" s="263">
        <v>0</v>
      </c>
      <c r="DQ108" s="263"/>
      <c r="DR108" s="263">
        <f t="shared" si="303"/>
        <v>0</v>
      </c>
      <c r="DS108" s="263">
        <f>DJ108-DM108-DP108</f>
        <v>0</v>
      </c>
      <c r="DT108" s="263"/>
      <c r="DU108" s="263">
        <f t="shared" si="304"/>
        <v>100</v>
      </c>
      <c r="DV108" s="263">
        <v>100</v>
      </c>
      <c r="DW108" s="263"/>
      <c r="DX108" s="263">
        <f t="shared" si="305"/>
        <v>100</v>
      </c>
      <c r="DY108" s="263">
        <v>100</v>
      </c>
      <c r="DZ108" s="263"/>
      <c r="EA108" s="263"/>
      <c r="EB108" s="263"/>
      <c r="EC108" s="263"/>
      <c r="ED108" s="263">
        <f>EE108</f>
        <v>-100</v>
      </c>
      <c r="EE108" s="263">
        <f>EH108-DV108</f>
        <v>-100</v>
      </c>
      <c r="EF108" s="263"/>
      <c r="EG108" s="263">
        <f>EH108</f>
        <v>0</v>
      </c>
      <c r="EH108" s="263">
        <v>0</v>
      </c>
      <c r="EI108" s="263"/>
      <c r="EJ108" s="263"/>
      <c r="EK108" s="263">
        <f t="shared" si="306"/>
        <v>0</v>
      </c>
      <c r="EL108" s="263">
        <f>ET108-EH108</f>
        <v>0</v>
      </c>
      <c r="EM108" s="263"/>
      <c r="EN108" s="263"/>
      <c r="EO108" s="263">
        <f t="shared" si="307"/>
        <v>0</v>
      </c>
      <c r="EP108" s="263"/>
      <c r="EQ108" s="263"/>
      <c r="ER108" s="263"/>
      <c r="ES108" s="167">
        <f>ET108+EV108</f>
        <v>0</v>
      </c>
      <c r="ET108" s="263">
        <v>0</v>
      </c>
      <c r="EU108" s="263"/>
      <c r="EV108" s="263"/>
      <c r="EW108" s="263">
        <f t="shared" si="308"/>
        <v>100</v>
      </c>
      <c r="EX108" s="263">
        <v>100</v>
      </c>
      <c r="EY108" s="263"/>
      <c r="EZ108" s="263">
        <f>FA108</f>
        <v>-100</v>
      </c>
      <c r="FA108" s="263">
        <f>FD108-EW108</f>
        <v>-100</v>
      </c>
      <c r="FB108" s="263"/>
      <c r="FC108" s="263">
        <f>FD108</f>
        <v>0</v>
      </c>
      <c r="FD108" s="263">
        <v>0</v>
      </c>
      <c r="FE108" s="263"/>
      <c r="FF108" s="263"/>
      <c r="FG108" s="263">
        <f t="shared" si="309"/>
        <v>0</v>
      </c>
      <c r="FH108" s="263">
        <f>FP108-FD108</f>
        <v>0</v>
      </c>
      <c r="FI108" s="263"/>
      <c r="FJ108" s="263"/>
      <c r="FK108" s="263">
        <f t="shared" si="310"/>
        <v>0</v>
      </c>
      <c r="FL108" s="263"/>
      <c r="FM108" s="263"/>
      <c r="FN108" s="263"/>
      <c r="FO108" s="263">
        <f>FP108</f>
        <v>0</v>
      </c>
      <c r="FP108" s="263">
        <v>0</v>
      </c>
      <c r="FQ108" s="263"/>
      <c r="FR108" s="263"/>
      <c r="FS108" s="45">
        <f t="shared" si="258"/>
        <v>0</v>
      </c>
      <c r="FT108" s="46" t="e">
        <f t="shared" si="261"/>
        <v>#DIV/0!</v>
      </c>
      <c r="FU108" s="45">
        <v>0</v>
      </c>
      <c r="FV108" s="46" t="e">
        <f t="shared" si="262"/>
        <v>#DIV/0!</v>
      </c>
      <c r="FW108" s="45">
        <f t="shared" si="214"/>
        <v>0</v>
      </c>
      <c r="FX108" s="46" t="e">
        <f>FW108/FE108</f>
        <v>#DIV/0!</v>
      </c>
      <c r="FY108" s="45">
        <f t="shared" si="215"/>
        <v>0</v>
      </c>
      <c r="FZ108" s="46" t="e">
        <f t="shared" si="263"/>
        <v>#DIV/0!</v>
      </c>
      <c r="GA108" s="45">
        <f t="shared" si="264"/>
        <v>0</v>
      </c>
      <c r="GB108" s="47" t="e">
        <f t="shared" si="265"/>
        <v>#DIV/0!</v>
      </c>
      <c r="GC108" s="140">
        <v>0</v>
      </c>
      <c r="GD108" s="47" t="e">
        <f t="shared" si="266"/>
        <v>#DIV/0!</v>
      </c>
      <c r="GE108" s="115"/>
      <c r="GF108" s="236"/>
      <c r="GG108" s="115"/>
      <c r="GH108" s="236"/>
      <c r="GI108" s="140">
        <f t="shared" si="267"/>
        <v>0</v>
      </c>
      <c r="GJ108" s="47" t="e">
        <f t="shared" si="268"/>
        <v>#DIV/0!</v>
      </c>
      <c r="GK108" s="115">
        <f t="shared" si="216"/>
        <v>0</v>
      </c>
      <c r="GL108" s="47" t="e">
        <f t="shared" si="269"/>
        <v>#DIV/0!</v>
      </c>
      <c r="GM108" s="115">
        <f t="shared" si="217"/>
        <v>0</v>
      </c>
      <c r="GN108" s="47" t="e">
        <f>GM108/FE108</f>
        <v>#DIV/0!</v>
      </c>
      <c r="GO108" s="115">
        <f t="shared" si="218"/>
        <v>0</v>
      </c>
      <c r="GP108" s="47" t="e">
        <f t="shared" si="270"/>
        <v>#DIV/0!</v>
      </c>
      <c r="GQ108" s="263"/>
      <c r="GR108" s="263"/>
      <c r="GS108" s="263"/>
      <c r="GT108" s="263"/>
      <c r="GU108" s="263">
        <f>GV108</f>
        <v>0</v>
      </c>
      <c r="GV108" s="263">
        <v>0</v>
      </c>
      <c r="GW108" s="263"/>
      <c r="GX108" s="263"/>
      <c r="GY108" s="263"/>
      <c r="GZ108" s="263"/>
      <c r="HA108" s="263"/>
      <c r="HB108" s="263"/>
      <c r="HC108" s="263"/>
      <c r="HD108" s="263"/>
      <c r="HE108" s="263"/>
      <c r="HF108" s="263"/>
      <c r="HG108" s="263">
        <f>HH108</f>
        <v>0</v>
      </c>
      <c r="HH108" s="263">
        <f>HP108-GV108</f>
        <v>0</v>
      </c>
      <c r="HI108" s="263"/>
      <c r="HJ108" s="263"/>
      <c r="HK108" s="263">
        <f>HL108</f>
        <v>0</v>
      </c>
      <c r="HL108" s="263">
        <f>IF108-GZ108</f>
        <v>0</v>
      </c>
      <c r="HM108" s="263"/>
      <c r="HN108" s="263"/>
      <c r="HO108" s="263">
        <f>HP108</f>
        <v>0</v>
      </c>
      <c r="HP108" s="263">
        <v>0</v>
      </c>
      <c r="HQ108" s="263"/>
      <c r="HR108" s="263"/>
      <c r="HS108" s="263">
        <f>HT108</f>
        <v>23000</v>
      </c>
      <c r="HT108" s="263">
        <v>23000</v>
      </c>
      <c r="HU108" s="263"/>
      <c r="HV108" s="263"/>
      <c r="HW108" s="263">
        <f>HX108</f>
        <v>0</v>
      </c>
      <c r="HX108" s="263">
        <f>IR108-HL108</f>
        <v>0</v>
      </c>
      <c r="HY108" s="263"/>
      <c r="HZ108" s="263"/>
      <c r="IA108" s="263">
        <f>IB108</f>
        <v>23000</v>
      </c>
      <c r="IB108" s="263">
        <v>23000</v>
      </c>
      <c r="IC108" s="263"/>
      <c r="ID108" s="263"/>
      <c r="IE108" s="273"/>
      <c r="IF108" s="270"/>
      <c r="IG108" s="270"/>
      <c r="IH108" s="270"/>
    </row>
    <row r="109" spans="2:249" s="271" customFormat="1" ht="22.5" hidden="1" customHeight="1" x14ac:dyDescent="0.3">
      <c r="B109" s="259"/>
      <c r="C109" s="260" t="s">
        <v>164</v>
      </c>
      <c r="D109" s="261"/>
      <c r="E109" s="262">
        <f t="shared" si="272"/>
        <v>0</v>
      </c>
      <c r="F109" s="262"/>
      <c r="G109" s="262"/>
      <c r="H109" s="262">
        <f t="shared" si="273"/>
        <v>0</v>
      </c>
      <c r="I109" s="262">
        <f>L109-F109</f>
        <v>0</v>
      </c>
      <c r="J109" s="262"/>
      <c r="K109" s="262">
        <f t="shared" si="274"/>
        <v>0</v>
      </c>
      <c r="L109" s="262"/>
      <c r="M109" s="262"/>
      <c r="N109" s="262">
        <f t="shared" si="275"/>
        <v>0</v>
      </c>
      <c r="O109" s="262">
        <f>R109-L109</f>
        <v>0</v>
      </c>
      <c r="P109" s="262"/>
      <c r="Q109" s="263">
        <f t="shared" si="276"/>
        <v>0</v>
      </c>
      <c r="R109" s="263"/>
      <c r="S109" s="263"/>
      <c r="T109" s="263">
        <f t="shared" si="277"/>
        <v>0</v>
      </c>
      <c r="U109" s="263"/>
      <c r="V109" s="263"/>
      <c r="W109" s="263">
        <f t="shared" si="278"/>
        <v>0</v>
      </c>
      <c r="X109" s="263">
        <f>AA109-U109</f>
        <v>0</v>
      </c>
      <c r="Y109" s="263"/>
      <c r="Z109" s="263">
        <f t="shared" si="279"/>
        <v>0</v>
      </c>
      <c r="AA109" s="263"/>
      <c r="AB109" s="263"/>
      <c r="AC109" s="263">
        <f>AD109+AE109</f>
        <v>0</v>
      </c>
      <c r="AD109" s="263"/>
      <c r="AE109" s="263"/>
      <c r="AF109" s="263">
        <f>AG109+AH109</f>
        <v>0</v>
      </c>
      <c r="AG109" s="263"/>
      <c r="AH109" s="263"/>
      <c r="AI109" s="263"/>
      <c r="AJ109" s="263"/>
      <c r="AK109" s="264">
        <f t="shared" si="281"/>
        <v>0</v>
      </c>
      <c r="AL109" s="264">
        <f t="shared" si="281"/>
        <v>0</v>
      </c>
      <c r="AM109" s="738"/>
      <c r="AN109" s="275"/>
      <c r="AO109" s="265">
        <v>1</v>
      </c>
      <c r="AP109" s="275"/>
      <c r="AQ109" s="275"/>
      <c r="AR109" s="275"/>
      <c r="AS109" s="263">
        <f t="shared" si="282"/>
        <v>0</v>
      </c>
      <c r="AT109" s="263"/>
      <c r="AU109" s="263"/>
      <c r="AV109" s="263">
        <f t="shared" si="283"/>
        <v>0</v>
      </c>
      <c r="AW109" s="263">
        <f>AZ109-AT109</f>
        <v>0</v>
      </c>
      <c r="AX109" s="263"/>
      <c r="AY109" s="263">
        <f t="shared" si="284"/>
        <v>0</v>
      </c>
      <c r="AZ109" s="263"/>
      <c r="BA109" s="263"/>
      <c r="BB109" s="263">
        <f t="shared" si="285"/>
        <v>0</v>
      </c>
      <c r="BC109" s="263"/>
      <c r="BD109" s="263"/>
      <c r="BE109" s="263">
        <f t="shared" si="286"/>
        <v>0</v>
      </c>
      <c r="BF109" s="263">
        <f>BW109-BC109</f>
        <v>0</v>
      </c>
      <c r="BG109" s="263"/>
      <c r="BH109" s="263">
        <f t="shared" si="287"/>
        <v>0</v>
      </c>
      <c r="BI109" s="263"/>
      <c r="BJ109" s="263"/>
      <c r="BK109" s="266">
        <v>1</v>
      </c>
      <c r="BL109" s="267">
        <f t="shared" si="288"/>
        <v>0</v>
      </c>
      <c r="BM109" s="267"/>
      <c r="BN109" s="267"/>
      <c r="BO109" s="267"/>
      <c r="BP109" s="267"/>
      <c r="BQ109" s="267"/>
      <c r="BR109" s="267"/>
      <c r="BS109" s="267"/>
      <c r="BT109" s="267"/>
      <c r="BU109" s="267"/>
      <c r="BV109" s="263">
        <f t="shared" si="289"/>
        <v>0</v>
      </c>
      <c r="BW109" s="263"/>
      <c r="BX109" s="263"/>
      <c r="BY109" s="263">
        <f t="shared" si="290"/>
        <v>0</v>
      </c>
      <c r="BZ109" s="263">
        <f>CC109-BW109</f>
        <v>0</v>
      </c>
      <c r="CA109" s="263"/>
      <c r="CB109" s="263">
        <f t="shared" si="291"/>
        <v>0</v>
      </c>
      <c r="CC109" s="263"/>
      <c r="CD109" s="263"/>
      <c r="CE109" s="267">
        <v>1</v>
      </c>
      <c r="CF109" s="267">
        <f t="shared" si="292"/>
        <v>0</v>
      </c>
      <c r="CG109" s="263"/>
      <c r="CH109" s="263">
        <f t="shared" si="293"/>
        <v>0</v>
      </c>
      <c r="CI109" s="263"/>
      <c r="CJ109" s="263"/>
      <c r="CK109" s="263">
        <f t="shared" si="294"/>
        <v>0</v>
      </c>
      <c r="CL109" s="263">
        <f>CR109-CI109</f>
        <v>0</v>
      </c>
      <c r="CM109" s="263"/>
      <c r="CN109" s="263"/>
      <c r="CO109" s="263"/>
      <c r="CP109" s="263"/>
      <c r="CQ109" s="263">
        <f t="shared" si="295"/>
        <v>0</v>
      </c>
      <c r="CR109" s="263"/>
      <c r="CS109" s="263"/>
      <c r="CT109" s="263">
        <f t="shared" si="296"/>
        <v>0</v>
      </c>
      <c r="CU109" s="263"/>
      <c r="CV109" s="263"/>
      <c r="CW109" s="263">
        <f t="shared" si="297"/>
        <v>0</v>
      </c>
      <c r="CX109" s="263"/>
      <c r="CY109" s="263"/>
      <c r="CZ109" s="263">
        <f t="shared" si="298"/>
        <v>0</v>
      </c>
      <c r="DA109" s="263"/>
      <c r="DB109" s="263"/>
      <c r="DC109" s="263"/>
      <c r="DD109" s="263"/>
      <c r="DE109" s="263"/>
      <c r="DF109" s="263">
        <f t="shared" si="299"/>
        <v>0</v>
      </c>
      <c r="DG109" s="263"/>
      <c r="DH109" s="263"/>
      <c r="DI109" s="263">
        <f t="shared" si="300"/>
        <v>0</v>
      </c>
      <c r="DJ109" s="263"/>
      <c r="DK109" s="263"/>
      <c r="DL109" s="263">
        <f t="shared" si="301"/>
        <v>0</v>
      </c>
      <c r="DM109" s="263"/>
      <c r="DN109" s="263"/>
      <c r="DO109" s="263">
        <f t="shared" si="302"/>
        <v>0</v>
      </c>
      <c r="DP109" s="263"/>
      <c r="DQ109" s="263"/>
      <c r="DR109" s="263">
        <f t="shared" si="303"/>
        <v>0</v>
      </c>
      <c r="DS109" s="263"/>
      <c r="DT109" s="263"/>
      <c r="DU109" s="263">
        <f t="shared" si="304"/>
        <v>0</v>
      </c>
      <c r="DV109" s="263"/>
      <c r="DW109" s="263"/>
      <c r="DX109" s="263">
        <f t="shared" si="305"/>
        <v>0</v>
      </c>
      <c r="DY109" s="263"/>
      <c r="DZ109" s="263"/>
      <c r="EA109" s="263"/>
      <c r="EB109" s="263"/>
      <c r="EC109" s="263"/>
      <c r="ED109" s="263"/>
      <c r="EE109" s="263"/>
      <c r="EF109" s="263"/>
      <c r="EG109" s="263"/>
      <c r="EH109" s="263"/>
      <c r="EI109" s="263"/>
      <c r="EJ109" s="263"/>
      <c r="EK109" s="263">
        <f t="shared" si="306"/>
        <v>0</v>
      </c>
      <c r="EL109" s="263"/>
      <c r="EM109" s="263"/>
      <c r="EN109" s="263"/>
      <c r="EO109" s="263">
        <f t="shared" si="307"/>
        <v>0</v>
      </c>
      <c r="EP109" s="263"/>
      <c r="EQ109" s="263"/>
      <c r="ER109" s="263"/>
      <c r="ES109" s="167"/>
      <c r="ET109" s="263"/>
      <c r="EU109" s="263"/>
      <c r="EV109" s="263"/>
      <c r="EW109" s="263">
        <f t="shared" si="308"/>
        <v>0</v>
      </c>
      <c r="EX109" s="263"/>
      <c r="EY109" s="263"/>
      <c r="EZ109" s="263"/>
      <c r="FA109" s="263"/>
      <c r="FB109" s="263"/>
      <c r="FC109" s="263"/>
      <c r="FD109" s="263"/>
      <c r="FE109" s="263"/>
      <c r="FF109" s="263"/>
      <c r="FG109" s="263">
        <f t="shared" si="309"/>
        <v>0</v>
      </c>
      <c r="FH109" s="263"/>
      <c r="FI109" s="263"/>
      <c r="FJ109" s="263"/>
      <c r="FK109" s="263">
        <f t="shared" si="310"/>
        <v>0</v>
      </c>
      <c r="FL109" s="263"/>
      <c r="FM109" s="263"/>
      <c r="FN109" s="263"/>
      <c r="FO109" s="263"/>
      <c r="FP109" s="263"/>
      <c r="FQ109" s="263"/>
      <c r="FR109" s="263"/>
      <c r="FS109" s="45">
        <f t="shared" si="258"/>
        <v>0</v>
      </c>
      <c r="FT109" s="46" t="e">
        <f t="shared" si="261"/>
        <v>#DIV/0!</v>
      </c>
      <c r="FU109" s="45">
        <v>0</v>
      </c>
      <c r="FV109" s="46" t="e">
        <f t="shared" si="262"/>
        <v>#DIV/0!</v>
      </c>
      <c r="FW109" s="45">
        <f t="shared" si="214"/>
        <v>0</v>
      </c>
      <c r="FX109" s="46" t="e">
        <f>FW109/FE109</f>
        <v>#DIV/0!</v>
      </c>
      <c r="FY109" s="45">
        <f t="shared" si="215"/>
        <v>0</v>
      </c>
      <c r="FZ109" s="46" t="e">
        <f t="shared" si="263"/>
        <v>#DIV/0!</v>
      </c>
      <c r="GA109" s="45">
        <f t="shared" si="264"/>
        <v>0</v>
      </c>
      <c r="GB109" s="47" t="e">
        <f t="shared" si="265"/>
        <v>#DIV/0!</v>
      </c>
      <c r="GC109" s="140">
        <v>0</v>
      </c>
      <c r="GD109" s="47" t="e">
        <f t="shared" si="266"/>
        <v>#DIV/0!</v>
      </c>
      <c r="GE109" s="115"/>
      <c r="GF109" s="236"/>
      <c r="GG109" s="115"/>
      <c r="GH109" s="236"/>
      <c r="GI109" s="140">
        <f t="shared" si="267"/>
        <v>0</v>
      </c>
      <c r="GJ109" s="47" t="e">
        <f t="shared" si="268"/>
        <v>#DIV/0!</v>
      </c>
      <c r="GK109" s="115">
        <f t="shared" si="216"/>
        <v>0</v>
      </c>
      <c r="GL109" s="47" t="e">
        <f t="shared" si="269"/>
        <v>#DIV/0!</v>
      </c>
      <c r="GM109" s="115">
        <f t="shared" si="217"/>
        <v>0</v>
      </c>
      <c r="GN109" s="47" t="e">
        <f>GM109/FE109</f>
        <v>#DIV/0!</v>
      </c>
      <c r="GO109" s="115">
        <f t="shared" si="218"/>
        <v>0</v>
      </c>
      <c r="GP109" s="47" t="e">
        <f t="shared" si="270"/>
        <v>#DIV/0!</v>
      </c>
      <c r="GQ109" s="263"/>
      <c r="GR109" s="263"/>
      <c r="GS109" s="263"/>
      <c r="GT109" s="263"/>
      <c r="GU109" s="263"/>
      <c r="GV109" s="263"/>
      <c r="GW109" s="263"/>
      <c r="GX109" s="263"/>
      <c r="GY109" s="263"/>
      <c r="GZ109" s="263"/>
      <c r="HA109" s="263"/>
      <c r="HB109" s="263"/>
      <c r="HC109" s="263"/>
      <c r="HD109" s="263"/>
      <c r="HE109" s="263"/>
      <c r="HF109" s="263"/>
      <c r="HG109" s="263"/>
      <c r="HH109" s="263"/>
      <c r="HI109" s="263"/>
      <c r="HJ109" s="263"/>
      <c r="HK109" s="263"/>
      <c r="HL109" s="263"/>
      <c r="HM109" s="263"/>
      <c r="HN109" s="263"/>
      <c r="HO109" s="263"/>
      <c r="HP109" s="263"/>
      <c r="HQ109" s="263"/>
      <c r="HR109" s="263"/>
      <c r="HS109" s="263"/>
      <c r="HT109" s="263"/>
      <c r="HU109" s="263"/>
      <c r="HV109" s="263"/>
      <c r="HW109" s="263"/>
      <c r="HX109" s="263"/>
      <c r="HY109" s="263"/>
      <c r="HZ109" s="263"/>
      <c r="IA109" s="263"/>
      <c r="IB109" s="263"/>
      <c r="IC109" s="263"/>
      <c r="ID109" s="263"/>
      <c r="IE109" s="273"/>
      <c r="IF109" s="270"/>
      <c r="IG109" s="270"/>
      <c r="IH109" s="270"/>
    </row>
    <row r="110" spans="2:249" s="284" customFormat="1" ht="105" customHeight="1" x14ac:dyDescent="0.3">
      <c r="B110" s="278" t="s">
        <v>213</v>
      </c>
      <c r="C110" s="312" t="s">
        <v>218</v>
      </c>
      <c r="D110" s="279" t="s">
        <v>219</v>
      </c>
      <c r="E110" s="280">
        <f t="shared" si="272"/>
        <v>0</v>
      </c>
      <c r="F110" s="316">
        <f>SUM(F111:F112)</f>
        <v>0</v>
      </c>
      <c r="G110" s="316"/>
      <c r="H110" s="280">
        <f t="shared" si="273"/>
        <v>0</v>
      </c>
      <c r="I110" s="316">
        <f>SUM(I111:I112)</f>
        <v>0</v>
      </c>
      <c r="J110" s="316"/>
      <c r="K110" s="280">
        <f t="shared" si="274"/>
        <v>0</v>
      </c>
      <c r="L110" s="316">
        <f>SUM(L111:L112)</f>
        <v>0</v>
      </c>
      <c r="M110" s="316"/>
      <c r="N110" s="280">
        <f t="shared" si="275"/>
        <v>0</v>
      </c>
      <c r="O110" s="316">
        <f>SUM(O111:O112)</f>
        <v>0</v>
      </c>
      <c r="P110" s="316"/>
      <c r="Q110" s="281">
        <f t="shared" si="276"/>
        <v>0</v>
      </c>
      <c r="R110" s="282">
        <f>SUM(R111:R112)</f>
        <v>0</v>
      </c>
      <c r="S110" s="282"/>
      <c r="T110" s="281">
        <f t="shared" si="277"/>
        <v>0</v>
      </c>
      <c r="U110" s="282">
        <f>SUM(U111:U112)</f>
        <v>0</v>
      </c>
      <c r="V110" s="282"/>
      <c r="W110" s="281">
        <f t="shared" si="278"/>
        <v>0</v>
      </c>
      <c r="X110" s="282">
        <f>SUM(X111:X112)</f>
        <v>0</v>
      </c>
      <c r="Y110" s="282"/>
      <c r="Z110" s="281">
        <f t="shared" si="279"/>
        <v>0</v>
      </c>
      <c r="AA110" s="282">
        <f t="shared" ref="AA110:AH110" si="311">SUM(AA111:AA112)</f>
        <v>0</v>
      </c>
      <c r="AB110" s="282">
        <f t="shared" si="311"/>
        <v>0</v>
      </c>
      <c r="AC110" s="282">
        <f t="shared" si="311"/>
        <v>0</v>
      </c>
      <c r="AD110" s="282">
        <f t="shared" si="311"/>
        <v>0</v>
      </c>
      <c r="AE110" s="282">
        <f t="shared" si="311"/>
        <v>0</v>
      </c>
      <c r="AF110" s="282">
        <f t="shared" si="311"/>
        <v>0</v>
      </c>
      <c r="AG110" s="282">
        <f t="shared" si="311"/>
        <v>0</v>
      </c>
      <c r="AH110" s="282">
        <f t="shared" si="311"/>
        <v>0</v>
      </c>
      <c r="AI110" s="282">
        <v>0</v>
      </c>
      <c r="AJ110" s="282">
        <f>SUM(AJ111:AJ112)</f>
        <v>0</v>
      </c>
      <c r="AK110" s="282">
        <f t="shared" si="281"/>
        <v>0</v>
      </c>
      <c r="AL110" s="282">
        <f t="shared" si="281"/>
        <v>0</v>
      </c>
      <c r="AM110" s="738" t="s">
        <v>220</v>
      </c>
      <c r="AN110" s="289" t="s">
        <v>220</v>
      </c>
      <c r="AO110" s="170">
        <v>1</v>
      </c>
      <c r="AP110" s="289"/>
      <c r="AQ110" s="289"/>
      <c r="AR110" s="289"/>
      <c r="AS110" s="281">
        <f t="shared" si="282"/>
        <v>500</v>
      </c>
      <c r="AT110" s="282">
        <f>SUM(AT111:AT112)</f>
        <v>500</v>
      </c>
      <c r="AU110" s="282">
        <f>SUM(AU111:AU112)</f>
        <v>0</v>
      </c>
      <c r="AV110" s="281">
        <f t="shared" si="283"/>
        <v>0</v>
      </c>
      <c r="AW110" s="282">
        <f>SUM(AW111:AW112)</f>
        <v>0</v>
      </c>
      <c r="AX110" s="282"/>
      <c r="AY110" s="281">
        <f t="shared" si="284"/>
        <v>500</v>
      </c>
      <c r="AZ110" s="282">
        <f>SUM(AZ111:AZ112)</f>
        <v>500</v>
      </c>
      <c r="BA110" s="282">
        <f>SUM(BA111:BA112)</f>
        <v>0</v>
      </c>
      <c r="BB110" s="281">
        <f t="shared" si="285"/>
        <v>500</v>
      </c>
      <c r="BC110" s="282">
        <f>SUM(BC111:BC112)</f>
        <v>500</v>
      </c>
      <c r="BD110" s="282"/>
      <c r="BE110" s="281">
        <f t="shared" si="286"/>
        <v>0</v>
      </c>
      <c r="BF110" s="282">
        <f>SUM(BF111:BF112)</f>
        <v>0</v>
      </c>
      <c r="BG110" s="282"/>
      <c r="BH110" s="281">
        <f t="shared" si="287"/>
        <v>500</v>
      </c>
      <c r="BI110" s="282">
        <f>SUM(BI111:BI112)</f>
        <v>500</v>
      </c>
      <c r="BJ110" s="282">
        <f>SUM(BJ111:BJ112)</f>
        <v>0</v>
      </c>
      <c r="BK110" s="171">
        <v>1</v>
      </c>
      <c r="BL110" s="167">
        <f t="shared" si="288"/>
        <v>500</v>
      </c>
      <c r="BM110" s="167"/>
      <c r="BN110" s="167"/>
      <c r="BO110" s="167"/>
      <c r="BP110" s="167"/>
      <c r="BQ110" s="167"/>
      <c r="BR110" s="167"/>
      <c r="BS110" s="167">
        <f>BS111</f>
        <v>500</v>
      </c>
      <c r="BT110" s="167">
        <f>BT111</f>
        <v>500</v>
      </c>
      <c r="BU110" s="167">
        <f>BU111</f>
        <v>0</v>
      </c>
      <c r="BV110" s="281">
        <f t="shared" si="289"/>
        <v>500</v>
      </c>
      <c r="BW110" s="282">
        <f>SUM(BW111:BW112)</f>
        <v>500</v>
      </c>
      <c r="BX110" s="282"/>
      <c r="BY110" s="281">
        <f t="shared" si="290"/>
        <v>0</v>
      </c>
      <c r="BZ110" s="282">
        <f>SUM(BZ111:BZ112)</f>
        <v>0</v>
      </c>
      <c r="CA110" s="282"/>
      <c r="CB110" s="281">
        <f t="shared" si="291"/>
        <v>500</v>
      </c>
      <c r="CC110" s="282">
        <f>SUM(CC111:CC112)</f>
        <v>500</v>
      </c>
      <c r="CD110" s="282"/>
      <c r="CE110" s="167">
        <v>1</v>
      </c>
      <c r="CF110" s="167">
        <f t="shared" si="292"/>
        <v>500</v>
      </c>
      <c r="CG110" s="281"/>
      <c r="CH110" s="281">
        <f t="shared" si="293"/>
        <v>10000</v>
      </c>
      <c r="CI110" s="282">
        <f>SUM(CI111:CI112)</f>
        <v>10000</v>
      </c>
      <c r="CJ110" s="282">
        <f>SUM(CJ111:CJ112)</f>
        <v>0</v>
      </c>
      <c r="CK110" s="281">
        <f t="shared" si="294"/>
        <v>0</v>
      </c>
      <c r="CL110" s="282">
        <f>SUM(CL111:CL112)</f>
        <v>0</v>
      </c>
      <c r="CM110" s="282"/>
      <c r="CN110" s="282"/>
      <c r="CO110" s="282"/>
      <c r="CP110" s="282"/>
      <c r="CQ110" s="281">
        <f t="shared" si="295"/>
        <v>10000</v>
      </c>
      <c r="CR110" s="282">
        <f>SUM(CR111:CR112)</f>
        <v>10000</v>
      </c>
      <c r="CS110" s="282">
        <f>SUM(CS111:CS112)</f>
        <v>0</v>
      </c>
      <c r="CT110" s="281">
        <f t="shared" si="296"/>
        <v>0</v>
      </c>
      <c r="CU110" s="282"/>
      <c r="CV110" s="282"/>
      <c r="CW110" s="281">
        <f t="shared" si="297"/>
        <v>0</v>
      </c>
      <c r="CX110" s="282">
        <f>SUM(CX111:CX112)</f>
        <v>0</v>
      </c>
      <c r="CY110" s="282"/>
      <c r="CZ110" s="281">
        <f t="shared" si="298"/>
        <v>500</v>
      </c>
      <c r="DA110" s="282">
        <f>SUM(DA111:DA112)</f>
        <v>500</v>
      </c>
      <c r="DB110" s="282">
        <f>SUM(DB111:DB112)</f>
        <v>0</v>
      </c>
      <c r="DC110" s="282"/>
      <c r="DD110" s="282"/>
      <c r="DE110" s="282"/>
      <c r="DF110" s="281">
        <f t="shared" si="299"/>
        <v>0</v>
      </c>
      <c r="DG110" s="282">
        <f>SUM(DG111:DG112)</f>
        <v>0</v>
      </c>
      <c r="DH110" s="282"/>
      <c r="DI110" s="281">
        <f t="shared" si="300"/>
        <v>0</v>
      </c>
      <c r="DJ110" s="282">
        <f>SUM(DJ111:DJ112)</f>
        <v>0</v>
      </c>
      <c r="DK110" s="282"/>
      <c r="DL110" s="281">
        <f t="shared" si="301"/>
        <v>0</v>
      </c>
      <c r="DM110" s="282">
        <f>SUM(DM111:DM112)</f>
        <v>0</v>
      </c>
      <c r="DN110" s="282"/>
      <c r="DO110" s="281">
        <f t="shared" si="302"/>
        <v>0</v>
      </c>
      <c r="DP110" s="282">
        <f>SUM(DP111:DP112)</f>
        <v>0</v>
      </c>
      <c r="DQ110" s="282"/>
      <c r="DR110" s="281">
        <f t="shared" si="303"/>
        <v>0</v>
      </c>
      <c r="DS110" s="282">
        <f>SUM(DS111:DS112)</f>
        <v>0</v>
      </c>
      <c r="DT110" s="282"/>
      <c r="DU110" s="281">
        <f t="shared" si="304"/>
        <v>500</v>
      </c>
      <c r="DV110" s="282">
        <f>SUM(DV111:DV112)</f>
        <v>500</v>
      </c>
      <c r="DW110" s="282"/>
      <c r="DX110" s="281">
        <f t="shared" si="305"/>
        <v>100</v>
      </c>
      <c r="DY110" s="282">
        <f>SUM(DY111:DY112)</f>
        <v>100</v>
      </c>
      <c r="DZ110" s="282">
        <f>SUM(DZ111:DZ112)</f>
        <v>0</v>
      </c>
      <c r="EA110" s="282"/>
      <c r="EB110" s="282"/>
      <c r="EC110" s="282"/>
      <c r="ED110" s="282">
        <f>EE110</f>
        <v>-400</v>
      </c>
      <c r="EE110" s="282">
        <f>EE111</f>
        <v>-400</v>
      </c>
      <c r="EF110" s="282"/>
      <c r="EG110" s="167">
        <f>EH110</f>
        <v>100</v>
      </c>
      <c r="EH110" s="167">
        <f>EH111</f>
        <v>100</v>
      </c>
      <c r="EI110" s="167"/>
      <c r="EJ110" s="282"/>
      <c r="EK110" s="281">
        <f t="shared" si="306"/>
        <v>0</v>
      </c>
      <c r="EL110" s="282">
        <f>SUM(EL111:EL112)</f>
        <v>0</v>
      </c>
      <c r="EM110" s="282"/>
      <c r="EN110" s="282"/>
      <c r="EO110" s="281">
        <f t="shared" si="307"/>
        <v>0</v>
      </c>
      <c r="EP110" s="282">
        <f>SUM(EP111:EP112)</f>
        <v>0</v>
      </c>
      <c r="EQ110" s="282"/>
      <c r="ER110" s="282"/>
      <c r="ES110" s="167">
        <f>ET110+EV110</f>
        <v>0</v>
      </c>
      <c r="ET110" s="167">
        <f>ET111+ET112</f>
        <v>0</v>
      </c>
      <c r="EU110" s="282"/>
      <c r="EV110" s="282"/>
      <c r="EW110" s="281">
        <f t="shared" si="308"/>
        <v>100</v>
      </c>
      <c r="EX110" s="282">
        <f>SUM(EX111:EX112)</f>
        <v>100</v>
      </c>
      <c r="EY110" s="282">
        <f>SUM(EY111:EY112)</f>
        <v>0</v>
      </c>
      <c r="EZ110" s="282">
        <f>FA110</f>
        <v>0</v>
      </c>
      <c r="FA110" s="282">
        <f>FA111</f>
        <v>0</v>
      </c>
      <c r="FB110" s="282"/>
      <c r="FC110" s="167">
        <f>FD110</f>
        <v>100</v>
      </c>
      <c r="FD110" s="167">
        <f>FD111</f>
        <v>100</v>
      </c>
      <c r="FE110" s="167"/>
      <c r="FF110" s="282"/>
      <c r="FG110" s="281">
        <f t="shared" si="309"/>
        <v>0</v>
      </c>
      <c r="FH110" s="282">
        <f>SUM(FH111:FH112)</f>
        <v>0</v>
      </c>
      <c r="FI110" s="282"/>
      <c r="FJ110" s="282"/>
      <c r="FK110" s="281">
        <f t="shared" si="310"/>
        <v>0</v>
      </c>
      <c r="FL110" s="282">
        <f>SUM(FL111:FL112)</f>
        <v>0</v>
      </c>
      <c r="FM110" s="282"/>
      <c r="FN110" s="282"/>
      <c r="FO110" s="167">
        <f>FP110</f>
        <v>100</v>
      </c>
      <c r="FP110" s="167">
        <f>FP111</f>
        <v>100</v>
      </c>
      <c r="FQ110" s="167"/>
      <c r="FR110" s="282"/>
      <c r="FS110" s="248">
        <f t="shared" si="258"/>
        <v>0</v>
      </c>
      <c r="FT110" s="249">
        <f t="shared" si="261"/>
        <v>0</v>
      </c>
      <c r="FU110" s="248">
        <v>0</v>
      </c>
      <c r="FV110" s="249">
        <f t="shared" si="262"/>
        <v>0</v>
      </c>
      <c r="FW110" s="248">
        <f t="shared" si="214"/>
        <v>0</v>
      </c>
      <c r="FX110" s="249">
        <v>0</v>
      </c>
      <c r="FY110" s="248">
        <f t="shared" si="215"/>
        <v>0</v>
      </c>
      <c r="FZ110" s="249">
        <v>0</v>
      </c>
      <c r="GA110" s="248">
        <f t="shared" si="264"/>
        <v>0</v>
      </c>
      <c r="GB110" s="250">
        <f t="shared" si="265"/>
        <v>0</v>
      </c>
      <c r="GC110" s="248">
        <v>0</v>
      </c>
      <c r="GD110" s="250">
        <f t="shared" si="266"/>
        <v>0</v>
      </c>
      <c r="GE110" s="248"/>
      <c r="GF110" s="251"/>
      <c r="GG110" s="248"/>
      <c r="GH110" s="251"/>
      <c r="GI110" s="248">
        <f t="shared" si="267"/>
        <v>0</v>
      </c>
      <c r="GJ110" s="250">
        <f t="shared" si="268"/>
        <v>0</v>
      </c>
      <c r="GK110" s="248">
        <f t="shared" si="216"/>
        <v>0</v>
      </c>
      <c r="GL110" s="250">
        <f t="shared" si="269"/>
        <v>0</v>
      </c>
      <c r="GM110" s="248">
        <f t="shared" si="217"/>
        <v>0</v>
      </c>
      <c r="GN110" s="250">
        <v>0</v>
      </c>
      <c r="GO110" s="248">
        <f t="shared" si="218"/>
        <v>0</v>
      </c>
      <c r="GP110" s="250">
        <v>0</v>
      </c>
      <c r="GQ110" s="282"/>
      <c r="GR110" s="282"/>
      <c r="GS110" s="282"/>
      <c r="GT110" s="282"/>
      <c r="GU110" s="167">
        <f>GV110</f>
        <v>100</v>
      </c>
      <c r="GV110" s="167">
        <f>GV111</f>
        <v>100</v>
      </c>
      <c r="GW110" s="167"/>
      <c r="GX110" s="282"/>
      <c r="GY110" s="282"/>
      <c r="GZ110" s="282"/>
      <c r="HA110" s="282"/>
      <c r="HB110" s="282"/>
      <c r="HC110" s="282"/>
      <c r="HD110" s="282"/>
      <c r="HE110" s="282"/>
      <c r="HF110" s="282"/>
      <c r="HG110" s="167">
        <f>HH110</f>
        <v>0</v>
      </c>
      <c r="HH110" s="167">
        <f>HH111</f>
        <v>0</v>
      </c>
      <c r="HI110" s="167"/>
      <c r="HJ110" s="282"/>
      <c r="HK110" s="167">
        <f>HL110</f>
        <v>0</v>
      </c>
      <c r="HL110" s="167">
        <f>HL111</f>
        <v>0</v>
      </c>
      <c r="HM110" s="167"/>
      <c r="HN110" s="282"/>
      <c r="HO110" s="167">
        <f>HP110</f>
        <v>100</v>
      </c>
      <c r="HP110" s="167">
        <f>HP111</f>
        <v>100</v>
      </c>
      <c r="HQ110" s="167"/>
      <c r="HR110" s="282"/>
      <c r="HS110" s="167">
        <f>HT110</f>
        <v>1100</v>
      </c>
      <c r="HT110" s="167">
        <f>HT111</f>
        <v>1100</v>
      </c>
      <c r="HU110" s="167"/>
      <c r="HV110" s="282"/>
      <c r="HW110" s="167">
        <f>HX110</f>
        <v>0</v>
      </c>
      <c r="HX110" s="167">
        <f>HX111</f>
        <v>0</v>
      </c>
      <c r="HY110" s="167"/>
      <c r="HZ110" s="282"/>
      <c r="IA110" s="167">
        <f>IB110</f>
        <v>1100</v>
      </c>
      <c r="IB110" s="167">
        <f>IB111</f>
        <v>1100</v>
      </c>
      <c r="IC110" s="167"/>
      <c r="ID110" s="282"/>
      <c r="IE110" s="295" t="s">
        <v>221</v>
      </c>
      <c r="IF110" s="317"/>
      <c r="IG110" s="317"/>
      <c r="IH110" s="317"/>
    </row>
    <row r="111" spans="2:249" s="271" customFormat="1" ht="22.5" hidden="1" customHeight="1" x14ac:dyDescent="0.3">
      <c r="B111" s="259"/>
      <c r="C111" s="260" t="s">
        <v>162</v>
      </c>
      <c r="D111" s="261"/>
      <c r="E111" s="262">
        <f t="shared" si="272"/>
        <v>0</v>
      </c>
      <c r="F111" s="262"/>
      <c r="G111" s="262"/>
      <c r="H111" s="262">
        <f t="shared" si="273"/>
        <v>0</v>
      </c>
      <c r="I111" s="262">
        <f>L111-F111</f>
        <v>0</v>
      </c>
      <c r="J111" s="262"/>
      <c r="K111" s="262">
        <f t="shared" si="274"/>
        <v>0</v>
      </c>
      <c r="L111" s="262"/>
      <c r="M111" s="262"/>
      <c r="N111" s="262">
        <f t="shared" si="275"/>
        <v>0</v>
      </c>
      <c r="O111" s="262">
        <f>R111-L111</f>
        <v>0</v>
      </c>
      <c r="P111" s="262"/>
      <c r="Q111" s="263">
        <f t="shared" si="276"/>
        <v>0</v>
      </c>
      <c r="R111" s="263"/>
      <c r="S111" s="263"/>
      <c r="T111" s="263">
        <f t="shared" si="277"/>
        <v>0</v>
      </c>
      <c r="U111" s="263"/>
      <c r="V111" s="263"/>
      <c r="W111" s="263">
        <f t="shared" si="278"/>
        <v>0</v>
      </c>
      <c r="X111" s="263">
        <f>AA111-U111</f>
        <v>0</v>
      </c>
      <c r="Y111" s="263"/>
      <c r="Z111" s="263">
        <f t="shared" si="279"/>
        <v>0</v>
      </c>
      <c r="AA111" s="263"/>
      <c r="AB111" s="263"/>
      <c r="AC111" s="263">
        <f>AD111+AE111</f>
        <v>0</v>
      </c>
      <c r="AD111" s="263"/>
      <c r="AE111" s="263"/>
      <c r="AF111" s="263">
        <f>AG111+AH111</f>
        <v>0</v>
      </c>
      <c r="AG111" s="263"/>
      <c r="AH111" s="263"/>
      <c r="AI111" s="263"/>
      <c r="AJ111" s="263"/>
      <c r="AK111" s="264">
        <f t="shared" si="281"/>
        <v>0</v>
      </c>
      <c r="AL111" s="264">
        <f t="shared" si="281"/>
        <v>0</v>
      </c>
      <c r="AM111" s="738"/>
      <c r="AN111" s="275"/>
      <c r="AO111" s="265">
        <v>1</v>
      </c>
      <c r="AP111" s="275"/>
      <c r="AQ111" s="275"/>
      <c r="AR111" s="275"/>
      <c r="AS111" s="263">
        <f t="shared" si="282"/>
        <v>500</v>
      </c>
      <c r="AT111" s="263">
        <v>500</v>
      </c>
      <c r="AU111" s="263"/>
      <c r="AV111" s="263">
        <f t="shared" si="283"/>
        <v>0</v>
      </c>
      <c r="AW111" s="263">
        <v>0</v>
      </c>
      <c r="AX111" s="263"/>
      <c r="AY111" s="263">
        <f t="shared" si="284"/>
        <v>500</v>
      </c>
      <c r="AZ111" s="263">
        <f>AT111+AW111</f>
        <v>500</v>
      </c>
      <c r="BA111" s="263"/>
      <c r="BB111" s="263">
        <f t="shared" si="285"/>
        <v>500</v>
      </c>
      <c r="BC111" s="263">
        <v>500</v>
      </c>
      <c r="BD111" s="263"/>
      <c r="BE111" s="263">
        <f t="shared" si="286"/>
        <v>0</v>
      </c>
      <c r="BF111" s="263">
        <f>BW111-BC111</f>
        <v>0</v>
      </c>
      <c r="BG111" s="263"/>
      <c r="BH111" s="263">
        <f t="shared" si="287"/>
        <v>500</v>
      </c>
      <c r="BI111" s="263">
        <f>BC111+BF111</f>
        <v>500</v>
      </c>
      <c r="BJ111" s="263"/>
      <c r="BK111" s="266">
        <v>1</v>
      </c>
      <c r="BL111" s="267">
        <f t="shared" si="288"/>
        <v>500</v>
      </c>
      <c r="BM111" s="267"/>
      <c r="BN111" s="267"/>
      <c r="BO111" s="267"/>
      <c r="BP111" s="267"/>
      <c r="BQ111" s="267"/>
      <c r="BR111" s="267"/>
      <c r="BS111" s="267">
        <f>BT111+BU111</f>
        <v>500</v>
      </c>
      <c r="BT111" s="267">
        <f>AZ111-BN111-BQ111</f>
        <v>500</v>
      </c>
      <c r="BU111" s="267"/>
      <c r="BV111" s="263">
        <f t="shared" si="289"/>
        <v>500</v>
      </c>
      <c r="BW111" s="263">
        <v>500</v>
      </c>
      <c r="BX111" s="263"/>
      <c r="BY111" s="263">
        <f t="shared" si="290"/>
        <v>0</v>
      </c>
      <c r="BZ111" s="263">
        <f>CC111-BW111</f>
        <v>0</v>
      </c>
      <c r="CA111" s="263"/>
      <c r="CB111" s="263">
        <f t="shared" si="291"/>
        <v>500</v>
      </c>
      <c r="CC111" s="263">
        <v>500</v>
      </c>
      <c r="CD111" s="263"/>
      <c r="CE111" s="267">
        <v>1</v>
      </c>
      <c r="CF111" s="267">
        <f t="shared" si="292"/>
        <v>500</v>
      </c>
      <c r="CG111" s="263"/>
      <c r="CH111" s="263">
        <f t="shared" si="293"/>
        <v>10000</v>
      </c>
      <c r="CI111" s="263">
        <v>10000</v>
      </c>
      <c r="CJ111" s="263"/>
      <c r="CK111" s="263">
        <f t="shared" si="294"/>
        <v>0</v>
      </c>
      <c r="CL111" s="263">
        <v>0</v>
      </c>
      <c r="CM111" s="263"/>
      <c r="CN111" s="263"/>
      <c r="CO111" s="263"/>
      <c r="CP111" s="263"/>
      <c r="CQ111" s="263">
        <f t="shared" si="295"/>
        <v>10000</v>
      </c>
      <c r="CR111" s="263">
        <v>10000</v>
      </c>
      <c r="CS111" s="263"/>
      <c r="CT111" s="263">
        <f t="shared" si="296"/>
        <v>0</v>
      </c>
      <c r="CU111" s="263"/>
      <c r="CV111" s="263"/>
      <c r="CW111" s="263">
        <f t="shared" si="297"/>
        <v>0</v>
      </c>
      <c r="CX111" s="263">
        <v>0</v>
      </c>
      <c r="CY111" s="263"/>
      <c r="CZ111" s="263">
        <f t="shared" si="298"/>
        <v>500</v>
      </c>
      <c r="DA111" s="263">
        <v>500</v>
      </c>
      <c r="DB111" s="263"/>
      <c r="DC111" s="263"/>
      <c r="DD111" s="263"/>
      <c r="DE111" s="263"/>
      <c r="DF111" s="263">
        <f t="shared" si="299"/>
        <v>0</v>
      </c>
      <c r="DG111" s="263">
        <f>DJ111-CX111</f>
        <v>0</v>
      </c>
      <c r="DH111" s="263"/>
      <c r="DI111" s="263">
        <f t="shared" si="300"/>
        <v>0</v>
      </c>
      <c r="DJ111" s="263">
        <v>0</v>
      </c>
      <c r="DK111" s="263"/>
      <c r="DL111" s="263">
        <f t="shared" si="301"/>
        <v>0</v>
      </c>
      <c r="DM111" s="263">
        <v>0</v>
      </c>
      <c r="DN111" s="263"/>
      <c r="DO111" s="263">
        <f t="shared" si="302"/>
        <v>0</v>
      </c>
      <c r="DP111" s="263">
        <v>0</v>
      </c>
      <c r="DQ111" s="263"/>
      <c r="DR111" s="263">
        <f t="shared" si="303"/>
        <v>0</v>
      </c>
      <c r="DS111" s="263">
        <f>DJ111-DM111-DP111</f>
        <v>0</v>
      </c>
      <c r="DT111" s="263"/>
      <c r="DU111" s="263">
        <f t="shared" si="304"/>
        <v>500</v>
      </c>
      <c r="DV111" s="263">
        <v>500</v>
      </c>
      <c r="DW111" s="263"/>
      <c r="DX111" s="263">
        <f t="shared" si="305"/>
        <v>100</v>
      </c>
      <c r="DY111" s="263">
        <v>100</v>
      </c>
      <c r="DZ111" s="263"/>
      <c r="EA111" s="263"/>
      <c r="EB111" s="263"/>
      <c r="EC111" s="263"/>
      <c r="ED111" s="263">
        <f>EE111</f>
        <v>-400</v>
      </c>
      <c r="EE111" s="263">
        <f>EH111-DV111</f>
        <v>-400</v>
      </c>
      <c r="EF111" s="263"/>
      <c r="EG111" s="263">
        <f>EH111</f>
        <v>100</v>
      </c>
      <c r="EH111" s="263">
        <v>100</v>
      </c>
      <c r="EI111" s="263"/>
      <c r="EJ111" s="263"/>
      <c r="EK111" s="263">
        <f t="shared" si="306"/>
        <v>0</v>
      </c>
      <c r="EL111" s="263"/>
      <c r="EM111" s="263"/>
      <c r="EN111" s="263"/>
      <c r="EO111" s="263">
        <f t="shared" si="307"/>
        <v>0</v>
      </c>
      <c r="EP111" s="263"/>
      <c r="EQ111" s="263"/>
      <c r="ER111" s="263"/>
      <c r="ES111" s="262">
        <f>ET111+EV111</f>
        <v>0</v>
      </c>
      <c r="ET111" s="263">
        <v>0</v>
      </c>
      <c r="EU111" s="263"/>
      <c r="EV111" s="263"/>
      <c r="EW111" s="263">
        <f t="shared" si="308"/>
        <v>100</v>
      </c>
      <c r="EX111" s="263">
        <v>100</v>
      </c>
      <c r="EY111" s="263"/>
      <c r="EZ111" s="263">
        <f>FA111</f>
        <v>0</v>
      </c>
      <c r="FA111" s="263">
        <f>FD111-EW111</f>
        <v>0</v>
      </c>
      <c r="FB111" s="263"/>
      <c r="FC111" s="263">
        <f>FD111</f>
        <v>100</v>
      </c>
      <c r="FD111" s="263">
        <v>100</v>
      </c>
      <c r="FE111" s="263"/>
      <c r="FF111" s="263"/>
      <c r="FG111" s="263">
        <f t="shared" si="309"/>
        <v>0</v>
      </c>
      <c r="FH111" s="263">
        <f>FP111-FD111</f>
        <v>0</v>
      </c>
      <c r="FI111" s="263"/>
      <c r="FJ111" s="263"/>
      <c r="FK111" s="263">
        <f t="shared" si="310"/>
        <v>0</v>
      </c>
      <c r="FL111" s="263"/>
      <c r="FM111" s="263"/>
      <c r="FN111" s="263"/>
      <c r="FO111" s="263">
        <f>FP111</f>
        <v>100</v>
      </c>
      <c r="FP111" s="263">
        <v>100</v>
      </c>
      <c r="FQ111" s="263"/>
      <c r="FR111" s="263"/>
      <c r="FS111" s="140">
        <f t="shared" si="258"/>
        <v>0</v>
      </c>
      <c r="FT111" s="144">
        <f t="shared" si="261"/>
        <v>0</v>
      </c>
      <c r="FU111" s="140">
        <v>0</v>
      </c>
      <c r="FV111" s="144">
        <f t="shared" si="262"/>
        <v>0</v>
      </c>
      <c r="FW111" s="140">
        <f t="shared" si="214"/>
        <v>0</v>
      </c>
      <c r="FX111" s="144">
        <v>0</v>
      </c>
      <c r="FY111" s="140">
        <f t="shared" si="215"/>
        <v>0</v>
      </c>
      <c r="FZ111" s="144">
        <v>0</v>
      </c>
      <c r="GA111" s="140">
        <f t="shared" si="264"/>
        <v>0</v>
      </c>
      <c r="GB111" s="145">
        <f t="shared" si="265"/>
        <v>0</v>
      </c>
      <c r="GC111" s="140">
        <v>0</v>
      </c>
      <c r="GD111" s="145">
        <f t="shared" si="266"/>
        <v>0</v>
      </c>
      <c r="GE111" s="140"/>
      <c r="GF111" s="268"/>
      <c r="GG111" s="140"/>
      <c r="GH111" s="268"/>
      <c r="GI111" s="140">
        <f t="shared" si="267"/>
        <v>0</v>
      </c>
      <c r="GJ111" s="145">
        <f t="shared" si="268"/>
        <v>0</v>
      </c>
      <c r="GK111" s="140">
        <f t="shared" si="216"/>
        <v>0</v>
      </c>
      <c r="GL111" s="145">
        <f t="shared" si="269"/>
        <v>0</v>
      </c>
      <c r="GM111" s="140">
        <f t="shared" si="217"/>
        <v>0</v>
      </c>
      <c r="GN111" s="145">
        <v>0</v>
      </c>
      <c r="GO111" s="140">
        <f t="shared" si="218"/>
        <v>0</v>
      </c>
      <c r="GP111" s="145">
        <v>0</v>
      </c>
      <c r="GQ111" s="263"/>
      <c r="GR111" s="263"/>
      <c r="GS111" s="263"/>
      <c r="GT111" s="263"/>
      <c r="GU111" s="263">
        <f>GV111</f>
        <v>100</v>
      </c>
      <c r="GV111" s="263">
        <v>100</v>
      </c>
      <c r="GW111" s="263"/>
      <c r="GX111" s="263"/>
      <c r="GY111" s="263"/>
      <c r="GZ111" s="263"/>
      <c r="HA111" s="263"/>
      <c r="HB111" s="263"/>
      <c r="HC111" s="263"/>
      <c r="HD111" s="263"/>
      <c r="HE111" s="263"/>
      <c r="HF111" s="263"/>
      <c r="HG111" s="263">
        <f>HH111</f>
        <v>0</v>
      </c>
      <c r="HH111" s="263">
        <f>HP111-GV111</f>
        <v>0</v>
      </c>
      <c r="HI111" s="263"/>
      <c r="HJ111" s="263"/>
      <c r="HK111" s="263">
        <f>HL111</f>
        <v>0</v>
      </c>
      <c r="HL111" s="263">
        <f>IF111-GZ111</f>
        <v>0</v>
      </c>
      <c r="HM111" s="263"/>
      <c r="HN111" s="263"/>
      <c r="HO111" s="263">
        <f>HP111</f>
        <v>100</v>
      </c>
      <c r="HP111" s="263">
        <v>100</v>
      </c>
      <c r="HQ111" s="263"/>
      <c r="HR111" s="263"/>
      <c r="HS111" s="263">
        <f>HT111</f>
        <v>1100</v>
      </c>
      <c r="HT111" s="263">
        <f>100+1000</f>
        <v>1100</v>
      </c>
      <c r="HU111" s="263"/>
      <c r="HV111" s="263"/>
      <c r="HW111" s="263">
        <f>HX111</f>
        <v>0</v>
      </c>
      <c r="HX111" s="263">
        <f>IR111-HL111</f>
        <v>0</v>
      </c>
      <c r="HY111" s="263"/>
      <c r="HZ111" s="263"/>
      <c r="IA111" s="263">
        <f>IB111</f>
        <v>1100</v>
      </c>
      <c r="IB111" s="263">
        <v>1100</v>
      </c>
      <c r="IC111" s="263"/>
      <c r="ID111" s="263"/>
      <c r="IE111" s="269"/>
      <c r="IF111" s="270"/>
      <c r="IG111" s="270"/>
      <c r="IH111" s="270"/>
    </row>
    <row r="112" spans="2:249" s="271" customFormat="1" ht="22.5" hidden="1" customHeight="1" x14ac:dyDescent="0.3">
      <c r="B112" s="259"/>
      <c r="C112" s="260" t="s">
        <v>164</v>
      </c>
      <c r="D112" s="261"/>
      <c r="E112" s="262">
        <f t="shared" si="272"/>
        <v>0</v>
      </c>
      <c r="F112" s="262"/>
      <c r="G112" s="262"/>
      <c r="H112" s="262">
        <f t="shared" si="273"/>
        <v>0</v>
      </c>
      <c r="I112" s="262">
        <f>L112-F112</f>
        <v>0</v>
      </c>
      <c r="J112" s="262"/>
      <c r="K112" s="262">
        <f t="shared" si="274"/>
        <v>0</v>
      </c>
      <c r="L112" s="262"/>
      <c r="M112" s="262"/>
      <c r="N112" s="262">
        <f t="shared" si="275"/>
        <v>0</v>
      </c>
      <c r="O112" s="262">
        <f>R112-L112</f>
        <v>0</v>
      </c>
      <c r="P112" s="262"/>
      <c r="Q112" s="263">
        <f t="shared" si="276"/>
        <v>0</v>
      </c>
      <c r="R112" s="263"/>
      <c r="S112" s="263"/>
      <c r="T112" s="263">
        <f t="shared" si="277"/>
        <v>0</v>
      </c>
      <c r="U112" s="263"/>
      <c r="V112" s="263"/>
      <c r="W112" s="263">
        <f t="shared" si="278"/>
        <v>0</v>
      </c>
      <c r="X112" s="263">
        <f>AA112-U112</f>
        <v>0</v>
      </c>
      <c r="Y112" s="263"/>
      <c r="Z112" s="263">
        <f t="shared" si="279"/>
        <v>0</v>
      </c>
      <c r="AA112" s="263"/>
      <c r="AB112" s="263"/>
      <c r="AC112" s="263">
        <f>AD112+AE112</f>
        <v>0</v>
      </c>
      <c r="AD112" s="263"/>
      <c r="AE112" s="263"/>
      <c r="AF112" s="263">
        <f>AG112+AH112</f>
        <v>0</v>
      </c>
      <c r="AG112" s="263"/>
      <c r="AH112" s="263"/>
      <c r="AI112" s="263"/>
      <c r="AJ112" s="263"/>
      <c r="AK112" s="264">
        <f t="shared" si="281"/>
        <v>0</v>
      </c>
      <c r="AL112" s="264">
        <f t="shared" si="281"/>
        <v>0</v>
      </c>
      <c r="AM112" s="738"/>
      <c r="AN112" s="275"/>
      <c r="AO112" s="265">
        <v>1</v>
      </c>
      <c r="AP112" s="275"/>
      <c r="AQ112" s="275"/>
      <c r="AR112" s="275"/>
      <c r="AS112" s="263">
        <f t="shared" si="282"/>
        <v>0</v>
      </c>
      <c r="AT112" s="263"/>
      <c r="AU112" s="263"/>
      <c r="AV112" s="263">
        <f t="shared" si="283"/>
        <v>0</v>
      </c>
      <c r="AW112" s="263">
        <f>AZ112-AT112</f>
        <v>0</v>
      </c>
      <c r="AX112" s="263"/>
      <c r="AY112" s="263">
        <f t="shared" si="284"/>
        <v>0</v>
      </c>
      <c r="AZ112" s="263"/>
      <c r="BA112" s="263"/>
      <c r="BB112" s="263">
        <f t="shared" si="285"/>
        <v>0</v>
      </c>
      <c r="BC112" s="263"/>
      <c r="BD112" s="263"/>
      <c r="BE112" s="263">
        <f t="shared" si="286"/>
        <v>0</v>
      </c>
      <c r="BF112" s="263">
        <f>BW112-BC112</f>
        <v>0</v>
      </c>
      <c r="BG112" s="263"/>
      <c r="BH112" s="263">
        <f t="shared" si="287"/>
        <v>0</v>
      </c>
      <c r="BI112" s="263"/>
      <c r="BJ112" s="263"/>
      <c r="BK112" s="266">
        <v>1</v>
      </c>
      <c r="BL112" s="267">
        <f t="shared" si="288"/>
        <v>0</v>
      </c>
      <c r="BM112" s="267"/>
      <c r="BN112" s="267"/>
      <c r="BO112" s="267"/>
      <c r="BP112" s="267"/>
      <c r="BQ112" s="267"/>
      <c r="BR112" s="267"/>
      <c r="BS112" s="267"/>
      <c r="BT112" s="267"/>
      <c r="BU112" s="267"/>
      <c r="BV112" s="263">
        <f t="shared" si="289"/>
        <v>0</v>
      </c>
      <c r="BW112" s="263"/>
      <c r="BX112" s="263"/>
      <c r="BY112" s="263">
        <f t="shared" si="290"/>
        <v>0</v>
      </c>
      <c r="BZ112" s="263">
        <f>CC112-BW112</f>
        <v>0</v>
      </c>
      <c r="CA112" s="263"/>
      <c r="CB112" s="263">
        <f t="shared" si="291"/>
        <v>0</v>
      </c>
      <c r="CC112" s="263"/>
      <c r="CD112" s="263"/>
      <c r="CE112" s="267">
        <v>1</v>
      </c>
      <c r="CF112" s="267">
        <f t="shared" si="292"/>
        <v>0</v>
      </c>
      <c r="CG112" s="263"/>
      <c r="CH112" s="263">
        <f t="shared" si="293"/>
        <v>0</v>
      </c>
      <c r="CI112" s="263"/>
      <c r="CJ112" s="263"/>
      <c r="CK112" s="263">
        <f t="shared" si="294"/>
        <v>0</v>
      </c>
      <c r="CL112" s="263">
        <f>CR112-CI112</f>
        <v>0</v>
      </c>
      <c r="CM112" s="263"/>
      <c r="CN112" s="263"/>
      <c r="CO112" s="263"/>
      <c r="CP112" s="263"/>
      <c r="CQ112" s="263">
        <f t="shared" si="295"/>
        <v>0</v>
      </c>
      <c r="CR112" s="263"/>
      <c r="CS112" s="263"/>
      <c r="CT112" s="263">
        <f t="shared" si="296"/>
        <v>0</v>
      </c>
      <c r="CU112" s="263"/>
      <c r="CV112" s="263"/>
      <c r="CW112" s="263">
        <f t="shared" si="297"/>
        <v>0</v>
      </c>
      <c r="CX112" s="263"/>
      <c r="CY112" s="263"/>
      <c r="CZ112" s="263">
        <f t="shared" si="298"/>
        <v>0</v>
      </c>
      <c r="DA112" s="263"/>
      <c r="DB112" s="263"/>
      <c r="DC112" s="263"/>
      <c r="DD112" s="263"/>
      <c r="DE112" s="263"/>
      <c r="DF112" s="263">
        <f t="shared" si="299"/>
        <v>0</v>
      </c>
      <c r="DG112" s="263"/>
      <c r="DH112" s="263"/>
      <c r="DI112" s="263">
        <f t="shared" si="300"/>
        <v>0</v>
      </c>
      <c r="DJ112" s="263"/>
      <c r="DK112" s="263"/>
      <c r="DL112" s="263">
        <f t="shared" si="301"/>
        <v>0</v>
      </c>
      <c r="DM112" s="263"/>
      <c r="DN112" s="263"/>
      <c r="DO112" s="263">
        <f t="shared" si="302"/>
        <v>0</v>
      </c>
      <c r="DP112" s="263"/>
      <c r="DQ112" s="263"/>
      <c r="DR112" s="263">
        <f t="shared" si="303"/>
        <v>0</v>
      </c>
      <c r="DS112" s="263"/>
      <c r="DT112" s="263"/>
      <c r="DU112" s="263">
        <f t="shared" si="304"/>
        <v>0</v>
      </c>
      <c r="DV112" s="263"/>
      <c r="DW112" s="263"/>
      <c r="DX112" s="263">
        <f t="shared" si="305"/>
        <v>0</v>
      </c>
      <c r="DY112" s="263"/>
      <c r="DZ112" s="263"/>
      <c r="EA112" s="263"/>
      <c r="EB112" s="263"/>
      <c r="EC112" s="263"/>
      <c r="ED112" s="263"/>
      <c r="EE112" s="263"/>
      <c r="EF112" s="263"/>
      <c r="EG112" s="263"/>
      <c r="EH112" s="263"/>
      <c r="EI112" s="263"/>
      <c r="EJ112" s="263"/>
      <c r="EK112" s="263">
        <f t="shared" si="306"/>
        <v>0</v>
      </c>
      <c r="EL112" s="263"/>
      <c r="EM112" s="263"/>
      <c r="EN112" s="263"/>
      <c r="EO112" s="263">
        <f t="shared" si="307"/>
        <v>0</v>
      </c>
      <c r="EP112" s="263"/>
      <c r="EQ112" s="263"/>
      <c r="ER112" s="263"/>
      <c r="ES112" s="262"/>
      <c r="ET112" s="263"/>
      <c r="EU112" s="263"/>
      <c r="EV112" s="263"/>
      <c r="EW112" s="263">
        <f t="shared" si="308"/>
        <v>0</v>
      </c>
      <c r="EX112" s="263"/>
      <c r="EY112" s="263"/>
      <c r="EZ112" s="263"/>
      <c r="FA112" s="263"/>
      <c r="FB112" s="263"/>
      <c r="FC112" s="263"/>
      <c r="FD112" s="263"/>
      <c r="FE112" s="263"/>
      <c r="FF112" s="263"/>
      <c r="FG112" s="263">
        <f t="shared" si="309"/>
        <v>0</v>
      </c>
      <c r="FH112" s="263"/>
      <c r="FI112" s="263"/>
      <c r="FJ112" s="263"/>
      <c r="FK112" s="263">
        <f t="shared" si="310"/>
        <v>0</v>
      </c>
      <c r="FL112" s="263"/>
      <c r="FM112" s="263"/>
      <c r="FN112" s="263"/>
      <c r="FO112" s="263"/>
      <c r="FP112" s="263"/>
      <c r="FQ112" s="263"/>
      <c r="FR112" s="263"/>
      <c r="FS112" s="45">
        <f t="shared" si="258"/>
        <v>0</v>
      </c>
      <c r="FT112" s="46" t="e">
        <f t="shared" si="261"/>
        <v>#DIV/0!</v>
      </c>
      <c r="FU112" s="45">
        <v>0</v>
      </c>
      <c r="FV112" s="46" t="e">
        <f t="shared" si="262"/>
        <v>#DIV/0!</v>
      </c>
      <c r="FW112" s="45">
        <f t="shared" si="214"/>
        <v>0</v>
      </c>
      <c r="FX112" s="46" t="e">
        <f>FW112/FE112</f>
        <v>#DIV/0!</v>
      </c>
      <c r="FY112" s="45">
        <f t="shared" si="215"/>
        <v>0</v>
      </c>
      <c r="FZ112" s="46" t="e">
        <f t="shared" si="263"/>
        <v>#DIV/0!</v>
      </c>
      <c r="GA112" s="248">
        <f t="shared" si="264"/>
        <v>0</v>
      </c>
      <c r="GB112" s="47" t="e">
        <f t="shared" si="265"/>
        <v>#DIV/0!</v>
      </c>
      <c r="GC112" s="140">
        <v>0</v>
      </c>
      <c r="GD112" s="47" t="e">
        <f t="shared" si="266"/>
        <v>#DIV/0!</v>
      </c>
      <c r="GE112" s="115"/>
      <c r="GF112" s="236"/>
      <c r="GG112" s="115"/>
      <c r="GH112" s="236"/>
      <c r="GI112" s="140">
        <f t="shared" si="267"/>
        <v>0</v>
      </c>
      <c r="GJ112" s="47" t="e">
        <f t="shared" si="268"/>
        <v>#DIV/0!</v>
      </c>
      <c r="GK112" s="115">
        <f t="shared" si="216"/>
        <v>0</v>
      </c>
      <c r="GL112" s="47" t="e">
        <f t="shared" si="269"/>
        <v>#DIV/0!</v>
      </c>
      <c r="GM112" s="115">
        <f t="shared" si="217"/>
        <v>0</v>
      </c>
      <c r="GN112" s="47" t="e">
        <f>GM112/FE112</f>
        <v>#DIV/0!</v>
      </c>
      <c r="GO112" s="115">
        <f t="shared" si="218"/>
        <v>0</v>
      </c>
      <c r="GP112" s="47" t="e">
        <f t="shared" si="270"/>
        <v>#DIV/0!</v>
      </c>
      <c r="GQ112" s="263"/>
      <c r="GR112" s="263"/>
      <c r="GS112" s="263"/>
      <c r="GT112" s="263"/>
      <c r="GU112" s="263"/>
      <c r="GV112" s="263"/>
      <c r="GW112" s="263"/>
      <c r="GX112" s="263"/>
      <c r="GY112" s="263"/>
      <c r="GZ112" s="263"/>
      <c r="HA112" s="263"/>
      <c r="HB112" s="263"/>
      <c r="HC112" s="263"/>
      <c r="HD112" s="263"/>
      <c r="HE112" s="263"/>
      <c r="HF112" s="263"/>
      <c r="HG112" s="263"/>
      <c r="HH112" s="263"/>
      <c r="HI112" s="263"/>
      <c r="HJ112" s="263"/>
      <c r="HK112" s="263"/>
      <c r="HL112" s="263"/>
      <c r="HM112" s="263"/>
      <c r="HN112" s="263"/>
      <c r="HO112" s="263"/>
      <c r="HP112" s="263"/>
      <c r="HQ112" s="263"/>
      <c r="HR112" s="263"/>
      <c r="HS112" s="263"/>
      <c r="HT112" s="263"/>
      <c r="HU112" s="263"/>
      <c r="HV112" s="263"/>
      <c r="HW112" s="263"/>
      <c r="HX112" s="263"/>
      <c r="HY112" s="263"/>
      <c r="HZ112" s="263"/>
      <c r="IA112" s="263"/>
      <c r="IB112" s="263"/>
      <c r="IC112" s="263"/>
      <c r="ID112" s="263"/>
      <c r="IE112" s="273"/>
      <c r="IF112" s="270"/>
      <c r="IG112" s="270"/>
      <c r="IH112" s="270"/>
    </row>
    <row r="113" spans="2:249" s="319" customFormat="1" ht="91.5" hidden="1" customHeight="1" x14ac:dyDescent="0.3">
      <c r="B113" s="278" t="s">
        <v>222</v>
      </c>
      <c r="C113" s="312" t="s">
        <v>223</v>
      </c>
      <c r="D113" s="279" t="s">
        <v>224</v>
      </c>
      <c r="E113" s="280">
        <f t="shared" si="272"/>
        <v>0</v>
      </c>
      <c r="F113" s="316">
        <f>SUM(F114:F115)</f>
        <v>0</v>
      </c>
      <c r="G113" s="316"/>
      <c r="H113" s="280">
        <f t="shared" si="273"/>
        <v>0</v>
      </c>
      <c r="I113" s="316">
        <f>SUM(I114:I115)</f>
        <v>0</v>
      </c>
      <c r="J113" s="316"/>
      <c r="K113" s="280">
        <f t="shared" si="274"/>
        <v>0</v>
      </c>
      <c r="L113" s="316">
        <f>SUM(L114:L115)</f>
        <v>0</v>
      </c>
      <c r="M113" s="316"/>
      <c r="N113" s="280">
        <f t="shared" si="275"/>
        <v>0</v>
      </c>
      <c r="O113" s="316">
        <f>SUM(O114:O115)</f>
        <v>0</v>
      </c>
      <c r="P113" s="316"/>
      <c r="Q113" s="281">
        <f t="shared" si="276"/>
        <v>0</v>
      </c>
      <c r="R113" s="282">
        <f>SUM(R114:R115)</f>
        <v>0</v>
      </c>
      <c r="S113" s="282"/>
      <c r="T113" s="281">
        <f t="shared" si="277"/>
        <v>0</v>
      </c>
      <c r="U113" s="282">
        <f>SUM(U114:U115)</f>
        <v>0</v>
      </c>
      <c r="V113" s="282"/>
      <c r="W113" s="281">
        <f t="shared" si="278"/>
        <v>0</v>
      </c>
      <c r="X113" s="282">
        <f>SUM(X114:X115)</f>
        <v>0</v>
      </c>
      <c r="Y113" s="282"/>
      <c r="Z113" s="281">
        <f t="shared" si="279"/>
        <v>0</v>
      </c>
      <c r="AA113" s="282">
        <f t="shared" ref="AA113:AH113" si="312">SUM(AA114:AA115)</f>
        <v>0</v>
      </c>
      <c r="AB113" s="282">
        <f t="shared" si="312"/>
        <v>0</v>
      </c>
      <c r="AC113" s="282">
        <f t="shared" si="312"/>
        <v>0</v>
      </c>
      <c r="AD113" s="282">
        <f t="shared" si="312"/>
        <v>0</v>
      </c>
      <c r="AE113" s="282">
        <f t="shared" si="312"/>
        <v>0</v>
      </c>
      <c r="AF113" s="282">
        <f t="shared" si="312"/>
        <v>0</v>
      </c>
      <c r="AG113" s="282">
        <f t="shared" si="312"/>
        <v>0</v>
      </c>
      <c r="AH113" s="282">
        <f t="shared" si="312"/>
        <v>0</v>
      </c>
      <c r="AI113" s="282">
        <v>0</v>
      </c>
      <c r="AJ113" s="282">
        <f>SUM(AJ114:AJ115)</f>
        <v>0</v>
      </c>
      <c r="AK113" s="282">
        <f t="shared" si="281"/>
        <v>0</v>
      </c>
      <c r="AL113" s="282">
        <f t="shared" si="281"/>
        <v>0</v>
      </c>
      <c r="AM113" s="738" t="s">
        <v>225</v>
      </c>
      <c r="AN113" s="289" t="s">
        <v>225</v>
      </c>
      <c r="AO113" s="170">
        <v>1</v>
      </c>
      <c r="AP113" s="289"/>
      <c r="AQ113" s="289"/>
      <c r="AR113" s="289"/>
      <c r="AS113" s="281">
        <f t="shared" si="282"/>
        <v>1000</v>
      </c>
      <c r="AT113" s="282">
        <f>SUM(AT114:AT115)</f>
        <v>1000</v>
      </c>
      <c r="AU113" s="282">
        <f>SUM(AU114:AU115)</f>
        <v>0</v>
      </c>
      <c r="AV113" s="281">
        <f t="shared" si="283"/>
        <v>-1000</v>
      </c>
      <c r="AW113" s="282">
        <f>SUM(AW114:AW115)</f>
        <v>-1000</v>
      </c>
      <c r="AX113" s="282"/>
      <c r="AY113" s="281">
        <f t="shared" si="284"/>
        <v>0</v>
      </c>
      <c r="AZ113" s="282">
        <f>SUM(AZ114:AZ115)</f>
        <v>0</v>
      </c>
      <c r="BA113" s="282">
        <f>SUM(BA114:BA115)</f>
        <v>0</v>
      </c>
      <c r="BB113" s="281">
        <f t="shared" si="285"/>
        <v>20000</v>
      </c>
      <c r="BC113" s="282">
        <f>SUM(BC114:BC115)</f>
        <v>20000</v>
      </c>
      <c r="BD113" s="282"/>
      <c r="BE113" s="281">
        <f t="shared" si="286"/>
        <v>0</v>
      </c>
      <c r="BF113" s="282">
        <f>SUM(BF114:BF115)</f>
        <v>0</v>
      </c>
      <c r="BG113" s="282"/>
      <c r="BH113" s="281">
        <f t="shared" si="287"/>
        <v>0</v>
      </c>
      <c r="BI113" s="282">
        <f>SUM(BI114:BI115)</f>
        <v>0</v>
      </c>
      <c r="BJ113" s="282">
        <f>SUM(BJ114:BJ115)</f>
        <v>0</v>
      </c>
      <c r="BK113" s="171">
        <v>1</v>
      </c>
      <c r="BL113" s="167">
        <f t="shared" si="288"/>
        <v>0</v>
      </c>
      <c r="BM113" s="167"/>
      <c r="BN113" s="167"/>
      <c r="BO113" s="167"/>
      <c r="BP113" s="167"/>
      <c r="BQ113" s="167"/>
      <c r="BR113" s="167"/>
      <c r="BS113" s="167">
        <f>BS114</f>
        <v>0</v>
      </c>
      <c r="BT113" s="167">
        <f>BT114</f>
        <v>0</v>
      </c>
      <c r="BU113" s="167">
        <f>BU114</f>
        <v>0</v>
      </c>
      <c r="BV113" s="281">
        <f t="shared" si="289"/>
        <v>20000</v>
      </c>
      <c r="BW113" s="282">
        <f>SUM(BW114:BW115)</f>
        <v>20000</v>
      </c>
      <c r="BX113" s="282"/>
      <c r="BY113" s="281">
        <f t="shared" si="290"/>
        <v>0</v>
      </c>
      <c r="BZ113" s="282">
        <f>SUM(BZ114:BZ115)</f>
        <v>0</v>
      </c>
      <c r="CA113" s="282"/>
      <c r="CB113" s="281">
        <f t="shared" si="291"/>
        <v>0</v>
      </c>
      <c r="CC113" s="282">
        <f>SUM(CC114:CC115)</f>
        <v>0</v>
      </c>
      <c r="CD113" s="282"/>
      <c r="CE113" s="167">
        <v>1</v>
      </c>
      <c r="CF113" s="167">
        <f t="shared" si="292"/>
        <v>0</v>
      </c>
      <c r="CG113" s="294"/>
      <c r="CH113" s="281">
        <f t="shared" si="293"/>
        <v>30000</v>
      </c>
      <c r="CI113" s="282">
        <f>SUM(CI114:CI115)</f>
        <v>30000</v>
      </c>
      <c r="CJ113" s="282">
        <f>SUM(CJ114:CJ115)</f>
        <v>0</v>
      </c>
      <c r="CK113" s="281">
        <f t="shared" si="294"/>
        <v>0</v>
      </c>
      <c r="CL113" s="282">
        <f>SUM(CL114:CL115)</f>
        <v>0</v>
      </c>
      <c r="CM113" s="282"/>
      <c r="CN113" s="282"/>
      <c r="CO113" s="282"/>
      <c r="CP113" s="282"/>
      <c r="CQ113" s="281">
        <f t="shared" si="295"/>
        <v>30000</v>
      </c>
      <c r="CR113" s="282">
        <f>SUM(CR114:CR115)</f>
        <v>30000</v>
      </c>
      <c r="CS113" s="282">
        <f>SUM(CS114:CS115)</f>
        <v>0</v>
      </c>
      <c r="CT113" s="281">
        <f t="shared" si="296"/>
        <v>0</v>
      </c>
      <c r="CU113" s="282"/>
      <c r="CV113" s="282"/>
      <c r="CW113" s="281">
        <f t="shared" si="297"/>
        <v>0</v>
      </c>
      <c r="CX113" s="282">
        <f>SUM(CX114:CX115)</f>
        <v>0</v>
      </c>
      <c r="CY113" s="282"/>
      <c r="CZ113" s="281">
        <f t="shared" si="298"/>
        <v>1000</v>
      </c>
      <c r="DA113" s="282">
        <f>SUM(DA114:DA115)</f>
        <v>1000</v>
      </c>
      <c r="DB113" s="282">
        <f>SUM(DB114:DB115)</f>
        <v>0</v>
      </c>
      <c r="DC113" s="282"/>
      <c r="DD113" s="282"/>
      <c r="DE113" s="282"/>
      <c r="DF113" s="281">
        <f t="shared" si="299"/>
        <v>0</v>
      </c>
      <c r="DG113" s="282">
        <f>SUM(DG114:DG115)</f>
        <v>0</v>
      </c>
      <c r="DH113" s="282"/>
      <c r="DI113" s="281">
        <f t="shared" si="300"/>
        <v>0</v>
      </c>
      <c r="DJ113" s="282">
        <f>SUM(DJ114:DJ115)</f>
        <v>0</v>
      </c>
      <c r="DK113" s="282"/>
      <c r="DL113" s="281">
        <f t="shared" si="301"/>
        <v>0</v>
      </c>
      <c r="DM113" s="282">
        <f>SUM(DM114:DM115)</f>
        <v>0</v>
      </c>
      <c r="DN113" s="282"/>
      <c r="DO113" s="281">
        <f t="shared" si="302"/>
        <v>0</v>
      </c>
      <c r="DP113" s="282">
        <f>SUM(DP114:DP115)</f>
        <v>0</v>
      </c>
      <c r="DQ113" s="282"/>
      <c r="DR113" s="281">
        <f t="shared" si="303"/>
        <v>0</v>
      </c>
      <c r="DS113" s="282">
        <f>SUM(DS114:DS115)</f>
        <v>0</v>
      </c>
      <c r="DT113" s="282"/>
      <c r="DU113" s="281">
        <f t="shared" si="304"/>
        <v>1000</v>
      </c>
      <c r="DV113" s="282">
        <f>SUM(DV114:DV115)</f>
        <v>1000</v>
      </c>
      <c r="DW113" s="282"/>
      <c r="DX113" s="281">
        <f t="shared" si="305"/>
        <v>1000</v>
      </c>
      <c r="DY113" s="282">
        <f>SUM(DY114:DY115)</f>
        <v>1000</v>
      </c>
      <c r="DZ113" s="282">
        <f>SUM(DZ114:DZ115)</f>
        <v>0</v>
      </c>
      <c r="EA113" s="282"/>
      <c r="EB113" s="282"/>
      <c r="EC113" s="282"/>
      <c r="ED113" s="282"/>
      <c r="EE113" s="282"/>
      <c r="EF113" s="282"/>
      <c r="EG113" s="167">
        <f>EH113</f>
        <v>0</v>
      </c>
      <c r="EH113" s="167">
        <f>EH114</f>
        <v>0</v>
      </c>
      <c r="EI113" s="167"/>
      <c r="EJ113" s="282"/>
      <c r="EK113" s="281">
        <f t="shared" si="306"/>
        <v>0</v>
      </c>
      <c r="EL113" s="282">
        <f>SUM(EL114:EL115)</f>
        <v>0</v>
      </c>
      <c r="EM113" s="282"/>
      <c r="EN113" s="282"/>
      <c r="EO113" s="281">
        <f t="shared" si="307"/>
        <v>0</v>
      </c>
      <c r="EP113" s="282">
        <f>SUM(EP114:EP115)</f>
        <v>0</v>
      </c>
      <c r="EQ113" s="282"/>
      <c r="ER113" s="282"/>
      <c r="ES113" s="165">
        <f>ET113+EV113</f>
        <v>0</v>
      </c>
      <c r="ET113" s="167">
        <f>ET114+ET115</f>
        <v>0</v>
      </c>
      <c r="EU113" s="282"/>
      <c r="EV113" s="282"/>
      <c r="EW113" s="281">
        <f t="shared" si="308"/>
        <v>1000</v>
      </c>
      <c r="EX113" s="282">
        <f>SUM(EX114:EX115)</f>
        <v>1000</v>
      </c>
      <c r="EY113" s="282">
        <f>SUM(EY114:EY115)</f>
        <v>0</v>
      </c>
      <c r="EZ113" s="282"/>
      <c r="FA113" s="282"/>
      <c r="FB113" s="282"/>
      <c r="FC113" s="167">
        <f>FD113</f>
        <v>0</v>
      </c>
      <c r="FD113" s="167">
        <f>FD114</f>
        <v>0</v>
      </c>
      <c r="FE113" s="167"/>
      <c r="FF113" s="282"/>
      <c r="FG113" s="281">
        <f t="shared" si="309"/>
        <v>0</v>
      </c>
      <c r="FH113" s="282">
        <f>SUM(FH114:FH115)</f>
        <v>0</v>
      </c>
      <c r="FI113" s="282"/>
      <c r="FJ113" s="282"/>
      <c r="FK113" s="281">
        <f t="shared" si="310"/>
        <v>0</v>
      </c>
      <c r="FL113" s="282">
        <f>SUM(FL114:FL115)</f>
        <v>0</v>
      </c>
      <c r="FM113" s="282"/>
      <c r="FN113" s="282"/>
      <c r="FO113" s="167">
        <f>FP113</f>
        <v>0</v>
      </c>
      <c r="FP113" s="167">
        <f>FP114</f>
        <v>0</v>
      </c>
      <c r="FQ113" s="167"/>
      <c r="FR113" s="282"/>
      <c r="FS113" s="45">
        <f t="shared" si="258"/>
        <v>0</v>
      </c>
      <c r="FT113" s="46" t="e">
        <f t="shared" si="261"/>
        <v>#DIV/0!</v>
      </c>
      <c r="FU113" s="45">
        <v>0</v>
      </c>
      <c r="FV113" s="46" t="e">
        <f t="shared" si="262"/>
        <v>#DIV/0!</v>
      </c>
      <c r="FW113" s="45">
        <f t="shared" si="214"/>
        <v>0</v>
      </c>
      <c r="FX113" s="46" t="e">
        <f>FW113/FE113</f>
        <v>#DIV/0!</v>
      </c>
      <c r="FY113" s="45">
        <f t="shared" si="215"/>
        <v>0</v>
      </c>
      <c r="FZ113" s="46" t="e">
        <f t="shared" si="263"/>
        <v>#DIV/0!</v>
      </c>
      <c r="GA113" s="248">
        <f t="shared" si="264"/>
        <v>0</v>
      </c>
      <c r="GB113" s="47" t="e">
        <f t="shared" si="265"/>
        <v>#DIV/0!</v>
      </c>
      <c r="GC113" s="140">
        <v>0</v>
      </c>
      <c r="GD113" s="47" t="e">
        <f t="shared" si="266"/>
        <v>#DIV/0!</v>
      </c>
      <c r="GE113" s="115"/>
      <c r="GF113" s="236"/>
      <c r="GG113" s="115"/>
      <c r="GH113" s="236"/>
      <c r="GI113" s="140">
        <f t="shared" si="267"/>
        <v>0</v>
      </c>
      <c r="GJ113" s="47" t="e">
        <f t="shared" si="268"/>
        <v>#DIV/0!</v>
      </c>
      <c r="GK113" s="115">
        <f t="shared" si="216"/>
        <v>0</v>
      </c>
      <c r="GL113" s="47" t="e">
        <f t="shared" si="269"/>
        <v>#DIV/0!</v>
      </c>
      <c r="GM113" s="115">
        <f t="shared" si="217"/>
        <v>0</v>
      </c>
      <c r="GN113" s="47" t="e">
        <f>GM113/FE113</f>
        <v>#DIV/0!</v>
      </c>
      <c r="GO113" s="115">
        <f t="shared" si="218"/>
        <v>0</v>
      </c>
      <c r="GP113" s="47" t="e">
        <f t="shared" si="270"/>
        <v>#DIV/0!</v>
      </c>
      <c r="GQ113" s="282"/>
      <c r="GR113" s="282"/>
      <c r="GS113" s="282"/>
      <c r="GT113" s="282"/>
      <c r="GU113" s="167">
        <f>GV113</f>
        <v>0</v>
      </c>
      <c r="GV113" s="167">
        <f>GV114</f>
        <v>0</v>
      </c>
      <c r="GW113" s="167"/>
      <c r="GX113" s="282"/>
      <c r="GY113" s="282"/>
      <c r="GZ113" s="282"/>
      <c r="HA113" s="282"/>
      <c r="HB113" s="282"/>
      <c r="HC113" s="282"/>
      <c r="HD113" s="282"/>
      <c r="HE113" s="282"/>
      <c r="HF113" s="282"/>
      <c r="HG113" s="167">
        <f>HH113</f>
        <v>0</v>
      </c>
      <c r="HH113" s="167">
        <f>HH114</f>
        <v>0</v>
      </c>
      <c r="HI113" s="167"/>
      <c r="HJ113" s="282"/>
      <c r="HK113" s="167">
        <f>HL113</f>
        <v>0</v>
      </c>
      <c r="HL113" s="167">
        <f>HL114</f>
        <v>0</v>
      </c>
      <c r="HM113" s="167"/>
      <c r="HN113" s="282"/>
      <c r="HO113" s="167">
        <f>HP113</f>
        <v>0</v>
      </c>
      <c r="HP113" s="167">
        <f>HP114</f>
        <v>0</v>
      </c>
      <c r="HQ113" s="167"/>
      <c r="HR113" s="282"/>
      <c r="HS113" s="167">
        <f>HT113</f>
        <v>0</v>
      </c>
      <c r="HT113" s="167">
        <f>HT114</f>
        <v>0</v>
      </c>
      <c r="HU113" s="167"/>
      <c r="HV113" s="282"/>
      <c r="HW113" s="167">
        <f>HX113</f>
        <v>0</v>
      </c>
      <c r="HX113" s="167">
        <f>HX114</f>
        <v>0</v>
      </c>
      <c r="HY113" s="167"/>
      <c r="HZ113" s="282"/>
      <c r="IA113" s="167">
        <f>IB113</f>
        <v>0</v>
      </c>
      <c r="IB113" s="167">
        <f>IB114</f>
        <v>0</v>
      </c>
      <c r="IC113" s="167"/>
      <c r="ID113" s="282"/>
      <c r="IE113" s="295" t="s">
        <v>226</v>
      </c>
      <c r="IF113" s="317"/>
      <c r="IG113" s="317"/>
      <c r="IH113" s="317"/>
    </row>
    <row r="114" spans="2:249" s="271" customFormat="1" ht="29.25" hidden="1" customHeight="1" x14ac:dyDescent="0.3">
      <c r="B114" s="259"/>
      <c r="C114" s="260" t="s">
        <v>162</v>
      </c>
      <c r="D114" s="261"/>
      <c r="E114" s="262">
        <f t="shared" si="272"/>
        <v>0</v>
      </c>
      <c r="F114" s="262"/>
      <c r="G114" s="262"/>
      <c r="H114" s="262">
        <f t="shared" si="273"/>
        <v>0</v>
      </c>
      <c r="I114" s="262">
        <f>L114-F114</f>
        <v>0</v>
      </c>
      <c r="J114" s="262"/>
      <c r="K114" s="262">
        <f t="shared" si="274"/>
        <v>0</v>
      </c>
      <c r="L114" s="262"/>
      <c r="M114" s="262"/>
      <c r="N114" s="262">
        <f t="shared" si="275"/>
        <v>0</v>
      </c>
      <c r="O114" s="262">
        <f>R114-L114</f>
        <v>0</v>
      </c>
      <c r="P114" s="262"/>
      <c r="Q114" s="263">
        <f t="shared" si="276"/>
        <v>0</v>
      </c>
      <c r="R114" s="263"/>
      <c r="S114" s="263"/>
      <c r="T114" s="263">
        <f t="shared" si="277"/>
        <v>0</v>
      </c>
      <c r="U114" s="263"/>
      <c r="V114" s="263"/>
      <c r="W114" s="263">
        <f t="shared" si="278"/>
        <v>0</v>
      </c>
      <c r="X114" s="263">
        <f>AA114-U114</f>
        <v>0</v>
      </c>
      <c r="Y114" s="263"/>
      <c r="Z114" s="263">
        <f t="shared" si="279"/>
        <v>0</v>
      </c>
      <c r="AA114" s="263"/>
      <c r="AB114" s="263"/>
      <c r="AC114" s="263">
        <f>AD114+AE114</f>
        <v>0</v>
      </c>
      <c r="AD114" s="263"/>
      <c r="AE114" s="263"/>
      <c r="AF114" s="263">
        <f>AG114+AH114</f>
        <v>0</v>
      </c>
      <c r="AG114" s="263"/>
      <c r="AH114" s="263"/>
      <c r="AI114" s="263"/>
      <c r="AJ114" s="263"/>
      <c r="AK114" s="264">
        <f t="shared" si="281"/>
        <v>0</v>
      </c>
      <c r="AL114" s="264">
        <f t="shared" si="281"/>
        <v>0</v>
      </c>
      <c r="AM114" s="738"/>
      <c r="AN114" s="275"/>
      <c r="AO114" s="265">
        <v>1</v>
      </c>
      <c r="AP114" s="275"/>
      <c r="AQ114" s="275"/>
      <c r="AR114" s="275"/>
      <c r="AS114" s="263">
        <f t="shared" si="282"/>
        <v>1000</v>
      </c>
      <c r="AT114" s="263">
        <v>1000</v>
      </c>
      <c r="AU114" s="263"/>
      <c r="AV114" s="263">
        <f t="shared" si="283"/>
        <v>-1000</v>
      </c>
      <c r="AW114" s="263">
        <v>-1000</v>
      </c>
      <c r="AX114" s="263"/>
      <c r="AY114" s="263">
        <f t="shared" si="284"/>
        <v>0</v>
      </c>
      <c r="AZ114" s="263">
        <f>AT114+AW114</f>
        <v>0</v>
      </c>
      <c r="BA114" s="263"/>
      <c r="BB114" s="263">
        <f t="shared" si="285"/>
        <v>20000</v>
      </c>
      <c r="BC114" s="263">
        <v>20000</v>
      </c>
      <c r="BD114" s="263"/>
      <c r="BE114" s="263">
        <f t="shared" si="286"/>
        <v>0</v>
      </c>
      <c r="BF114" s="263">
        <f>BW114-BC114</f>
        <v>0</v>
      </c>
      <c r="BG114" s="263"/>
      <c r="BH114" s="263">
        <f t="shared" si="287"/>
        <v>0</v>
      </c>
      <c r="BI114" s="263">
        <v>0</v>
      </c>
      <c r="BJ114" s="263"/>
      <c r="BK114" s="266">
        <v>1</v>
      </c>
      <c r="BL114" s="267">
        <f t="shared" si="288"/>
        <v>0</v>
      </c>
      <c r="BM114" s="267"/>
      <c r="BN114" s="267"/>
      <c r="BO114" s="267"/>
      <c r="BP114" s="267"/>
      <c r="BQ114" s="267"/>
      <c r="BR114" s="267"/>
      <c r="BS114" s="267">
        <f>BT114+BU114</f>
        <v>0</v>
      </c>
      <c r="BT114" s="267">
        <f>AZ114-BN114-BQ114</f>
        <v>0</v>
      </c>
      <c r="BU114" s="267"/>
      <c r="BV114" s="263">
        <f t="shared" si="289"/>
        <v>20000</v>
      </c>
      <c r="BW114" s="263">
        <v>20000</v>
      </c>
      <c r="BX114" s="263"/>
      <c r="BY114" s="263">
        <f t="shared" si="290"/>
        <v>0</v>
      </c>
      <c r="BZ114" s="263">
        <f>CC114-BI114</f>
        <v>0</v>
      </c>
      <c r="CA114" s="263"/>
      <c r="CB114" s="263">
        <f t="shared" si="291"/>
        <v>0</v>
      </c>
      <c r="CC114" s="263">
        <v>0</v>
      </c>
      <c r="CD114" s="263"/>
      <c r="CE114" s="267">
        <v>1</v>
      </c>
      <c r="CF114" s="267">
        <f t="shared" si="292"/>
        <v>0</v>
      </c>
      <c r="CG114" s="263"/>
      <c r="CH114" s="263">
        <f t="shared" si="293"/>
        <v>30000</v>
      </c>
      <c r="CI114" s="263">
        <v>30000</v>
      </c>
      <c r="CJ114" s="263"/>
      <c r="CK114" s="263">
        <f t="shared" si="294"/>
        <v>0</v>
      </c>
      <c r="CL114" s="263">
        <f>CR114-CI114</f>
        <v>0</v>
      </c>
      <c r="CM114" s="263"/>
      <c r="CN114" s="263"/>
      <c r="CO114" s="263"/>
      <c r="CP114" s="263"/>
      <c r="CQ114" s="263">
        <f t="shared" si="295"/>
        <v>30000</v>
      </c>
      <c r="CR114" s="263">
        <v>30000</v>
      </c>
      <c r="CS114" s="263"/>
      <c r="CT114" s="263">
        <f t="shared" si="296"/>
        <v>0</v>
      </c>
      <c r="CU114" s="263"/>
      <c r="CV114" s="263"/>
      <c r="CW114" s="263">
        <f t="shared" si="297"/>
        <v>0</v>
      </c>
      <c r="CX114" s="263">
        <v>0</v>
      </c>
      <c r="CY114" s="263"/>
      <c r="CZ114" s="263">
        <f t="shared" si="298"/>
        <v>1000</v>
      </c>
      <c r="DA114" s="263">
        <v>1000</v>
      </c>
      <c r="DB114" s="263"/>
      <c r="DC114" s="263"/>
      <c r="DD114" s="263"/>
      <c r="DE114" s="263"/>
      <c r="DF114" s="263">
        <f t="shared" si="299"/>
        <v>0</v>
      </c>
      <c r="DG114" s="263">
        <v>0</v>
      </c>
      <c r="DH114" s="263"/>
      <c r="DI114" s="263">
        <f t="shared" si="300"/>
        <v>0</v>
      </c>
      <c r="DJ114" s="263">
        <v>0</v>
      </c>
      <c r="DK114" s="263"/>
      <c r="DL114" s="263">
        <f t="shared" si="301"/>
        <v>0</v>
      </c>
      <c r="DM114" s="263">
        <v>0</v>
      </c>
      <c r="DN114" s="263"/>
      <c r="DO114" s="263">
        <f t="shared" si="302"/>
        <v>0</v>
      </c>
      <c r="DP114" s="263">
        <v>0</v>
      </c>
      <c r="DQ114" s="263"/>
      <c r="DR114" s="263">
        <f t="shared" si="303"/>
        <v>0</v>
      </c>
      <c r="DS114" s="263">
        <v>0</v>
      </c>
      <c r="DT114" s="263"/>
      <c r="DU114" s="263">
        <f t="shared" si="304"/>
        <v>1000</v>
      </c>
      <c r="DV114" s="263">
        <v>1000</v>
      </c>
      <c r="DW114" s="263"/>
      <c r="DX114" s="263">
        <f t="shared" si="305"/>
        <v>1000</v>
      </c>
      <c r="DY114" s="263">
        <v>1000</v>
      </c>
      <c r="DZ114" s="263"/>
      <c r="EA114" s="263"/>
      <c r="EB114" s="263"/>
      <c r="EC114" s="263"/>
      <c r="ED114" s="263"/>
      <c r="EE114" s="263"/>
      <c r="EF114" s="263"/>
      <c r="EG114" s="263">
        <f>EH114</f>
        <v>0</v>
      </c>
      <c r="EH114" s="263">
        <v>0</v>
      </c>
      <c r="EI114" s="263"/>
      <c r="EJ114" s="263"/>
      <c r="EK114" s="263">
        <f t="shared" si="306"/>
        <v>0</v>
      </c>
      <c r="EL114" s="263">
        <f>ET114-EH114</f>
        <v>0</v>
      </c>
      <c r="EM114" s="263"/>
      <c r="EN114" s="263"/>
      <c r="EO114" s="263">
        <f t="shared" si="307"/>
        <v>0</v>
      </c>
      <c r="EP114" s="263"/>
      <c r="EQ114" s="263"/>
      <c r="ER114" s="263"/>
      <c r="ES114" s="262">
        <f>ET114+EV114</f>
        <v>0</v>
      </c>
      <c r="ET114" s="263">
        <v>0</v>
      </c>
      <c r="EU114" s="263"/>
      <c r="EV114" s="263"/>
      <c r="EW114" s="263">
        <f t="shared" si="308"/>
        <v>1000</v>
      </c>
      <c r="EX114" s="263">
        <v>1000</v>
      </c>
      <c r="EY114" s="263"/>
      <c r="EZ114" s="263"/>
      <c r="FA114" s="263"/>
      <c r="FB114" s="263"/>
      <c r="FC114" s="263">
        <f>FD114</f>
        <v>0</v>
      </c>
      <c r="FD114" s="263">
        <v>0</v>
      </c>
      <c r="FE114" s="263"/>
      <c r="FF114" s="263"/>
      <c r="FG114" s="263">
        <f t="shared" si="309"/>
        <v>0</v>
      </c>
      <c r="FH114" s="263">
        <f>FP114-FD114</f>
        <v>0</v>
      </c>
      <c r="FI114" s="263"/>
      <c r="FJ114" s="263"/>
      <c r="FK114" s="263">
        <f t="shared" si="310"/>
        <v>0</v>
      </c>
      <c r="FL114" s="263"/>
      <c r="FM114" s="263"/>
      <c r="FN114" s="263"/>
      <c r="FO114" s="263">
        <f>FP114</f>
        <v>0</v>
      </c>
      <c r="FP114" s="263">
        <v>0</v>
      </c>
      <c r="FQ114" s="263"/>
      <c r="FR114" s="263"/>
      <c r="FS114" s="45">
        <f t="shared" si="258"/>
        <v>0</v>
      </c>
      <c r="FT114" s="46" t="e">
        <f t="shared" si="261"/>
        <v>#DIV/0!</v>
      </c>
      <c r="FU114" s="45">
        <v>0</v>
      </c>
      <c r="FV114" s="46" t="e">
        <f t="shared" si="262"/>
        <v>#DIV/0!</v>
      </c>
      <c r="FW114" s="45">
        <f t="shared" si="214"/>
        <v>0</v>
      </c>
      <c r="FX114" s="46" t="e">
        <f>FW114/FE114</f>
        <v>#DIV/0!</v>
      </c>
      <c r="FY114" s="45">
        <f t="shared" si="215"/>
        <v>0</v>
      </c>
      <c r="FZ114" s="46" t="e">
        <f t="shared" si="263"/>
        <v>#DIV/0!</v>
      </c>
      <c r="GA114" s="248">
        <f t="shared" si="264"/>
        <v>0</v>
      </c>
      <c r="GB114" s="47" t="e">
        <f t="shared" si="265"/>
        <v>#DIV/0!</v>
      </c>
      <c r="GC114" s="140">
        <v>0</v>
      </c>
      <c r="GD114" s="47" t="e">
        <f t="shared" si="266"/>
        <v>#DIV/0!</v>
      </c>
      <c r="GE114" s="115"/>
      <c r="GF114" s="236"/>
      <c r="GG114" s="115"/>
      <c r="GH114" s="236"/>
      <c r="GI114" s="140">
        <f t="shared" si="267"/>
        <v>1152.5220200000001</v>
      </c>
      <c r="GJ114" s="47" t="e">
        <f t="shared" si="268"/>
        <v>#DIV/0!</v>
      </c>
      <c r="GK114" s="115">
        <f t="shared" si="216"/>
        <v>0</v>
      </c>
      <c r="GL114" s="47" t="e">
        <f t="shared" si="269"/>
        <v>#DIV/0!</v>
      </c>
      <c r="GM114" s="115">
        <f t="shared" si="217"/>
        <v>0</v>
      </c>
      <c r="GN114" s="47" t="e">
        <f>GM114/FE114</f>
        <v>#DIV/0!</v>
      </c>
      <c r="GO114" s="115">
        <f t="shared" si="218"/>
        <v>1152.5220200000001</v>
      </c>
      <c r="GP114" s="47" t="e">
        <f t="shared" si="270"/>
        <v>#DIV/0!</v>
      </c>
      <c r="GQ114" s="263"/>
      <c r="GR114" s="263"/>
      <c r="GS114" s="263"/>
      <c r="GT114" s="263"/>
      <c r="GU114" s="263">
        <f>GV114</f>
        <v>0</v>
      </c>
      <c r="GV114" s="263">
        <v>0</v>
      </c>
      <c r="GW114" s="263"/>
      <c r="GX114" s="263"/>
      <c r="GY114" s="263"/>
      <c r="GZ114" s="263"/>
      <c r="HA114" s="263"/>
      <c r="HB114" s="263"/>
      <c r="HC114" s="263"/>
      <c r="HD114" s="263"/>
      <c r="HE114" s="263"/>
      <c r="HF114" s="263"/>
      <c r="HG114" s="263">
        <f>HH114</f>
        <v>0</v>
      </c>
      <c r="HH114" s="263">
        <v>0</v>
      </c>
      <c r="HI114" s="263"/>
      <c r="HJ114" s="263"/>
      <c r="HK114" s="263">
        <f>HL114</f>
        <v>0</v>
      </c>
      <c r="HL114" s="263">
        <v>0</v>
      </c>
      <c r="HM114" s="263"/>
      <c r="HN114" s="263"/>
      <c r="HO114" s="263">
        <f>HP114</f>
        <v>0</v>
      </c>
      <c r="HP114" s="263">
        <v>0</v>
      </c>
      <c r="HQ114" s="263"/>
      <c r="HR114" s="263"/>
      <c r="HS114" s="263">
        <f>HT114</f>
        <v>0</v>
      </c>
      <c r="HT114" s="263">
        <v>0</v>
      </c>
      <c r="HU114" s="263"/>
      <c r="HV114" s="263"/>
      <c r="HW114" s="263">
        <f>HX114</f>
        <v>0</v>
      </c>
      <c r="HX114" s="263">
        <v>0</v>
      </c>
      <c r="HY114" s="263"/>
      <c r="HZ114" s="263"/>
      <c r="IA114" s="263">
        <f>IB114</f>
        <v>0</v>
      </c>
      <c r="IB114" s="263">
        <v>0</v>
      </c>
      <c r="IC114" s="263"/>
      <c r="ID114" s="263"/>
      <c r="IE114" s="273"/>
      <c r="IF114" s="270"/>
      <c r="IG114" s="270"/>
      <c r="IH114" s="270"/>
    </row>
    <row r="115" spans="2:249" s="271" customFormat="1" ht="22.5" hidden="1" customHeight="1" x14ac:dyDescent="0.3">
      <c r="B115" s="259"/>
      <c r="C115" s="260" t="s">
        <v>164</v>
      </c>
      <c r="D115" s="261" t="s">
        <v>165</v>
      </c>
      <c r="E115" s="262">
        <f t="shared" si="272"/>
        <v>0</v>
      </c>
      <c r="F115" s="262"/>
      <c r="G115" s="262"/>
      <c r="H115" s="262">
        <f t="shared" si="273"/>
        <v>0</v>
      </c>
      <c r="I115" s="262">
        <f>L115-F115</f>
        <v>0</v>
      </c>
      <c r="J115" s="262"/>
      <c r="K115" s="262">
        <f t="shared" si="274"/>
        <v>0</v>
      </c>
      <c r="L115" s="262"/>
      <c r="M115" s="262"/>
      <c r="N115" s="262">
        <f t="shared" si="275"/>
        <v>0</v>
      </c>
      <c r="O115" s="262">
        <f>R115-L115</f>
        <v>0</v>
      </c>
      <c r="P115" s="262"/>
      <c r="Q115" s="263">
        <f t="shared" si="276"/>
        <v>0</v>
      </c>
      <c r="R115" s="263"/>
      <c r="S115" s="263"/>
      <c r="T115" s="263">
        <f t="shared" si="277"/>
        <v>0</v>
      </c>
      <c r="U115" s="263"/>
      <c r="V115" s="263"/>
      <c r="W115" s="263">
        <f t="shared" si="278"/>
        <v>0</v>
      </c>
      <c r="X115" s="263">
        <f>AA115-U115</f>
        <v>0</v>
      </c>
      <c r="Y115" s="263"/>
      <c r="Z115" s="263">
        <f t="shared" si="279"/>
        <v>0</v>
      </c>
      <c r="AA115" s="263"/>
      <c r="AB115" s="263"/>
      <c r="AC115" s="263">
        <f>AD115+AE115</f>
        <v>0</v>
      </c>
      <c r="AD115" s="263"/>
      <c r="AE115" s="263"/>
      <c r="AF115" s="263">
        <f>AG115+AH115</f>
        <v>0</v>
      </c>
      <c r="AG115" s="263"/>
      <c r="AH115" s="263"/>
      <c r="AI115" s="263"/>
      <c r="AJ115" s="263"/>
      <c r="AK115" s="264">
        <f t="shared" si="281"/>
        <v>0</v>
      </c>
      <c r="AL115" s="264">
        <f t="shared" si="281"/>
        <v>0</v>
      </c>
      <c r="AM115" s="738"/>
      <c r="AN115" s="275"/>
      <c r="AO115" s="265">
        <v>1</v>
      </c>
      <c r="AP115" s="275"/>
      <c r="AQ115" s="275"/>
      <c r="AR115" s="275"/>
      <c r="AS115" s="263">
        <f t="shared" si="282"/>
        <v>0</v>
      </c>
      <c r="AT115" s="263"/>
      <c r="AU115" s="263"/>
      <c r="AV115" s="263">
        <f t="shared" si="283"/>
        <v>0</v>
      </c>
      <c r="AW115" s="263">
        <f>AZ115-AT115</f>
        <v>0</v>
      </c>
      <c r="AX115" s="263"/>
      <c r="AY115" s="263">
        <f t="shared" si="284"/>
        <v>0</v>
      </c>
      <c r="AZ115" s="263"/>
      <c r="BA115" s="263"/>
      <c r="BB115" s="263">
        <f t="shared" si="285"/>
        <v>0</v>
      </c>
      <c r="BC115" s="263"/>
      <c r="BD115" s="263"/>
      <c r="BE115" s="263">
        <f t="shared" si="286"/>
        <v>0</v>
      </c>
      <c r="BF115" s="263">
        <f>BW115-BC115</f>
        <v>0</v>
      </c>
      <c r="BG115" s="263"/>
      <c r="BH115" s="263">
        <f t="shared" si="287"/>
        <v>0</v>
      </c>
      <c r="BI115" s="263"/>
      <c r="BJ115" s="263"/>
      <c r="BK115" s="266">
        <v>1</v>
      </c>
      <c r="BL115" s="267">
        <f t="shared" si="288"/>
        <v>0</v>
      </c>
      <c r="BM115" s="267"/>
      <c r="BN115" s="267"/>
      <c r="BO115" s="267"/>
      <c r="BP115" s="267"/>
      <c r="BQ115" s="267"/>
      <c r="BR115" s="267"/>
      <c r="BS115" s="267">
        <f>BT115+BU115</f>
        <v>0</v>
      </c>
      <c r="BT115" s="267">
        <f>AZ115-BN115-BQ115</f>
        <v>0</v>
      </c>
      <c r="BU115" s="267"/>
      <c r="BV115" s="263">
        <f t="shared" si="289"/>
        <v>0</v>
      </c>
      <c r="BW115" s="263"/>
      <c r="BX115" s="263"/>
      <c r="BY115" s="263">
        <f t="shared" si="290"/>
        <v>0</v>
      </c>
      <c r="BZ115" s="263">
        <f>CC115-BW115</f>
        <v>0</v>
      </c>
      <c r="CA115" s="263"/>
      <c r="CB115" s="263">
        <f t="shared" si="291"/>
        <v>0</v>
      </c>
      <c r="CC115" s="263"/>
      <c r="CD115" s="263"/>
      <c r="CE115" s="267">
        <v>1</v>
      </c>
      <c r="CF115" s="267">
        <f t="shared" si="292"/>
        <v>0</v>
      </c>
      <c r="CG115" s="263"/>
      <c r="CH115" s="263">
        <f t="shared" si="293"/>
        <v>0</v>
      </c>
      <c r="CI115" s="263"/>
      <c r="CJ115" s="263"/>
      <c r="CK115" s="263">
        <f t="shared" si="294"/>
        <v>0</v>
      </c>
      <c r="CL115" s="263">
        <f>CR115-CI115</f>
        <v>0</v>
      </c>
      <c r="CM115" s="263"/>
      <c r="CN115" s="263"/>
      <c r="CO115" s="263"/>
      <c r="CP115" s="263"/>
      <c r="CQ115" s="263">
        <f t="shared" si="295"/>
        <v>0</v>
      </c>
      <c r="CR115" s="263"/>
      <c r="CS115" s="263"/>
      <c r="CT115" s="263">
        <f t="shared" si="296"/>
        <v>0</v>
      </c>
      <c r="CU115" s="263"/>
      <c r="CV115" s="263"/>
      <c r="CW115" s="263">
        <f t="shared" si="297"/>
        <v>0</v>
      </c>
      <c r="CX115" s="263"/>
      <c r="CY115" s="263"/>
      <c r="CZ115" s="263">
        <f t="shared" si="298"/>
        <v>0</v>
      </c>
      <c r="DA115" s="263"/>
      <c r="DB115" s="263"/>
      <c r="DC115" s="263"/>
      <c r="DD115" s="263"/>
      <c r="DE115" s="263"/>
      <c r="DF115" s="263">
        <f t="shared" si="299"/>
        <v>0</v>
      </c>
      <c r="DG115" s="263"/>
      <c r="DH115" s="263"/>
      <c r="DI115" s="263">
        <f t="shared" si="300"/>
        <v>0</v>
      </c>
      <c r="DJ115" s="263"/>
      <c r="DK115" s="263"/>
      <c r="DL115" s="263">
        <f t="shared" si="301"/>
        <v>0</v>
      </c>
      <c r="DM115" s="263"/>
      <c r="DN115" s="263"/>
      <c r="DO115" s="263">
        <f t="shared" si="302"/>
        <v>0</v>
      </c>
      <c r="DP115" s="263"/>
      <c r="DQ115" s="263"/>
      <c r="DR115" s="263">
        <f t="shared" si="303"/>
        <v>0</v>
      </c>
      <c r="DS115" s="263"/>
      <c r="DT115" s="263"/>
      <c r="DU115" s="263">
        <f t="shared" si="304"/>
        <v>0</v>
      </c>
      <c r="DV115" s="263"/>
      <c r="DW115" s="263"/>
      <c r="DX115" s="263">
        <f t="shared" si="305"/>
        <v>0</v>
      </c>
      <c r="DY115" s="263"/>
      <c r="DZ115" s="263"/>
      <c r="EA115" s="263"/>
      <c r="EB115" s="263"/>
      <c r="EC115" s="263"/>
      <c r="ED115" s="263"/>
      <c r="EE115" s="263"/>
      <c r="EF115" s="263"/>
      <c r="EG115" s="263"/>
      <c r="EH115" s="263"/>
      <c r="EI115" s="263"/>
      <c r="EJ115" s="263"/>
      <c r="EK115" s="263">
        <f t="shared" si="306"/>
        <v>0</v>
      </c>
      <c r="EL115" s="263"/>
      <c r="EM115" s="263"/>
      <c r="EN115" s="263"/>
      <c r="EO115" s="263">
        <f t="shared" si="307"/>
        <v>0</v>
      </c>
      <c r="EP115" s="263"/>
      <c r="EQ115" s="263"/>
      <c r="ER115" s="263"/>
      <c r="ES115" s="262"/>
      <c r="ET115" s="263"/>
      <c r="EU115" s="263"/>
      <c r="EV115" s="263"/>
      <c r="EW115" s="263">
        <f t="shared" si="308"/>
        <v>0</v>
      </c>
      <c r="EX115" s="263"/>
      <c r="EY115" s="263"/>
      <c r="EZ115" s="263"/>
      <c r="FA115" s="263"/>
      <c r="FB115" s="263"/>
      <c r="FC115" s="263"/>
      <c r="FD115" s="263"/>
      <c r="FE115" s="263"/>
      <c r="FF115" s="263"/>
      <c r="FG115" s="263">
        <f t="shared" si="309"/>
        <v>0</v>
      </c>
      <c r="FH115" s="263"/>
      <c r="FI115" s="263"/>
      <c r="FJ115" s="263"/>
      <c r="FK115" s="263">
        <f t="shared" si="310"/>
        <v>0</v>
      </c>
      <c r="FL115" s="263"/>
      <c r="FM115" s="263"/>
      <c r="FN115" s="263"/>
      <c r="FO115" s="263"/>
      <c r="FP115" s="263"/>
      <c r="FQ115" s="263"/>
      <c r="FR115" s="263"/>
      <c r="FS115" s="45">
        <f t="shared" si="258"/>
        <v>0</v>
      </c>
      <c r="FT115" s="46" t="e">
        <f t="shared" si="261"/>
        <v>#DIV/0!</v>
      </c>
      <c r="FU115" s="45">
        <v>0</v>
      </c>
      <c r="FV115" s="46" t="e">
        <f t="shared" si="262"/>
        <v>#DIV/0!</v>
      </c>
      <c r="FW115" s="45">
        <f t="shared" si="214"/>
        <v>0</v>
      </c>
      <c r="FX115" s="46" t="e">
        <f>FW115/FE115</f>
        <v>#DIV/0!</v>
      </c>
      <c r="FY115" s="45">
        <f t="shared" si="215"/>
        <v>0</v>
      </c>
      <c r="FZ115" s="46" t="e">
        <f t="shared" si="263"/>
        <v>#DIV/0!</v>
      </c>
      <c r="GA115" s="248">
        <f t="shared" si="264"/>
        <v>0</v>
      </c>
      <c r="GB115" s="47" t="e">
        <f t="shared" si="265"/>
        <v>#DIV/0!</v>
      </c>
      <c r="GC115" s="140">
        <v>0</v>
      </c>
      <c r="GD115" s="47" t="e">
        <f t="shared" si="266"/>
        <v>#DIV/0!</v>
      </c>
      <c r="GE115" s="115"/>
      <c r="GF115" s="236"/>
      <c r="GG115" s="115"/>
      <c r="GH115" s="236"/>
      <c r="GI115" s="140">
        <f t="shared" si="267"/>
        <v>0</v>
      </c>
      <c r="GJ115" s="47" t="e">
        <f t="shared" si="268"/>
        <v>#DIV/0!</v>
      </c>
      <c r="GK115" s="115">
        <f t="shared" si="216"/>
        <v>0</v>
      </c>
      <c r="GL115" s="47" t="e">
        <f t="shared" si="269"/>
        <v>#DIV/0!</v>
      </c>
      <c r="GM115" s="115">
        <f t="shared" si="217"/>
        <v>0</v>
      </c>
      <c r="GN115" s="47" t="e">
        <f>GM115/FE115</f>
        <v>#DIV/0!</v>
      </c>
      <c r="GO115" s="115">
        <f t="shared" si="218"/>
        <v>0</v>
      </c>
      <c r="GP115" s="47" t="e">
        <f t="shared" si="270"/>
        <v>#DIV/0!</v>
      </c>
      <c r="GQ115" s="263"/>
      <c r="GR115" s="263"/>
      <c r="GS115" s="263"/>
      <c r="GT115" s="263"/>
      <c r="GU115" s="263"/>
      <c r="GV115" s="263"/>
      <c r="GW115" s="263"/>
      <c r="GX115" s="263"/>
      <c r="GY115" s="263"/>
      <c r="GZ115" s="263"/>
      <c r="HA115" s="263"/>
      <c r="HB115" s="263"/>
      <c r="HC115" s="263"/>
      <c r="HD115" s="263"/>
      <c r="HE115" s="263"/>
      <c r="HF115" s="263"/>
      <c r="HG115" s="263"/>
      <c r="HH115" s="263"/>
      <c r="HI115" s="263"/>
      <c r="HJ115" s="263"/>
      <c r="HK115" s="263"/>
      <c r="HL115" s="263"/>
      <c r="HM115" s="263"/>
      <c r="HN115" s="263"/>
      <c r="HO115" s="263"/>
      <c r="HP115" s="263"/>
      <c r="HQ115" s="263"/>
      <c r="HR115" s="263"/>
      <c r="HS115" s="263"/>
      <c r="HT115" s="263"/>
      <c r="HU115" s="263"/>
      <c r="HV115" s="263"/>
      <c r="HW115" s="263"/>
      <c r="HX115" s="263"/>
      <c r="HY115" s="263"/>
      <c r="HZ115" s="263"/>
      <c r="IA115" s="263"/>
      <c r="IB115" s="263"/>
      <c r="IC115" s="263"/>
      <c r="ID115" s="263"/>
      <c r="IE115" s="273"/>
      <c r="IF115" s="270"/>
      <c r="IG115" s="270"/>
      <c r="IH115" s="270"/>
    </row>
    <row r="116" spans="2:249" s="284" customFormat="1" ht="90.75" customHeight="1" x14ac:dyDescent="0.3">
      <c r="B116" s="278" t="s">
        <v>227</v>
      </c>
      <c r="C116" s="312" t="s">
        <v>228</v>
      </c>
      <c r="D116" s="279"/>
      <c r="E116" s="280">
        <f t="shared" si="272"/>
        <v>0</v>
      </c>
      <c r="F116" s="316">
        <f>SUM(F118:F119)</f>
        <v>0</v>
      </c>
      <c r="G116" s="316"/>
      <c r="H116" s="280">
        <f t="shared" si="273"/>
        <v>0</v>
      </c>
      <c r="I116" s="316">
        <f>SUM(I118:I119)</f>
        <v>0</v>
      </c>
      <c r="J116" s="316"/>
      <c r="K116" s="280">
        <f t="shared" si="274"/>
        <v>0</v>
      </c>
      <c r="L116" s="316">
        <f>SUM(L118:L119)</f>
        <v>0</v>
      </c>
      <c r="M116" s="316"/>
      <c r="N116" s="280">
        <f t="shared" si="275"/>
        <v>0</v>
      </c>
      <c r="O116" s="316">
        <f>SUM(O118:O119)</f>
        <v>0</v>
      </c>
      <c r="P116" s="316"/>
      <c r="Q116" s="281">
        <f t="shared" si="276"/>
        <v>0</v>
      </c>
      <c r="R116" s="282">
        <f>SUM(R118:R119)</f>
        <v>0</v>
      </c>
      <c r="S116" s="282"/>
      <c r="T116" s="281">
        <f t="shared" si="277"/>
        <v>0</v>
      </c>
      <c r="U116" s="282">
        <f>SUM(U118:U119)</f>
        <v>0</v>
      </c>
      <c r="V116" s="282"/>
      <c r="W116" s="281">
        <f t="shared" si="278"/>
        <v>0</v>
      </c>
      <c r="X116" s="282">
        <f>SUM(X118:X119)</f>
        <v>0</v>
      </c>
      <c r="Y116" s="282"/>
      <c r="Z116" s="281">
        <f t="shared" si="279"/>
        <v>0</v>
      </c>
      <c r="AA116" s="282">
        <f t="shared" ref="AA116:AH116" si="313">SUM(AA118:AA119)</f>
        <v>0</v>
      </c>
      <c r="AB116" s="282">
        <f t="shared" si="313"/>
        <v>0</v>
      </c>
      <c r="AC116" s="282">
        <f t="shared" si="313"/>
        <v>0</v>
      </c>
      <c r="AD116" s="282">
        <f t="shared" si="313"/>
        <v>0</v>
      </c>
      <c r="AE116" s="282">
        <f t="shared" si="313"/>
        <v>0</v>
      </c>
      <c r="AF116" s="282">
        <f t="shared" si="313"/>
        <v>0</v>
      </c>
      <c r="AG116" s="282">
        <f t="shared" si="313"/>
        <v>0</v>
      </c>
      <c r="AH116" s="282">
        <f t="shared" si="313"/>
        <v>0</v>
      </c>
      <c r="AI116" s="282">
        <v>0</v>
      </c>
      <c r="AJ116" s="282">
        <f>SUM(AJ118:AJ119)</f>
        <v>0</v>
      </c>
      <c r="AK116" s="282">
        <f t="shared" si="281"/>
        <v>0</v>
      </c>
      <c r="AL116" s="282">
        <f t="shared" si="281"/>
        <v>0</v>
      </c>
      <c r="AM116" s="289" t="s">
        <v>229</v>
      </c>
      <c r="AN116" s="289" t="s">
        <v>229</v>
      </c>
      <c r="AO116" s="170">
        <v>1</v>
      </c>
      <c r="AP116" s="289"/>
      <c r="AQ116" s="289"/>
      <c r="AR116" s="289"/>
      <c r="AS116" s="281">
        <f t="shared" si="282"/>
        <v>0</v>
      </c>
      <c r="AT116" s="282">
        <f>SUM(AT118:AT119)</f>
        <v>0</v>
      </c>
      <c r="AU116" s="282">
        <f>SUM(AU118:AU119)</f>
        <v>0</v>
      </c>
      <c r="AV116" s="281">
        <f t="shared" si="283"/>
        <v>0</v>
      </c>
      <c r="AW116" s="282">
        <f>SUM(AW118:AW119)</f>
        <v>0</v>
      </c>
      <c r="AX116" s="282"/>
      <c r="AY116" s="281">
        <f t="shared" si="284"/>
        <v>0</v>
      </c>
      <c r="AZ116" s="282">
        <f>SUM(AZ118:AZ119)</f>
        <v>0</v>
      </c>
      <c r="BA116" s="282">
        <f>SUM(BA118:BA119)</f>
        <v>0</v>
      </c>
      <c r="BB116" s="281">
        <f t="shared" si="285"/>
        <v>10000</v>
      </c>
      <c r="BC116" s="282">
        <f>SUM(BC118:BC119)</f>
        <v>10000</v>
      </c>
      <c r="BD116" s="282"/>
      <c r="BE116" s="281">
        <f t="shared" si="286"/>
        <v>0</v>
      </c>
      <c r="BF116" s="282">
        <f>SUM(BF118:BF119)</f>
        <v>0</v>
      </c>
      <c r="BG116" s="282"/>
      <c r="BH116" s="281">
        <f t="shared" si="287"/>
        <v>0</v>
      </c>
      <c r="BI116" s="282">
        <f>SUM(BI118:BI119)</f>
        <v>0</v>
      </c>
      <c r="BJ116" s="282">
        <f>SUM(BJ118:BJ119)</f>
        <v>0</v>
      </c>
      <c r="BK116" s="171">
        <v>1</v>
      </c>
      <c r="BL116" s="167">
        <f t="shared" si="288"/>
        <v>0</v>
      </c>
      <c r="BM116" s="167"/>
      <c r="BN116" s="167"/>
      <c r="BO116" s="167"/>
      <c r="BP116" s="167"/>
      <c r="BQ116" s="167"/>
      <c r="BR116" s="167"/>
      <c r="BS116" s="167">
        <f>BT116+BU116</f>
        <v>0</v>
      </c>
      <c r="BT116" s="167">
        <f>AZ116-BN116-BQ116</f>
        <v>0</v>
      </c>
      <c r="BU116" s="167"/>
      <c r="BV116" s="281">
        <f t="shared" si="289"/>
        <v>10000</v>
      </c>
      <c r="BW116" s="282">
        <f>SUM(BW118:BW119)</f>
        <v>10000</v>
      </c>
      <c r="BX116" s="282"/>
      <c r="BY116" s="281">
        <f t="shared" si="290"/>
        <v>0</v>
      </c>
      <c r="BZ116" s="282">
        <f>SUM(BZ118:BZ119)</f>
        <v>0</v>
      </c>
      <c r="CA116" s="282"/>
      <c r="CB116" s="281">
        <f t="shared" si="291"/>
        <v>0</v>
      </c>
      <c r="CC116" s="282">
        <f>SUM(CC118:CC119)</f>
        <v>0</v>
      </c>
      <c r="CD116" s="282"/>
      <c r="CE116" s="167">
        <v>1</v>
      </c>
      <c r="CF116" s="167">
        <f t="shared" si="292"/>
        <v>0</v>
      </c>
      <c r="CG116" s="281"/>
      <c r="CH116" s="281">
        <f t="shared" si="293"/>
        <v>10000</v>
      </c>
      <c r="CI116" s="282">
        <f>SUM(CI118:CI119)</f>
        <v>10000</v>
      </c>
      <c r="CJ116" s="282">
        <f>SUM(CJ118:CJ119)</f>
        <v>0</v>
      </c>
      <c r="CK116" s="281">
        <f t="shared" si="294"/>
        <v>0</v>
      </c>
      <c r="CL116" s="282">
        <f>SUM(CL118:CL119)</f>
        <v>0</v>
      </c>
      <c r="CM116" s="282"/>
      <c r="CN116" s="282"/>
      <c r="CO116" s="282"/>
      <c r="CP116" s="282"/>
      <c r="CQ116" s="281">
        <f t="shared" si="295"/>
        <v>10000</v>
      </c>
      <c r="CR116" s="282">
        <f>SUM(CR118:CR119)</f>
        <v>10000</v>
      </c>
      <c r="CS116" s="282">
        <f>SUM(CS118:CS119)</f>
        <v>0</v>
      </c>
      <c r="CT116" s="281">
        <f t="shared" si="296"/>
        <v>0</v>
      </c>
      <c r="CU116" s="282"/>
      <c r="CV116" s="282"/>
      <c r="CW116" s="281">
        <f t="shared" si="297"/>
        <v>0</v>
      </c>
      <c r="CX116" s="282">
        <f>SUM(CX118:CX119)</f>
        <v>0</v>
      </c>
      <c r="CY116" s="282"/>
      <c r="CZ116" s="281">
        <f t="shared" si="298"/>
        <v>1000</v>
      </c>
      <c r="DA116" s="282">
        <f>SUM(DA118:DA119)</f>
        <v>1000</v>
      </c>
      <c r="DB116" s="282">
        <f>SUM(DB118:DB119)</f>
        <v>0</v>
      </c>
      <c r="DC116" s="282"/>
      <c r="DD116" s="282"/>
      <c r="DE116" s="282"/>
      <c r="DF116" s="281">
        <f t="shared" si="299"/>
        <v>0</v>
      </c>
      <c r="DG116" s="282">
        <f>SUM(DG118:DG119)</f>
        <v>0</v>
      </c>
      <c r="DH116" s="282"/>
      <c r="DI116" s="281">
        <f t="shared" si="300"/>
        <v>0</v>
      </c>
      <c r="DJ116" s="282">
        <f>SUM(DJ118:DJ119)</f>
        <v>0</v>
      </c>
      <c r="DK116" s="282"/>
      <c r="DL116" s="281">
        <f t="shared" si="301"/>
        <v>0</v>
      </c>
      <c r="DM116" s="282">
        <f>SUM(DM118:DM119)</f>
        <v>0</v>
      </c>
      <c r="DN116" s="282"/>
      <c r="DO116" s="281">
        <f t="shared" si="302"/>
        <v>0</v>
      </c>
      <c r="DP116" s="282">
        <f>SUM(DP118:DP119)</f>
        <v>0</v>
      </c>
      <c r="DQ116" s="282"/>
      <c r="DR116" s="281">
        <f t="shared" si="303"/>
        <v>0</v>
      </c>
      <c r="DS116" s="282">
        <f>SUM(DS118:DS119)</f>
        <v>0</v>
      </c>
      <c r="DT116" s="282"/>
      <c r="DU116" s="281">
        <f t="shared" si="304"/>
        <v>1000</v>
      </c>
      <c r="DV116" s="282">
        <f>SUM(DV118:DV119)</f>
        <v>1000</v>
      </c>
      <c r="DW116" s="282"/>
      <c r="DX116" s="281">
        <f t="shared" si="305"/>
        <v>1000</v>
      </c>
      <c r="DY116" s="282">
        <f>SUM(DY118:DY119)</f>
        <v>1000</v>
      </c>
      <c r="DZ116" s="282">
        <f>SUM(DZ118:DZ119)</f>
        <v>0</v>
      </c>
      <c r="EA116" s="282"/>
      <c r="EB116" s="282"/>
      <c r="EC116" s="282"/>
      <c r="ED116" s="282"/>
      <c r="EE116" s="282"/>
      <c r="EF116" s="282"/>
      <c r="EG116" s="167">
        <f t="shared" ref="EG116:EG123" si="314">EH116</f>
        <v>542500</v>
      </c>
      <c r="EH116" s="167">
        <f>EH117+EH121</f>
        <v>542500</v>
      </c>
      <c r="EI116" s="167"/>
      <c r="EJ116" s="282"/>
      <c r="EK116" s="281">
        <f t="shared" si="306"/>
        <v>-94050.55</v>
      </c>
      <c r="EL116" s="282">
        <f>SUM(EL118:EL119)</f>
        <v>-94050.55</v>
      </c>
      <c r="EM116" s="282"/>
      <c r="EN116" s="282"/>
      <c r="EO116" s="281">
        <f t="shared" si="307"/>
        <v>0</v>
      </c>
      <c r="EP116" s="282">
        <f>SUM(EP118:EP119)</f>
        <v>0</v>
      </c>
      <c r="EQ116" s="282"/>
      <c r="ER116" s="282"/>
      <c r="ES116" s="167">
        <f>ET116+EV116</f>
        <v>146827.33829000001</v>
      </c>
      <c r="ET116" s="167">
        <f>ET117</f>
        <v>146827.33829000001</v>
      </c>
      <c r="EU116" s="282"/>
      <c r="EV116" s="282"/>
      <c r="EW116" s="281">
        <f t="shared" si="308"/>
        <v>1000</v>
      </c>
      <c r="EX116" s="282">
        <f>SUM(EX118:EX119)</f>
        <v>1000</v>
      </c>
      <c r="EY116" s="282">
        <f>SUM(EY118:EY119)</f>
        <v>0</v>
      </c>
      <c r="EZ116" s="282"/>
      <c r="FA116" s="282"/>
      <c r="FB116" s="282"/>
      <c r="FC116" s="167">
        <f t="shared" ref="FC116:FC123" si="315">FD116</f>
        <v>692500</v>
      </c>
      <c r="FD116" s="167">
        <f>FD117+FD121</f>
        <v>692500</v>
      </c>
      <c r="FE116" s="167"/>
      <c r="FF116" s="282"/>
      <c r="FG116" s="167">
        <f>FH116</f>
        <v>600.58455999999933</v>
      </c>
      <c r="FH116" s="167">
        <f>FH117+FH121</f>
        <v>600.58455999999933</v>
      </c>
      <c r="FI116" s="282"/>
      <c r="FJ116" s="282"/>
      <c r="FK116" s="281">
        <f t="shared" si="310"/>
        <v>0</v>
      </c>
      <c r="FL116" s="282">
        <f>SUM(FL118:FL119)</f>
        <v>0</v>
      </c>
      <c r="FM116" s="282"/>
      <c r="FN116" s="282"/>
      <c r="FO116" s="167">
        <f t="shared" ref="FO116:FO123" si="316">FP116</f>
        <v>693100.58455999999</v>
      </c>
      <c r="FP116" s="167">
        <f>FP117+FP121</f>
        <v>693100.58455999999</v>
      </c>
      <c r="FQ116" s="167"/>
      <c r="FR116" s="282"/>
      <c r="FS116" s="248">
        <f t="shared" si="258"/>
        <v>0</v>
      </c>
      <c r="FT116" s="249">
        <f t="shared" si="261"/>
        <v>0</v>
      </c>
      <c r="FU116" s="248">
        <v>0</v>
      </c>
      <c r="FV116" s="249">
        <f t="shared" si="262"/>
        <v>0</v>
      </c>
      <c r="FW116" s="248">
        <f t="shared" si="214"/>
        <v>0</v>
      </c>
      <c r="FX116" s="249">
        <v>0</v>
      </c>
      <c r="FY116" s="248">
        <f t="shared" si="215"/>
        <v>0</v>
      </c>
      <c r="FZ116" s="249">
        <v>0</v>
      </c>
      <c r="GA116" s="248">
        <f t="shared" si="264"/>
        <v>0</v>
      </c>
      <c r="GB116" s="250">
        <f t="shared" si="265"/>
        <v>0</v>
      </c>
      <c r="GC116" s="248">
        <v>0</v>
      </c>
      <c r="GD116" s="250">
        <f t="shared" si="266"/>
        <v>0</v>
      </c>
      <c r="GE116" s="248"/>
      <c r="GF116" s="251"/>
      <c r="GG116" s="248"/>
      <c r="GH116" s="251"/>
      <c r="GI116" s="248">
        <f t="shared" si="267"/>
        <v>545672.66171000001</v>
      </c>
      <c r="GJ116" s="250">
        <f t="shared" si="268"/>
        <v>0.78797496275812273</v>
      </c>
      <c r="GK116" s="248">
        <f>GK117+GK121</f>
        <v>545672.66171000001</v>
      </c>
      <c r="GL116" s="250">
        <f t="shared" si="269"/>
        <v>0.78797496275812273</v>
      </c>
      <c r="GM116" s="248">
        <f t="shared" si="217"/>
        <v>0</v>
      </c>
      <c r="GN116" s="250">
        <v>0</v>
      </c>
      <c r="GO116" s="248">
        <f t="shared" si="218"/>
        <v>0</v>
      </c>
      <c r="GP116" s="250">
        <v>0</v>
      </c>
      <c r="GQ116" s="282"/>
      <c r="GR116" s="282"/>
      <c r="GS116" s="282"/>
      <c r="GT116" s="282"/>
      <c r="GU116" s="167">
        <f t="shared" ref="GU116:GU123" si="317">GV116</f>
        <v>1025153</v>
      </c>
      <c r="GV116" s="167">
        <f>GV117+GV121</f>
        <v>1025153</v>
      </c>
      <c r="GW116" s="167"/>
      <c r="GX116" s="282"/>
      <c r="GY116" s="282"/>
      <c r="GZ116" s="282"/>
      <c r="HA116" s="282"/>
      <c r="HB116" s="282"/>
      <c r="HC116" s="282"/>
      <c r="HD116" s="282"/>
      <c r="HE116" s="282"/>
      <c r="HF116" s="282"/>
      <c r="HG116" s="167">
        <f>HH116</f>
        <v>-127000</v>
      </c>
      <c r="HH116" s="167">
        <f>HH117+HH121</f>
        <v>-127000</v>
      </c>
      <c r="HI116" s="167"/>
      <c r="HJ116" s="282"/>
      <c r="HK116" s="167" t="e">
        <f>HL116</f>
        <v>#REF!</v>
      </c>
      <c r="HL116" s="167" t="e">
        <f>HL117</f>
        <v>#REF!</v>
      </c>
      <c r="HM116" s="167"/>
      <c r="HN116" s="282"/>
      <c r="HO116" s="167">
        <f t="shared" ref="HO116:HO123" si="318">HP116</f>
        <v>898153</v>
      </c>
      <c r="HP116" s="167">
        <f>HP117+HP121</f>
        <v>898153</v>
      </c>
      <c r="HQ116" s="167"/>
      <c r="HR116" s="282"/>
      <c r="HS116" s="167">
        <f t="shared" ref="HS116:HS123" si="319">HT116</f>
        <v>436000</v>
      </c>
      <c r="HT116" s="167">
        <f>HT117+HT121</f>
        <v>436000</v>
      </c>
      <c r="HU116" s="167"/>
      <c r="HV116" s="282"/>
      <c r="HW116" s="167">
        <f>HX116</f>
        <v>423500</v>
      </c>
      <c r="HX116" s="167">
        <f>HX117+HX121</f>
        <v>423500</v>
      </c>
      <c r="HY116" s="167"/>
      <c r="HZ116" s="282"/>
      <c r="IA116" s="167">
        <f t="shared" ref="IA116:IA123" si="320">IB116</f>
        <v>859500</v>
      </c>
      <c r="IB116" s="167">
        <f>IB117+IB121</f>
        <v>859500</v>
      </c>
      <c r="IC116" s="167"/>
      <c r="ID116" s="282"/>
      <c r="IE116" s="295" t="s">
        <v>230</v>
      </c>
      <c r="IF116" s="317"/>
      <c r="IG116" s="317"/>
      <c r="IH116" s="317"/>
    </row>
    <row r="117" spans="2:249" s="321" customFormat="1" ht="45.75" customHeight="1" x14ac:dyDescent="0.3">
      <c r="B117" s="161"/>
      <c r="C117" s="162" t="s">
        <v>141</v>
      </c>
      <c r="D117" s="163"/>
      <c r="E117" s="164"/>
      <c r="F117" s="164"/>
      <c r="G117" s="164"/>
      <c r="H117" s="164"/>
      <c r="I117" s="164"/>
      <c r="J117" s="164"/>
      <c r="K117" s="164"/>
      <c r="L117" s="164"/>
      <c r="M117" s="164"/>
      <c r="N117" s="164"/>
      <c r="O117" s="164"/>
      <c r="P117" s="164"/>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70"/>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71"/>
      <c r="BL117" s="167"/>
      <c r="BM117" s="166"/>
      <c r="BN117" s="166"/>
      <c r="BO117" s="166"/>
      <c r="BP117" s="166"/>
      <c r="BQ117" s="166"/>
      <c r="BR117" s="166"/>
      <c r="BS117" s="166"/>
      <c r="BT117" s="166"/>
      <c r="BU117" s="166"/>
      <c r="BV117" s="166"/>
      <c r="BW117" s="166"/>
      <c r="BX117" s="166"/>
      <c r="BY117" s="166"/>
      <c r="BZ117" s="166"/>
      <c r="CA117" s="166"/>
      <c r="CB117" s="166"/>
      <c r="CC117" s="166"/>
      <c r="CD117" s="166"/>
      <c r="CE117" s="167"/>
      <c r="CF117" s="167"/>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f t="shared" si="314"/>
        <v>116000</v>
      </c>
      <c r="EH117" s="166">
        <f>SUM(EH118:EH120)</f>
        <v>116000</v>
      </c>
      <c r="EI117" s="166"/>
      <c r="EJ117" s="166"/>
      <c r="EK117" s="166">
        <f>EL117</f>
        <v>-94050.55</v>
      </c>
      <c r="EL117" s="166">
        <f>EL118+EL119</f>
        <v>-94050.55</v>
      </c>
      <c r="EM117" s="166"/>
      <c r="EN117" s="166"/>
      <c r="EO117" s="166"/>
      <c r="EP117" s="166"/>
      <c r="EQ117" s="166"/>
      <c r="ER117" s="166"/>
      <c r="ES117" s="166">
        <f>ET117</f>
        <v>146827.33829000001</v>
      </c>
      <c r="ET117" s="166">
        <f>SUM(ET118:ET120)</f>
        <v>146827.33829000001</v>
      </c>
      <c r="EU117" s="166"/>
      <c r="EV117" s="166"/>
      <c r="EW117" s="166"/>
      <c r="EX117" s="166"/>
      <c r="EY117" s="166"/>
      <c r="EZ117" s="166"/>
      <c r="FA117" s="166"/>
      <c r="FB117" s="166"/>
      <c r="FC117" s="166">
        <f t="shared" si="315"/>
        <v>266000</v>
      </c>
      <c r="FD117" s="166">
        <f>SUM(FD118:FD120)</f>
        <v>266000</v>
      </c>
      <c r="FE117" s="166"/>
      <c r="FF117" s="166"/>
      <c r="FG117" s="166">
        <f>FH117</f>
        <v>600.58455999999933</v>
      </c>
      <c r="FH117" s="166">
        <f>FH118+FH119</f>
        <v>600.58455999999933</v>
      </c>
      <c r="FI117" s="166"/>
      <c r="FJ117" s="166"/>
      <c r="FK117" s="166"/>
      <c r="FL117" s="166"/>
      <c r="FM117" s="166"/>
      <c r="FN117" s="166"/>
      <c r="FO117" s="166">
        <f t="shared" si="316"/>
        <v>266600.58455999999</v>
      </c>
      <c r="FP117" s="166">
        <f>SUM(FP118:FP120)</f>
        <v>266600.58455999999</v>
      </c>
      <c r="FQ117" s="166"/>
      <c r="FR117" s="166"/>
      <c r="FS117" s="248">
        <f t="shared" si="258"/>
        <v>0</v>
      </c>
      <c r="FT117" s="249">
        <f t="shared" si="261"/>
        <v>0</v>
      </c>
      <c r="FU117" s="248">
        <v>0</v>
      </c>
      <c r="FV117" s="249">
        <f t="shared" si="262"/>
        <v>0</v>
      </c>
      <c r="FW117" s="248">
        <f t="shared" si="214"/>
        <v>0</v>
      </c>
      <c r="FX117" s="249">
        <v>0</v>
      </c>
      <c r="FY117" s="248">
        <f t="shared" si="215"/>
        <v>0</v>
      </c>
      <c r="FZ117" s="249">
        <v>0</v>
      </c>
      <c r="GA117" s="248">
        <f t="shared" si="264"/>
        <v>0</v>
      </c>
      <c r="GB117" s="250">
        <f t="shared" si="265"/>
        <v>0</v>
      </c>
      <c r="GC117" s="248">
        <v>0</v>
      </c>
      <c r="GD117" s="250">
        <f t="shared" si="266"/>
        <v>0</v>
      </c>
      <c r="GE117" s="248"/>
      <c r="GF117" s="251"/>
      <c r="GG117" s="248"/>
      <c r="GH117" s="251"/>
      <c r="GI117" s="248">
        <f t="shared" si="267"/>
        <v>119172.66171</v>
      </c>
      <c r="GJ117" s="250">
        <f t="shared" si="268"/>
        <v>0.44801752522556393</v>
      </c>
      <c r="GK117" s="248">
        <f>GK118+GK119+GK120</f>
        <v>119172.66171</v>
      </c>
      <c r="GL117" s="250">
        <f t="shared" si="269"/>
        <v>0.44801752522556393</v>
      </c>
      <c r="GM117" s="248">
        <f t="shared" si="217"/>
        <v>0</v>
      </c>
      <c r="GN117" s="250">
        <v>0</v>
      </c>
      <c r="GO117" s="248">
        <f t="shared" si="218"/>
        <v>0</v>
      </c>
      <c r="GP117" s="250">
        <v>0</v>
      </c>
      <c r="GQ117" s="166"/>
      <c r="GR117" s="166"/>
      <c r="GS117" s="166"/>
      <c r="GT117" s="166"/>
      <c r="GU117" s="166">
        <f t="shared" si="317"/>
        <v>398153</v>
      </c>
      <c r="GV117" s="166">
        <f>SUM(GV118:GV120)</f>
        <v>398153</v>
      </c>
      <c r="GW117" s="166"/>
      <c r="GX117" s="166"/>
      <c r="GY117" s="166"/>
      <c r="GZ117" s="166"/>
      <c r="HA117" s="166"/>
      <c r="HB117" s="166"/>
      <c r="HC117" s="166"/>
      <c r="HD117" s="166"/>
      <c r="HE117" s="166"/>
      <c r="HF117" s="166"/>
      <c r="HG117" s="166">
        <f>HH117</f>
        <v>0</v>
      </c>
      <c r="HH117" s="166">
        <f>HH118+HH119</f>
        <v>0</v>
      </c>
      <c r="HI117" s="166"/>
      <c r="HJ117" s="166"/>
      <c r="HK117" s="166" t="e">
        <f>HL117</f>
        <v>#REF!</v>
      </c>
      <c r="HL117" s="166" t="e">
        <f>SUM(HL118:HL120)</f>
        <v>#REF!</v>
      </c>
      <c r="HM117" s="166"/>
      <c r="HN117" s="166"/>
      <c r="HO117" s="166">
        <f t="shared" si="318"/>
        <v>398153</v>
      </c>
      <c r="HP117" s="166">
        <f>SUM(HP118:HP120)</f>
        <v>398153</v>
      </c>
      <c r="HQ117" s="166"/>
      <c r="HR117" s="166"/>
      <c r="HS117" s="166">
        <f t="shared" si="319"/>
        <v>436000</v>
      </c>
      <c r="HT117" s="166">
        <f>HT118+HT119</f>
        <v>436000</v>
      </c>
      <c r="HU117" s="166"/>
      <c r="HV117" s="166"/>
      <c r="HW117" s="166"/>
      <c r="HX117" s="166"/>
      <c r="HY117" s="166"/>
      <c r="HZ117" s="166"/>
      <c r="IA117" s="166">
        <f t="shared" si="320"/>
        <v>436000</v>
      </c>
      <c r="IB117" s="166">
        <f>IB118+IB119</f>
        <v>436000</v>
      </c>
      <c r="IC117" s="166"/>
      <c r="ID117" s="166"/>
      <c r="IE117" s="297"/>
      <c r="IF117" s="320"/>
      <c r="IG117" s="320"/>
      <c r="IH117" s="320"/>
      <c r="II117" s="252"/>
      <c r="IJ117" s="252"/>
      <c r="IK117" s="252"/>
      <c r="IL117" s="252"/>
      <c r="IM117" s="252"/>
      <c r="IN117" s="252"/>
      <c r="IO117" s="252"/>
    </row>
    <row r="118" spans="2:249" s="271" customFormat="1" ht="27" hidden="1" customHeight="1" x14ac:dyDescent="0.3">
      <c r="B118" s="259"/>
      <c r="C118" s="260" t="s">
        <v>162</v>
      </c>
      <c r="D118" s="261"/>
      <c r="E118" s="262">
        <f t="shared" si="272"/>
        <v>0</v>
      </c>
      <c r="F118" s="262"/>
      <c r="G118" s="262"/>
      <c r="H118" s="262">
        <f t="shared" si="273"/>
        <v>0</v>
      </c>
      <c r="I118" s="262">
        <f>L118-F118</f>
        <v>0</v>
      </c>
      <c r="J118" s="262"/>
      <c r="K118" s="262">
        <f t="shared" si="274"/>
        <v>0</v>
      </c>
      <c r="L118" s="262"/>
      <c r="M118" s="262"/>
      <c r="N118" s="262">
        <f t="shared" si="275"/>
        <v>0</v>
      </c>
      <c r="O118" s="262">
        <f>R118-L118</f>
        <v>0</v>
      </c>
      <c r="P118" s="262"/>
      <c r="Q118" s="263">
        <f t="shared" si="276"/>
        <v>0</v>
      </c>
      <c r="R118" s="263"/>
      <c r="S118" s="263"/>
      <c r="T118" s="263">
        <f t="shared" si="277"/>
        <v>0</v>
      </c>
      <c r="U118" s="263"/>
      <c r="V118" s="263"/>
      <c r="W118" s="263">
        <f t="shared" si="278"/>
        <v>0</v>
      </c>
      <c r="X118" s="263">
        <f>AA118-U118</f>
        <v>0</v>
      </c>
      <c r="Y118" s="263"/>
      <c r="Z118" s="263">
        <f t="shared" si="279"/>
        <v>0</v>
      </c>
      <c r="AA118" s="263"/>
      <c r="AB118" s="263"/>
      <c r="AC118" s="263">
        <f>AD118+AE118</f>
        <v>0</v>
      </c>
      <c r="AD118" s="263"/>
      <c r="AE118" s="263"/>
      <c r="AF118" s="263">
        <f>AG118+AH118</f>
        <v>0</v>
      </c>
      <c r="AG118" s="263"/>
      <c r="AH118" s="263"/>
      <c r="AI118" s="263"/>
      <c r="AJ118" s="263"/>
      <c r="AK118" s="264">
        <f t="shared" si="281"/>
        <v>0</v>
      </c>
      <c r="AL118" s="264">
        <f t="shared" si="281"/>
        <v>0</v>
      </c>
      <c r="AM118" s="263"/>
      <c r="AN118" s="263"/>
      <c r="AO118" s="265">
        <v>1</v>
      </c>
      <c r="AP118" s="263"/>
      <c r="AQ118" s="263"/>
      <c r="AR118" s="263"/>
      <c r="AS118" s="263">
        <f t="shared" si="282"/>
        <v>0</v>
      </c>
      <c r="AT118" s="263"/>
      <c r="AU118" s="263"/>
      <c r="AV118" s="263">
        <f t="shared" si="283"/>
        <v>0</v>
      </c>
      <c r="AW118" s="263">
        <f>AZ118-AT118</f>
        <v>0</v>
      </c>
      <c r="AX118" s="263"/>
      <c r="AY118" s="263">
        <f t="shared" si="284"/>
        <v>0</v>
      </c>
      <c r="AZ118" s="263"/>
      <c r="BA118" s="263"/>
      <c r="BB118" s="263">
        <f t="shared" si="285"/>
        <v>10000</v>
      </c>
      <c r="BC118" s="263">
        <v>10000</v>
      </c>
      <c r="BD118" s="263"/>
      <c r="BE118" s="263">
        <f t="shared" si="286"/>
        <v>0</v>
      </c>
      <c r="BF118" s="263">
        <f>BW118-BC118</f>
        <v>0</v>
      </c>
      <c r="BG118" s="263"/>
      <c r="BH118" s="263">
        <f t="shared" si="287"/>
        <v>0</v>
      </c>
      <c r="BI118" s="263"/>
      <c r="BJ118" s="263"/>
      <c r="BK118" s="266">
        <v>1</v>
      </c>
      <c r="BL118" s="267">
        <f t="shared" si="288"/>
        <v>0</v>
      </c>
      <c r="BM118" s="267"/>
      <c r="BN118" s="267"/>
      <c r="BO118" s="267"/>
      <c r="BP118" s="267"/>
      <c r="BQ118" s="267"/>
      <c r="BR118" s="267"/>
      <c r="BS118" s="267">
        <f>BT118+BU118</f>
        <v>0</v>
      </c>
      <c r="BT118" s="267">
        <f>AZ118-BN118-BQ118</f>
        <v>0</v>
      </c>
      <c r="BU118" s="267"/>
      <c r="BV118" s="263">
        <f t="shared" si="289"/>
        <v>10000</v>
      </c>
      <c r="BW118" s="263">
        <v>10000</v>
      </c>
      <c r="BX118" s="263"/>
      <c r="BY118" s="263">
        <f t="shared" si="290"/>
        <v>0</v>
      </c>
      <c r="BZ118" s="263">
        <f>CC118-BI118</f>
        <v>0</v>
      </c>
      <c r="CA118" s="263"/>
      <c r="CB118" s="263">
        <f t="shared" si="291"/>
        <v>0</v>
      </c>
      <c r="CC118" s="263">
        <v>0</v>
      </c>
      <c r="CD118" s="263"/>
      <c r="CE118" s="267">
        <v>1</v>
      </c>
      <c r="CF118" s="267">
        <f t="shared" si="292"/>
        <v>0</v>
      </c>
      <c r="CG118" s="263"/>
      <c r="CH118" s="263">
        <f t="shared" si="293"/>
        <v>10000</v>
      </c>
      <c r="CI118" s="263">
        <v>10000</v>
      </c>
      <c r="CJ118" s="263"/>
      <c r="CK118" s="263">
        <f t="shared" si="294"/>
        <v>0</v>
      </c>
      <c r="CL118" s="263">
        <f>CR118-CI118</f>
        <v>0</v>
      </c>
      <c r="CM118" s="263"/>
      <c r="CN118" s="263"/>
      <c r="CO118" s="263"/>
      <c r="CP118" s="263"/>
      <c r="CQ118" s="263">
        <f t="shared" si="295"/>
        <v>10000</v>
      </c>
      <c r="CR118" s="263">
        <v>10000</v>
      </c>
      <c r="CS118" s="263"/>
      <c r="CT118" s="263">
        <f t="shared" si="296"/>
        <v>0</v>
      </c>
      <c r="CU118" s="263"/>
      <c r="CV118" s="263"/>
      <c r="CW118" s="263">
        <f t="shared" si="297"/>
        <v>0</v>
      </c>
      <c r="CX118" s="263">
        <v>0</v>
      </c>
      <c r="CY118" s="263"/>
      <c r="CZ118" s="263">
        <f t="shared" si="298"/>
        <v>1000</v>
      </c>
      <c r="DA118" s="263">
        <v>1000</v>
      </c>
      <c r="DB118" s="263"/>
      <c r="DC118" s="263"/>
      <c r="DD118" s="263"/>
      <c r="DE118" s="263"/>
      <c r="DF118" s="263">
        <f t="shared" si="299"/>
        <v>0</v>
      </c>
      <c r="DG118" s="263">
        <v>0</v>
      </c>
      <c r="DH118" s="263"/>
      <c r="DI118" s="263">
        <f t="shared" si="300"/>
        <v>0</v>
      </c>
      <c r="DJ118" s="263">
        <v>0</v>
      </c>
      <c r="DK118" s="263"/>
      <c r="DL118" s="263">
        <f t="shared" si="301"/>
        <v>0</v>
      </c>
      <c r="DM118" s="263">
        <v>0</v>
      </c>
      <c r="DN118" s="263"/>
      <c r="DO118" s="263">
        <f t="shared" si="302"/>
        <v>0</v>
      </c>
      <c r="DP118" s="263">
        <v>0</v>
      </c>
      <c r="DQ118" s="263"/>
      <c r="DR118" s="263">
        <f t="shared" si="303"/>
        <v>0</v>
      </c>
      <c r="DS118" s="263">
        <v>0</v>
      </c>
      <c r="DT118" s="263"/>
      <c r="DU118" s="263">
        <f t="shared" si="304"/>
        <v>1000</v>
      </c>
      <c r="DV118" s="263">
        <v>1000</v>
      </c>
      <c r="DW118" s="263"/>
      <c r="DX118" s="263">
        <f t="shared" si="305"/>
        <v>1000</v>
      </c>
      <c r="DY118" s="263">
        <v>1000</v>
      </c>
      <c r="DZ118" s="263"/>
      <c r="EA118" s="263"/>
      <c r="EB118" s="263"/>
      <c r="EC118" s="263"/>
      <c r="ED118" s="263"/>
      <c r="EE118" s="263"/>
      <c r="EF118" s="263"/>
      <c r="EG118" s="263">
        <f t="shared" si="314"/>
        <v>94050.55</v>
      </c>
      <c r="EH118" s="263">
        <v>94050.55</v>
      </c>
      <c r="EI118" s="263"/>
      <c r="EJ118" s="263"/>
      <c r="EK118" s="263">
        <f t="shared" si="306"/>
        <v>-94050.55</v>
      </c>
      <c r="EL118" s="263">
        <f>ET118-EH118</f>
        <v>-94050.55</v>
      </c>
      <c r="EM118" s="263"/>
      <c r="EN118" s="263"/>
      <c r="EO118" s="263">
        <f t="shared" si="307"/>
        <v>0</v>
      </c>
      <c r="EP118" s="263"/>
      <c r="EQ118" s="263"/>
      <c r="ER118" s="263"/>
      <c r="ES118" s="263">
        <f>ET118+EV118</f>
        <v>0</v>
      </c>
      <c r="ET118" s="263"/>
      <c r="EU118" s="263"/>
      <c r="EV118" s="263"/>
      <c r="EW118" s="263">
        <f t="shared" si="308"/>
        <v>1000</v>
      </c>
      <c r="EX118" s="263">
        <v>1000</v>
      </c>
      <c r="EY118" s="263"/>
      <c r="EZ118" s="263"/>
      <c r="FA118" s="263"/>
      <c r="FB118" s="263"/>
      <c r="FC118" s="263">
        <f t="shared" si="315"/>
        <v>94050.55</v>
      </c>
      <c r="FD118" s="263">
        <v>94050.55</v>
      </c>
      <c r="FE118" s="263"/>
      <c r="FF118" s="263"/>
      <c r="FG118" s="263">
        <f t="shared" si="309"/>
        <v>0</v>
      </c>
      <c r="FH118" s="263">
        <f>FP118-FD118</f>
        <v>0</v>
      </c>
      <c r="FI118" s="263"/>
      <c r="FJ118" s="263"/>
      <c r="FK118" s="263">
        <f t="shared" si="310"/>
        <v>0</v>
      </c>
      <c r="FL118" s="263"/>
      <c r="FM118" s="263"/>
      <c r="FN118" s="263"/>
      <c r="FO118" s="263">
        <f t="shared" si="316"/>
        <v>94050.55</v>
      </c>
      <c r="FP118" s="263">
        <f>EH118</f>
        <v>94050.55</v>
      </c>
      <c r="FQ118" s="263"/>
      <c r="FR118" s="263"/>
      <c r="FS118" s="140">
        <f t="shared" si="258"/>
        <v>0</v>
      </c>
      <c r="FT118" s="144">
        <f t="shared" si="261"/>
        <v>0</v>
      </c>
      <c r="FU118" s="140">
        <v>0</v>
      </c>
      <c r="FV118" s="144">
        <f t="shared" si="262"/>
        <v>0</v>
      </c>
      <c r="FW118" s="140">
        <f t="shared" si="214"/>
        <v>0</v>
      </c>
      <c r="FX118" s="144">
        <v>0</v>
      </c>
      <c r="FY118" s="140">
        <f t="shared" si="215"/>
        <v>0</v>
      </c>
      <c r="FZ118" s="144">
        <v>0</v>
      </c>
      <c r="GA118" s="140">
        <f t="shared" si="264"/>
        <v>0</v>
      </c>
      <c r="GB118" s="145">
        <f t="shared" si="265"/>
        <v>0</v>
      </c>
      <c r="GC118" s="140">
        <v>0</v>
      </c>
      <c r="GD118" s="145">
        <f t="shared" si="266"/>
        <v>0</v>
      </c>
      <c r="GE118" s="140"/>
      <c r="GF118" s="268"/>
      <c r="GG118" s="140"/>
      <c r="GH118" s="268"/>
      <c r="GI118" s="140">
        <f t="shared" si="267"/>
        <v>94050.55</v>
      </c>
      <c r="GJ118" s="145">
        <f t="shared" si="268"/>
        <v>1</v>
      </c>
      <c r="GK118" s="140">
        <v>94050.55</v>
      </c>
      <c r="GL118" s="145">
        <f t="shared" si="269"/>
        <v>1</v>
      </c>
      <c r="GM118" s="140">
        <f t="shared" si="217"/>
        <v>0</v>
      </c>
      <c r="GN118" s="145">
        <v>0</v>
      </c>
      <c r="GO118" s="140">
        <f t="shared" si="218"/>
        <v>0</v>
      </c>
      <c r="GP118" s="145">
        <v>0</v>
      </c>
      <c r="GQ118" s="263"/>
      <c r="GR118" s="263"/>
      <c r="GS118" s="263"/>
      <c r="GT118" s="263"/>
      <c r="GU118" s="263">
        <f t="shared" si="317"/>
        <v>190654.9</v>
      </c>
      <c r="GV118" s="263">
        <v>190654.9</v>
      </c>
      <c r="GW118" s="263"/>
      <c r="GX118" s="263"/>
      <c r="GY118" s="263"/>
      <c r="GZ118" s="263"/>
      <c r="HA118" s="263"/>
      <c r="HB118" s="263"/>
      <c r="HC118" s="263"/>
      <c r="HD118" s="263"/>
      <c r="HE118" s="263"/>
      <c r="HF118" s="263"/>
      <c r="HG118" s="263">
        <f>HH118</f>
        <v>0</v>
      </c>
      <c r="HH118" s="263">
        <f>HP118-GV118</f>
        <v>0</v>
      </c>
      <c r="HI118" s="263"/>
      <c r="HJ118" s="263"/>
      <c r="HK118" s="263">
        <f>HL118</f>
        <v>0</v>
      </c>
      <c r="HL118" s="263">
        <f>IF118-GZ118</f>
        <v>0</v>
      </c>
      <c r="HM118" s="263"/>
      <c r="HN118" s="263"/>
      <c r="HO118" s="263">
        <f t="shared" si="318"/>
        <v>190654.9</v>
      </c>
      <c r="HP118" s="263">
        <f>GV118</f>
        <v>190654.9</v>
      </c>
      <c r="HQ118" s="263"/>
      <c r="HR118" s="263"/>
      <c r="HS118" s="263">
        <f t="shared" si="319"/>
        <v>431073.2</v>
      </c>
      <c r="HT118" s="263">
        <v>431073.2</v>
      </c>
      <c r="HU118" s="263"/>
      <c r="HV118" s="263"/>
      <c r="HW118" s="263">
        <f>HX118</f>
        <v>0</v>
      </c>
      <c r="HX118" s="263">
        <f>IR118-HL118</f>
        <v>0</v>
      </c>
      <c r="HY118" s="263"/>
      <c r="HZ118" s="263"/>
      <c r="IA118" s="263">
        <f t="shared" si="320"/>
        <v>431073.2</v>
      </c>
      <c r="IB118" s="263">
        <f>HT118</f>
        <v>431073.2</v>
      </c>
      <c r="IC118" s="263"/>
      <c r="ID118" s="263"/>
      <c r="IE118" s="269"/>
      <c r="IF118" s="270"/>
      <c r="IG118" s="270"/>
      <c r="IH118" s="270"/>
    </row>
    <row r="119" spans="2:249" s="271" customFormat="1" ht="30.75" hidden="1" customHeight="1" x14ac:dyDescent="0.3">
      <c r="B119" s="259"/>
      <c r="C119" s="260" t="s">
        <v>164</v>
      </c>
      <c r="D119" s="261" t="s">
        <v>165</v>
      </c>
      <c r="E119" s="262">
        <f t="shared" si="272"/>
        <v>0</v>
      </c>
      <c r="F119" s="262"/>
      <c r="G119" s="262"/>
      <c r="H119" s="262">
        <f t="shared" si="273"/>
        <v>0</v>
      </c>
      <c r="I119" s="262">
        <f>L119-F119</f>
        <v>0</v>
      </c>
      <c r="J119" s="262"/>
      <c r="K119" s="262">
        <f t="shared" si="274"/>
        <v>0</v>
      </c>
      <c r="L119" s="262"/>
      <c r="M119" s="262"/>
      <c r="N119" s="262">
        <f t="shared" si="275"/>
        <v>0</v>
      </c>
      <c r="O119" s="262">
        <f>R119-L119</f>
        <v>0</v>
      </c>
      <c r="P119" s="262"/>
      <c r="Q119" s="263">
        <f t="shared" si="276"/>
        <v>0</v>
      </c>
      <c r="R119" s="263"/>
      <c r="S119" s="263"/>
      <c r="T119" s="263">
        <f t="shared" si="277"/>
        <v>0</v>
      </c>
      <c r="U119" s="263"/>
      <c r="V119" s="263"/>
      <c r="W119" s="263">
        <f t="shared" si="278"/>
        <v>0</v>
      </c>
      <c r="X119" s="263">
        <f>AA119-U119</f>
        <v>0</v>
      </c>
      <c r="Y119" s="263"/>
      <c r="Z119" s="263">
        <f t="shared" si="279"/>
        <v>0</v>
      </c>
      <c r="AA119" s="263"/>
      <c r="AB119" s="263"/>
      <c r="AC119" s="263">
        <f>AD119+AE119</f>
        <v>0</v>
      </c>
      <c r="AD119" s="263"/>
      <c r="AE119" s="263"/>
      <c r="AF119" s="263">
        <f>AG119+AH119</f>
        <v>0</v>
      </c>
      <c r="AG119" s="263"/>
      <c r="AH119" s="263"/>
      <c r="AI119" s="263"/>
      <c r="AJ119" s="263"/>
      <c r="AK119" s="264">
        <f t="shared" si="281"/>
        <v>0</v>
      </c>
      <c r="AL119" s="264">
        <f t="shared" si="281"/>
        <v>0</v>
      </c>
      <c r="AM119" s="263"/>
      <c r="AN119" s="263"/>
      <c r="AO119" s="265">
        <v>1</v>
      </c>
      <c r="AP119" s="263"/>
      <c r="AQ119" s="263"/>
      <c r="AR119" s="263"/>
      <c r="AS119" s="263">
        <f t="shared" si="282"/>
        <v>0</v>
      </c>
      <c r="AT119" s="263"/>
      <c r="AU119" s="263"/>
      <c r="AV119" s="263">
        <f t="shared" si="283"/>
        <v>0</v>
      </c>
      <c r="AW119" s="263">
        <f>AZ119-AT119</f>
        <v>0</v>
      </c>
      <c r="AX119" s="263"/>
      <c r="AY119" s="263">
        <f t="shared" si="284"/>
        <v>0</v>
      </c>
      <c r="AZ119" s="263"/>
      <c r="BA119" s="263"/>
      <c r="BB119" s="263">
        <f t="shared" si="285"/>
        <v>0</v>
      </c>
      <c r="BC119" s="263"/>
      <c r="BD119" s="263"/>
      <c r="BE119" s="263">
        <f t="shared" si="286"/>
        <v>0</v>
      </c>
      <c r="BF119" s="263">
        <f>BW119-BC119</f>
        <v>0</v>
      </c>
      <c r="BG119" s="263"/>
      <c r="BH119" s="263">
        <f t="shared" si="287"/>
        <v>0</v>
      </c>
      <c r="BI119" s="263"/>
      <c r="BJ119" s="263"/>
      <c r="BK119" s="266">
        <v>1</v>
      </c>
      <c r="BL119" s="267">
        <f t="shared" si="288"/>
        <v>0</v>
      </c>
      <c r="BM119" s="267"/>
      <c r="BN119" s="267"/>
      <c r="BO119" s="267"/>
      <c r="BP119" s="267"/>
      <c r="BQ119" s="267"/>
      <c r="BR119" s="267"/>
      <c r="BS119" s="267">
        <f>BT119+BU119</f>
        <v>0</v>
      </c>
      <c r="BT119" s="267">
        <f>AZ119-BN119-BQ119</f>
        <v>0</v>
      </c>
      <c r="BU119" s="267"/>
      <c r="BV119" s="263">
        <f t="shared" si="289"/>
        <v>0</v>
      </c>
      <c r="BW119" s="263"/>
      <c r="BX119" s="263"/>
      <c r="BY119" s="263">
        <f t="shared" si="290"/>
        <v>0</v>
      </c>
      <c r="BZ119" s="263">
        <f>CC119-BW119</f>
        <v>0</v>
      </c>
      <c r="CA119" s="263"/>
      <c r="CB119" s="263">
        <f t="shared" si="291"/>
        <v>0</v>
      </c>
      <c r="CC119" s="263"/>
      <c r="CD119" s="263"/>
      <c r="CE119" s="267">
        <v>1</v>
      </c>
      <c r="CF119" s="267">
        <f t="shared" si="292"/>
        <v>0</v>
      </c>
      <c r="CG119" s="263"/>
      <c r="CH119" s="263">
        <f t="shared" si="293"/>
        <v>0</v>
      </c>
      <c r="CI119" s="263"/>
      <c r="CJ119" s="263"/>
      <c r="CK119" s="263">
        <f t="shared" si="294"/>
        <v>0</v>
      </c>
      <c r="CL119" s="263">
        <f>CR119-CI119</f>
        <v>0</v>
      </c>
      <c r="CM119" s="263"/>
      <c r="CN119" s="263"/>
      <c r="CO119" s="263"/>
      <c r="CP119" s="263"/>
      <c r="CQ119" s="263">
        <f t="shared" si="295"/>
        <v>0</v>
      </c>
      <c r="CR119" s="263"/>
      <c r="CS119" s="263"/>
      <c r="CT119" s="263">
        <f t="shared" si="296"/>
        <v>0</v>
      </c>
      <c r="CU119" s="263"/>
      <c r="CV119" s="263"/>
      <c r="CW119" s="263">
        <f t="shared" si="297"/>
        <v>0</v>
      </c>
      <c r="CX119" s="263"/>
      <c r="CY119" s="263"/>
      <c r="CZ119" s="263">
        <f t="shared" si="298"/>
        <v>0</v>
      </c>
      <c r="DA119" s="263"/>
      <c r="DB119" s="263"/>
      <c r="DC119" s="263"/>
      <c r="DD119" s="263"/>
      <c r="DE119" s="263"/>
      <c r="DF119" s="263">
        <f t="shared" si="299"/>
        <v>0</v>
      </c>
      <c r="DG119" s="263"/>
      <c r="DH119" s="263"/>
      <c r="DI119" s="263">
        <f t="shared" si="300"/>
        <v>0</v>
      </c>
      <c r="DJ119" s="263"/>
      <c r="DK119" s="263"/>
      <c r="DL119" s="263">
        <f t="shared" si="301"/>
        <v>0</v>
      </c>
      <c r="DM119" s="263"/>
      <c r="DN119" s="263"/>
      <c r="DO119" s="263">
        <f t="shared" si="302"/>
        <v>0</v>
      </c>
      <c r="DP119" s="263"/>
      <c r="DQ119" s="263"/>
      <c r="DR119" s="263">
        <f t="shared" si="303"/>
        <v>0</v>
      </c>
      <c r="DS119" s="263"/>
      <c r="DT119" s="263"/>
      <c r="DU119" s="263">
        <f t="shared" si="304"/>
        <v>0</v>
      </c>
      <c r="DV119" s="263"/>
      <c r="DW119" s="263"/>
      <c r="DX119" s="263">
        <f t="shared" si="305"/>
        <v>0</v>
      </c>
      <c r="DY119" s="263"/>
      <c r="DZ119" s="263"/>
      <c r="EA119" s="263"/>
      <c r="EB119" s="263"/>
      <c r="EC119" s="263"/>
      <c r="ED119" s="263"/>
      <c r="EE119" s="263"/>
      <c r="EF119" s="263"/>
      <c r="EG119" s="263">
        <f t="shared" si="314"/>
        <v>21949.45</v>
      </c>
      <c r="EH119" s="263">
        <v>21949.45</v>
      </c>
      <c r="EI119" s="263"/>
      <c r="EJ119" s="263"/>
      <c r="EK119" s="263">
        <f t="shared" si="306"/>
        <v>0</v>
      </c>
      <c r="EL119" s="263"/>
      <c r="EM119" s="263"/>
      <c r="EN119" s="263"/>
      <c r="EO119" s="263">
        <f t="shared" si="307"/>
        <v>0</v>
      </c>
      <c r="EP119" s="263"/>
      <c r="EQ119" s="263"/>
      <c r="ER119" s="263"/>
      <c r="ES119" s="263">
        <f>ET119+EV119</f>
        <v>0</v>
      </c>
      <c r="ET119" s="263"/>
      <c r="EU119" s="263"/>
      <c r="EV119" s="263"/>
      <c r="EW119" s="263">
        <f t="shared" si="308"/>
        <v>0</v>
      </c>
      <c r="EX119" s="263"/>
      <c r="EY119" s="263"/>
      <c r="EZ119" s="263"/>
      <c r="FA119" s="263"/>
      <c r="FB119" s="263"/>
      <c r="FC119" s="263">
        <f t="shared" si="315"/>
        <v>25122.111709999997</v>
      </c>
      <c r="FD119" s="263">
        <f>171949.45-FD120</f>
        <v>25122.111709999997</v>
      </c>
      <c r="FE119" s="263"/>
      <c r="FF119" s="263"/>
      <c r="FG119" s="263">
        <f t="shared" si="309"/>
        <v>600.58455999999933</v>
      </c>
      <c r="FH119" s="263">
        <f>FP119-FD119</f>
        <v>600.58455999999933</v>
      </c>
      <c r="FI119" s="263"/>
      <c r="FJ119" s="263"/>
      <c r="FK119" s="263">
        <f t="shared" si="310"/>
        <v>0</v>
      </c>
      <c r="FL119" s="263"/>
      <c r="FM119" s="263"/>
      <c r="FN119" s="263"/>
      <c r="FO119" s="263">
        <f t="shared" si="316"/>
        <v>25722.696269999997</v>
      </c>
      <c r="FP119" s="263">
        <f>FD119+600.58456</f>
        <v>25722.696269999997</v>
      </c>
      <c r="FQ119" s="263"/>
      <c r="FR119" s="263"/>
      <c r="FS119" s="140">
        <f t="shared" si="258"/>
        <v>0</v>
      </c>
      <c r="FT119" s="144">
        <f t="shared" si="261"/>
        <v>0</v>
      </c>
      <c r="FU119" s="140">
        <v>0</v>
      </c>
      <c r="FV119" s="144">
        <f t="shared" si="262"/>
        <v>0</v>
      </c>
      <c r="FW119" s="140">
        <f t="shared" si="214"/>
        <v>0</v>
      </c>
      <c r="FX119" s="144">
        <v>0</v>
      </c>
      <c r="FY119" s="140">
        <f t="shared" si="215"/>
        <v>0</v>
      </c>
      <c r="FZ119" s="144">
        <v>0</v>
      </c>
      <c r="GA119" s="140">
        <f t="shared" si="264"/>
        <v>0</v>
      </c>
      <c r="GB119" s="145">
        <f t="shared" si="265"/>
        <v>0</v>
      </c>
      <c r="GC119" s="140">
        <v>0</v>
      </c>
      <c r="GD119" s="145">
        <f t="shared" si="266"/>
        <v>0</v>
      </c>
      <c r="GE119" s="140"/>
      <c r="GF119" s="268"/>
      <c r="GG119" s="140"/>
      <c r="GH119" s="268"/>
      <c r="GI119" s="140">
        <f t="shared" si="267"/>
        <v>25122.111710000001</v>
      </c>
      <c r="GJ119" s="145">
        <f t="shared" si="268"/>
        <v>1.0000000000000002</v>
      </c>
      <c r="GK119" s="140">
        <v>25122.111710000001</v>
      </c>
      <c r="GL119" s="145">
        <f t="shared" si="269"/>
        <v>1.0000000000000002</v>
      </c>
      <c r="GM119" s="140">
        <f t="shared" si="217"/>
        <v>0</v>
      </c>
      <c r="GN119" s="145">
        <v>0</v>
      </c>
      <c r="GO119" s="140">
        <f t="shared" si="218"/>
        <v>0</v>
      </c>
      <c r="GP119" s="145">
        <v>0</v>
      </c>
      <c r="GQ119" s="263"/>
      <c r="GR119" s="263"/>
      <c r="GS119" s="263"/>
      <c r="GT119" s="263"/>
      <c r="GU119" s="263">
        <f t="shared" si="317"/>
        <v>14345.1</v>
      </c>
      <c r="GV119" s="263">
        <v>14345.1</v>
      </c>
      <c r="GW119" s="263"/>
      <c r="GX119" s="263"/>
      <c r="GY119" s="263"/>
      <c r="GZ119" s="263"/>
      <c r="HA119" s="263"/>
      <c r="HB119" s="263"/>
      <c r="HC119" s="263"/>
      <c r="HD119" s="263"/>
      <c r="HE119" s="263"/>
      <c r="HF119" s="263"/>
      <c r="HG119" s="263"/>
      <c r="HH119" s="263"/>
      <c r="HI119" s="263"/>
      <c r="HJ119" s="263"/>
      <c r="HK119" s="263">
        <f>HL119</f>
        <v>0</v>
      </c>
      <c r="HL119" s="263"/>
      <c r="HM119" s="263"/>
      <c r="HN119" s="263"/>
      <c r="HO119" s="263">
        <f t="shared" si="318"/>
        <v>14345.1</v>
      </c>
      <c r="HP119" s="263">
        <f>GV119</f>
        <v>14345.1</v>
      </c>
      <c r="HQ119" s="263"/>
      <c r="HR119" s="263"/>
      <c r="HS119" s="263">
        <f t="shared" si="319"/>
        <v>4926.8</v>
      </c>
      <c r="HT119" s="263">
        <v>4926.8</v>
      </c>
      <c r="HU119" s="263"/>
      <c r="HV119" s="263"/>
      <c r="HW119" s="263"/>
      <c r="HX119" s="263"/>
      <c r="HY119" s="263"/>
      <c r="HZ119" s="263"/>
      <c r="IA119" s="263">
        <f t="shared" si="320"/>
        <v>4926.8</v>
      </c>
      <c r="IB119" s="263">
        <f>HT119</f>
        <v>4926.8</v>
      </c>
      <c r="IC119" s="263"/>
      <c r="ID119" s="263"/>
      <c r="IE119" s="269"/>
      <c r="IF119" s="270"/>
      <c r="IG119" s="270"/>
      <c r="IH119" s="270"/>
    </row>
    <row r="120" spans="2:249" s="271" customFormat="1" ht="62.25" hidden="1" customHeight="1" x14ac:dyDescent="0.3">
      <c r="B120" s="259"/>
      <c r="C120" s="260" t="s">
        <v>179</v>
      </c>
      <c r="D120" s="261"/>
      <c r="E120" s="262"/>
      <c r="F120" s="262"/>
      <c r="G120" s="262"/>
      <c r="H120" s="262"/>
      <c r="I120" s="262"/>
      <c r="J120" s="262"/>
      <c r="K120" s="262"/>
      <c r="L120" s="262"/>
      <c r="M120" s="262"/>
      <c r="N120" s="262"/>
      <c r="O120" s="262"/>
      <c r="P120" s="262"/>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4"/>
      <c r="AL120" s="264"/>
      <c r="AM120" s="263"/>
      <c r="AN120" s="263"/>
      <c r="AO120" s="265"/>
      <c r="AP120" s="263"/>
      <c r="AQ120" s="263"/>
      <c r="AR120" s="263"/>
      <c r="AS120" s="263"/>
      <c r="AT120" s="263"/>
      <c r="AU120" s="263"/>
      <c r="AV120" s="263"/>
      <c r="AW120" s="263"/>
      <c r="AX120" s="263"/>
      <c r="AY120" s="263"/>
      <c r="AZ120" s="263"/>
      <c r="BA120" s="263"/>
      <c r="BB120" s="263"/>
      <c r="BC120" s="263"/>
      <c r="BD120" s="263"/>
      <c r="BE120" s="263"/>
      <c r="BF120" s="263"/>
      <c r="BG120" s="263"/>
      <c r="BH120" s="263"/>
      <c r="BI120" s="263"/>
      <c r="BJ120" s="263"/>
      <c r="BK120" s="266"/>
      <c r="BL120" s="267"/>
      <c r="BM120" s="267"/>
      <c r="BN120" s="267"/>
      <c r="BO120" s="267"/>
      <c r="BP120" s="267"/>
      <c r="BQ120" s="267"/>
      <c r="BR120" s="267"/>
      <c r="BS120" s="267"/>
      <c r="BT120" s="267"/>
      <c r="BU120" s="267"/>
      <c r="BV120" s="263"/>
      <c r="BW120" s="263"/>
      <c r="BX120" s="263"/>
      <c r="BY120" s="263"/>
      <c r="BZ120" s="263"/>
      <c r="CA120" s="263"/>
      <c r="CB120" s="263"/>
      <c r="CC120" s="263"/>
      <c r="CD120" s="263"/>
      <c r="CE120" s="267"/>
      <c r="CF120" s="267"/>
      <c r="CG120" s="263"/>
      <c r="CH120" s="263"/>
      <c r="CI120" s="263"/>
      <c r="CJ120" s="263"/>
      <c r="CK120" s="263"/>
      <c r="CL120" s="263"/>
      <c r="CM120" s="263"/>
      <c r="CN120" s="263"/>
      <c r="CO120" s="263"/>
      <c r="CP120" s="263"/>
      <c r="CQ120" s="263"/>
      <c r="CR120" s="263"/>
      <c r="CS120" s="263"/>
      <c r="CT120" s="263"/>
      <c r="CU120" s="263"/>
      <c r="CV120" s="263"/>
      <c r="CW120" s="263"/>
      <c r="CX120" s="263"/>
      <c r="CY120" s="263"/>
      <c r="CZ120" s="263"/>
      <c r="DA120" s="263"/>
      <c r="DB120" s="263"/>
      <c r="DC120" s="263"/>
      <c r="DD120" s="263"/>
      <c r="DE120" s="263"/>
      <c r="DF120" s="263"/>
      <c r="DG120" s="263"/>
      <c r="DH120" s="263"/>
      <c r="DI120" s="263"/>
      <c r="DJ120" s="263"/>
      <c r="DK120" s="263"/>
      <c r="DL120" s="263"/>
      <c r="DM120" s="263"/>
      <c r="DN120" s="263"/>
      <c r="DO120" s="263"/>
      <c r="DP120" s="263"/>
      <c r="DQ120" s="263"/>
      <c r="DR120" s="263"/>
      <c r="DS120" s="263"/>
      <c r="DT120" s="263"/>
      <c r="DU120" s="263"/>
      <c r="DV120" s="263"/>
      <c r="DW120" s="263"/>
      <c r="DX120" s="263"/>
      <c r="DY120" s="263"/>
      <c r="DZ120" s="263"/>
      <c r="EA120" s="263"/>
      <c r="EB120" s="263"/>
      <c r="EC120" s="263"/>
      <c r="ED120" s="263"/>
      <c r="EE120" s="263"/>
      <c r="EF120" s="263"/>
      <c r="EG120" s="263">
        <f t="shared" si="314"/>
        <v>0</v>
      </c>
      <c r="EH120" s="263">
        <v>0</v>
      </c>
      <c r="EI120" s="263"/>
      <c r="EJ120" s="263"/>
      <c r="EK120" s="263"/>
      <c r="EL120" s="263"/>
      <c r="EM120" s="263"/>
      <c r="EN120" s="263"/>
      <c r="EO120" s="263"/>
      <c r="EP120" s="263"/>
      <c r="EQ120" s="263"/>
      <c r="ER120" s="263"/>
      <c r="ES120" s="263">
        <f>ET120+EV120</f>
        <v>146827.33829000001</v>
      </c>
      <c r="ET120" s="263">
        <f>FP120-EH120</f>
        <v>146827.33829000001</v>
      </c>
      <c r="EU120" s="263"/>
      <c r="EV120" s="263"/>
      <c r="EW120" s="263"/>
      <c r="EX120" s="263"/>
      <c r="EY120" s="263"/>
      <c r="EZ120" s="263"/>
      <c r="FA120" s="263"/>
      <c r="FB120" s="263"/>
      <c r="FC120" s="263">
        <f t="shared" si="315"/>
        <v>146827.33829000001</v>
      </c>
      <c r="FD120" s="263">
        <v>146827.33829000001</v>
      </c>
      <c r="FE120" s="263"/>
      <c r="FF120" s="263"/>
      <c r="FG120" s="263">
        <f t="shared" si="309"/>
        <v>0</v>
      </c>
      <c r="FH120" s="263">
        <f>FP120-FD120</f>
        <v>0</v>
      </c>
      <c r="FI120" s="263"/>
      <c r="FJ120" s="263"/>
      <c r="FK120" s="263"/>
      <c r="FL120" s="263"/>
      <c r="FM120" s="263"/>
      <c r="FN120" s="263"/>
      <c r="FO120" s="263">
        <f t="shared" si="316"/>
        <v>146827.33829000001</v>
      </c>
      <c r="FP120" s="263">
        <f>FD120</f>
        <v>146827.33829000001</v>
      </c>
      <c r="FQ120" s="263"/>
      <c r="FR120" s="263"/>
      <c r="FS120" s="140">
        <f t="shared" si="258"/>
        <v>0</v>
      </c>
      <c r="FT120" s="144">
        <f t="shared" si="261"/>
        <v>0</v>
      </c>
      <c r="FU120" s="140">
        <v>0</v>
      </c>
      <c r="FV120" s="144">
        <f t="shared" si="262"/>
        <v>0</v>
      </c>
      <c r="FW120" s="140">
        <f t="shared" si="214"/>
        <v>0</v>
      </c>
      <c r="FX120" s="144">
        <v>0</v>
      </c>
      <c r="FY120" s="140">
        <f t="shared" si="215"/>
        <v>0</v>
      </c>
      <c r="FZ120" s="144">
        <v>0</v>
      </c>
      <c r="GA120" s="140">
        <f t="shared" si="264"/>
        <v>0</v>
      </c>
      <c r="GB120" s="145">
        <f t="shared" si="265"/>
        <v>0</v>
      </c>
      <c r="GC120" s="140">
        <v>0</v>
      </c>
      <c r="GD120" s="145">
        <f t="shared" si="266"/>
        <v>0</v>
      </c>
      <c r="GE120" s="140"/>
      <c r="GF120" s="268"/>
      <c r="GG120" s="140"/>
      <c r="GH120" s="268"/>
      <c r="GI120" s="140">
        <f t="shared" si="267"/>
        <v>0</v>
      </c>
      <c r="GJ120" s="145">
        <f t="shared" si="268"/>
        <v>0</v>
      </c>
      <c r="GK120" s="140">
        <v>0</v>
      </c>
      <c r="GL120" s="145">
        <f t="shared" si="269"/>
        <v>0</v>
      </c>
      <c r="GM120" s="140">
        <f t="shared" si="217"/>
        <v>0</v>
      </c>
      <c r="GN120" s="145">
        <v>0</v>
      </c>
      <c r="GO120" s="140">
        <v>0</v>
      </c>
      <c r="GP120" s="145">
        <v>0</v>
      </c>
      <c r="GQ120" s="263"/>
      <c r="GR120" s="263"/>
      <c r="GS120" s="263"/>
      <c r="GT120" s="263"/>
      <c r="GU120" s="263">
        <f>GV120</f>
        <v>193153</v>
      </c>
      <c r="GV120" s="263">
        <v>193153</v>
      </c>
      <c r="GW120" s="263"/>
      <c r="GX120" s="263"/>
      <c r="GY120" s="263"/>
      <c r="GZ120" s="263"/>
      <c r="HA120" s="263"/>
      <c r="HB120" s="263"/>
      <c r="HC120" s="263"/>
      <c r="HD120" s="263"/>
      <c r="HE120" s="263"/>
      <c r="HF120" s="263"/>
      <c r="HG120" s="263"/>
      <c r="HH120" s="263"/>
      <c r="HI120" s="263"/>
      <c r="HJ120" s="263"/>
      <c r="HK120" s="263" t="e">
        <f>HL120</f>
        <v>#REF!</v>
      </c>
      <c r="HL120" s="263" t="e">
        <f>GV120-#REF!</f>
        <v>#REF!</v>
      </c>
      <c r="HM120" s="263"/>
      <c r="HN120" s="263"/>
      <c r="HO120" s="263">
        <f>GV120</f>
        <v>193153</v>
      </c>
      <c r="HP120" s="263">
        <f>GV120</f>
        <v>193153</v>
      </c>
      <c r="HQ120" s="263"/>
      <c r="HR120" s="263"/>
      <c r="HS120" s="263"/>
      <c r="HT120" s="263"/>
      <c r="HU120" s="263"/>
      <c r="HV120" s="263"/>
      <c r="HW120" s="263"/>
      <c r="HX120" s="263"/>
      <c r="HY120" s="263"/>
      <c r="HZ120" s="263"/>
      <c r="IA120" s="263"/>
      <c r="IB120" s="263"/>
      <c r="IC120" s="263"/>
      <c r="ID120" s="263"/>
      <c r="IE120" s="269"/>
      <c r="IF120" s="270"/>
      <c r="IG120" s="270"/>
      <c r="IH120" s="270"/>
    </row>
    <row r="121" spans="2:249" s="192" customFormat="1" ht="46.5" customHeight="1" x14ac:dyDescent="0.3">
      <c r="B121" s="178"/>
      <c r="C121" s="179" t="s">
        <v>142</v>
      </c>
      <c r="D121" s="180"/>
      <c r="E121" s="181"/>
      <c r="F121" s="181"/>
      <c r="G121" s="181"/>
      <c r="H121" s="181"/>
      <c r="I121" s="181"/>
      <c r="J121" s="181"/>
      <c r="K121" s="181"/>
      <c r="L121" s="181"/>
      <c r="M121" s="181"/>
      <c r="N121" s="181"/>
      <c r="O121" s="181"/>
      <c r="P121" s="181"/>
      <c r="Q121" s="182"/>
      <c r="R121" s="182"/>
      <c r="S121" s="182"/>
      <c r="T121" s="182"/>
      <c r="U121" s="182"/>
      <c r="V121" s="182"/>
      <c r="W121" s="182"/>
      <c r="X121" s="182"/>
      <c r="Y121" s="182"/>
      <c r="Z121" s="182"/>
      <c r="AA121" s="182"/>
      <c r="AB121" s="182"/>
      <c r="AC121" s="182"/>
      <c r="AD121" s="182"/>
      <c r="AE121" s="182"/>
      <c r="AF121" s="182"/>
      <c r="AG121" s="182"/>
      <c r="AH121" s="182"/>
      <c r="AI121" s="183"/>
      <c r="AJ121" s="182"/>
      <c r="AK121" s="182"/>
      <c r="AL121" s="182"/>
      <c r="AM121" s="184"/>
      <c r="AN121" s="182"/>
      <c r="AO121" s="185"/>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6"/>
      <c r="BL121" s="187"/>
      <c r="BM121" s="187"/>
      <c r="BN121" s="187"/>
      <c r="BO121" s="187"/>
      <c r="BP121" s="187"/>
      <c r="BQ121" s="187"/>
      <c r="BR121" s="187"/>
      <c r="BS121" s="187"/>
      <c r="BT121" s="187"/>
      <c r="BU121" s="187"/>
      <c r="BV121" s="182"/>
      <c r="BW121" s="182"/>
      <c r="BX121" s="182"/>
      <c r="BY121" s="182"/>
      <c r="BZ121" s="182"/>
      <c r="CA121" s="182"/>
      <c r="CB121" s="182"/>
      <c r="CC121" s="182"/>
      <c r="CD121" s="182"/>
      <c r="CE121" s="187"/>
      <c r="CF121" s="187"/>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f t="shared" si="314"/>
        <v>426500</v>
      </c>
      <c r="EH121" s="182">
        <v>426500</v>
      </c>
      <c r="EI121" s="182"/>
      <c r="EJ121" s="182"/>
      <c r="EK121" s="182">
        <f t="shared" si="306"/>
        <v>0</v>
      </c>
      <c r="EL121" s="182"/>
      <c r="EM121" s="182"/>
      <c r="EN121" s="182"/>
      <c r="EO121" s="182"/>
      <c r="EP121" s="182"/>
      <c r="EQ121" s="182"/>
      <c r="ER121" s="182"/>
      <c r="ES121" s="182">
        <f>ET121</f>
        <v>0</v>
      </c>
      <c r="ET121" s="182">
        <v>0</v>
      </c>
      <c r="EU121" s="182"/>
      <c r="EV121" s="182"/>
      <c r="EW121" s="182"/>
      <c r="EX121" s="182"/>
      <c r="EY121" s="182"/>
      <c r="EZ121" s="182"/>
      <c r="FA121" s="182"/>
      <c r="FB121" s="182"/>
      <c r="FC121" s="182">
        <f t="shared" si="315"/>
        <v>426500</v>
      </c>
      <c r="FD121" s="182">
        <v>426500</v>
      </c>
      <c r="FE121" s="182"/>
      <c r="FF121" s="182"/>
      <c r="FG121" s="182">
        <f t="shared" si="309"/>
        <v>0</v>
      </c>
      <c r="FH121" s="182">
        <f>FP121-FD121</f>
        <v>0</v>
      </c>
      <c r="FI121" s="182"/>
      <c r="FJ121" s="182"/>
      <c r="FK121" s="182"/>
      <c r="FL121" s="182"/>
      <c r="FM121" s="182"/>
      <c r="FN121" s="182"/>
      <c r="FO121" s="182">
        <f t="shared" si="316"/>
        <v>426500</v>
      </c>
      <c r="FP121" s="182">
        <v>426500</v>
      </c>
      <c r="FQ121" s="182"/>
      <c r="FR121" s="182"/>
      <c r="FS121" s="89">
        <f t="shared" si="258"/>
        <v>0</v>
      </c>
      <c r="FT121" s="91">
        <f t="shared" si="261"/>
        <v>0</v>
      </c>
      <c r="FU121" s="89">
        <v>0</v>
      </c>
      <c r="FV121" s="91">
        <f t="shared" si="262"/>
        <v>0</v>
      </c>
      <c r="FW121" s="89">
        <f t="shared" si="214"/>
        <v>0</v>
      </c>
      <c r="FX121" s="91">
        <v>0</v>
      </c>
      <c r="FY121" s="89">
        <f t="shared" si="215"/>
        <v>0</v>
      </c>
      <c r="FZ121" s="91">
        <v>0</v>
      </c>
      <c r="GA121" s="89">
        <f t="shared" si="264"/>
        <v>0</v>
      </c>
      <c r="GB121" s="92">
        <f t="shared" si="265"/>
        <v>0</v>
      </c>
      <c r="GC121" s="89">
        <v>0</v>
      </c>
      <c r="GD121" s="92">
        <f t="shared" si="266"/>
        <v>0</v>
      </c>
      <c r="GE121" s="89"/>
      <c r="GF121" s="253"/>
      <c r="GG121" s="89"/>
      <c r="GH121" s="253"/>
      <c r="GI121" s="89">
        <f t="shared" si="267"/>
        <v>426500</v>
      </c>
      <c r="GJ121" s="92">
        <f t="shared" si="268"/>
        <v>1</v>
      </c>
      <c r="GK121" s="89">
        <v>426500</v>
      </c>
      <c r="GL121" s="92">
        <f t="shared" si="269"/>
        <v>1</v>
      </c>
      <c r="GM121" s="89">
        <f t="shared" si="217"/>
        <v>0</v>
      </c>
      <c r="GN121" s="92">
        <v>0</v>
      </c>
      <c r="GO121" s="89">
        <f t="shared" ref="GO121:GO137" si="321">GO366+GO416</f>
        <v>0</v>
      </c>
      <c r="GP121" s="92">
        <v>0</v>
      </c>
      <c r="GQ121" s="182"/>
      <c r="GR121" s="182"/>
      <c r="GS121" s="182"/>
      <c r="GT121" s="182"/>
      <c r="GU121" s="182">
        <f t="shared" si="317"/>
        <v>627000</v>
      </c>
      <c r="GV121" s="182">
        <v>627000</v>
      </c>
      <c r="GW121" s="182"/>
      <c r="GX121" s="182"/>
      <c r="GY121" s="182"/>
      <c r="GZ121" s="182"/>
      <c r="HA121" s="182"/>
      <c r="HB121" s="182"/>
      <c r="HC121" s="182"/>
      <c r="HD121" s="182"/>
      <c r="HE121" s="182"/>
      <c r="HF121" s="182"/>
      <c r="HG121" s="182">
        <f>HH121+HJ121</f>
        <v>-127000</v>
      </c>
      <c r="HH121" s="182">
        <f>HP121-GV121</f>
        <v>-127000</v>
      </c>
      <c r="HI121" s="182"/>
      <c r="HJ121" s="182"/>
      <c r="HK121" s="182"/>
      <c r="HL121" s="182"/>
      <c r="HM121" s="182"/>
      <c r="HN121" s="182"/>
      <c r="HO121" s="182">
        <f t="shared" si="318"/>
        <v>500000</v>
      </c>
      <c r="HP121" s="182">
        <v>500000</v>
      </c>
      <c r="HQ121" s="182"/>
      <c r="HR121" s="182"/>
      <c r="HS121" s="182">
        <f t="shared" si="319"/>
        <v>0</v>
      </c>
      <c r="HT121" s="182">
        <v>0</v>
      </c>
      <c r="HU121" s="182"/>
      <c r="HV121" s="182"/>
      <c r="HW121" s="182">
        <f>HX121</f>
        <v>423500</v>
      </c>
      <c r="HX121" s="182">
        <f>IB121-HT121</f>
        <v>423500</v>
      </c>
      <c r="HY121" s="182"/>
      <c r="HZ121" s="182"/>
      <c r="IA121" s="182">
        <f t="shared" si="320"/>
        <v>423500</v>
      </c>
      <c r="IB121" s="182">
        <v>423500</v>
      </c>
      <c r="IC121" s="182"/>
      <c r="ID121" s="182"/>
      <c r="IE121" s="190"/>
      <c r="IF121" s="191"/>
      <c r="IG121" s="191"/>
      <c r="IH121" s="191"/>
    </row>
    <row r="122" spans="2:249" s="318" customFormat="1" ht="55.5" hidden="1" customHeight="1" x14ac:dyDescent="0.3">
      <c r="B122" s="278" t="s">
        <v>231</v>
      </c>
      <c r="C122" s="312" t="s">
        <v>232</v>
      </c>
      <c r="D122" s="286"/>
      <c r="E122" s="287"/>
      <c r="F122" s="287"/>
      <c r="G122" s="287"/>
      <c r="H122" s="287"/>
      <c r="I122" s="287"/>
      <c r="J122" s="287"/>
      <c r="K122" s="287"/>
      <c r="L122" s="287"/>
      <c r="M122" s="287"/>
      <c r="N122" s="287"/>
      <c r="O122" s="287"/>
      <c r="P122" s="287"/>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2"/>
      <c r="AL122" s="282"/>
      <c r="AM122" s="288"/>
      <c r="AN122" s="288"/>
      <c r="AO122" s="170"/>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171"/>
      <c r="BL122" s="167"/>
      <c r="BM122" s="167"/>
      <c r="BN122" s="167"/>
      <c r="BO122" s="167"/>
      <c r="BP122" s="167"/>
      <c r="BQ122" s="167"/>
      <c r="BR122" s="167"/>
      <c r="BS122" s="167"/>
      <c r="BT122" s="167"/>
      <c r="BU122" s="167"/>
      <c r="BV122" s="288"/>
      <c r="BW122" s="288"/>
      <c r="BX122" s="288"/>
      <c r="BY122" s="288"/>
      <c r="BZ122" s="288"/>
      <c r="CA122" s="288"/>
      <c r="CB122" s="288"/>
      <c r="CC122" s="288"/>
      <c r="CD122" s="288"/>
      <c r="CE122" s="167"/>
      <c r="CF122" s="167"/>
      <c r="CG122" s="288"/>
      <c r="CH122" s="288"/>
      <c r="CI122" s="288"/>
      <c r="CJ122" s="288"/>
      <c r="CK122" s="288"/>
      <c r="CL122" s="288"/>
      <c r="CM122" s="288"/>
      <c r="CN122" s="288"/>
      <c r="CO122" s="288"/>
      <c r="CP122" s="288"/>
      <c r="CQ122" s="288"/>
      <c r="CR122" s="288"/>
      <c r="CS122" s="288"/>
      <c r="CT122" s="288"/>
      <c r="CU122" s="288"/>
      <c r="CV122" s="288"/>
      <c r="CW122" s="281">
        <f t="shared" si="297"/>
        <v>498.14551</v>
      </c>
      <c r="CX122" s="282">
        <f>CX123+CX124</f>
        <v>498.14551</v>
      </c>
      <c r="CY122" s="288"/>
      <c r="CZ122" s="288"/>
      <c r="DA122" s="288"/>
      <c r="DB122" s="288"/>
      <c r="DC122" s="288"/>
      <c r="DD122" s="288"/>
      <c r="DE122" s="288"/>
      <c r="DF122" s="281">
        <f t="shared" si="299"/>
        <v>0</v>
      </c>
      <c r="DG122" s="282">
        <f>SUM(DG123:DG124)</f>
        <v>0</v>
      </c>
      <c r="DH122" s="282"/>
      <c r="DI122" s="281">
        <f t="shared" si="300"/>
        <v>498.14551</v>
      </c>
      <c r="DJ122" s="282">
        <f>SUM(DJ123:DJ124)</f>
        <v>498.14551</v>
      </c>
      <c r="DK122" s="288"/>
      <c r="DL122" s="281">
        <f t="shared" si="301"/>
        <v>498.14551</v>
      </c>
      <c r="DM122" s="282">
        <f>SUM(DM123:DM124)</f>
        <v>498.14551</v>
      </c>
      <c r="DN122" s="288"/>
      <c r="DO122" s="281">
        <f t="shared" si="302"/>
        <v>0</v>
      </c>
      <c r="DP122" s="282">
        <f>SUM(DP123:DP124)</f>
        <v>0</v>
      </c>
      <c r="DQ122" s="288"/>
      <c r="DR122" s="281">
        <f t="shared" si="303"/>
        <v>0</v>
      </c>
      <c r="DS122" s="282">
        <f>SUM(DS123:DS124)</f>
        <v>0</v>
      </c>
      <c r="DT122" s="288"/>
      <c r="DU122" s="281">
        <f>DV122</f>
        <v>0</v>
      </c>
      <c r="DV122" s="282"/>
      <c r="DW122" s="288"/>
      <c r="DX122" s="288"/>
      <c r="DY122" s="288"/>
      <c r="DZ122" s="288"/>
      <c r="EA122" s="288"/>
      <c r="EB122" s="288"/>
      <c r="EC122" s="288"/>
      <c r="ED122" s="288"/>
      <c r="EE122" s="288"/>
      <c r="EF122" s="288"/>
      <c r="EG122" s="167">
        <f t="shared" si="314"/>
        <v>0</v>
      </c>
      <c r="EH122" s="167">
        <f>EH123</f>
        <v>0</v>
      </c>
      <c r="EI122" s="167"/>
      <c r="EJ122" s="288"/>
      <c r="EK122" s="288"/>
      <c r="EL122" s="288"/>
      <c r="EM122" s="288"/>
      <c r="EN122" s="288"/>
      <c r="EO122" s="288"/>
      <c r="EP122" s="288"/>
      <c r="EQ122" s="288"/>
      <c r="ER122" s="288"/>
      <c r="ES122" s="263">
        <f>ET122+EV122</f>
        <v>0</v>
      </c>
      <c r="ET122" s="167">
        <f>ET123+ET124</f>
        <v>0</v>
      </c>
      <c r="EU122" s="288"/>
      <c r="EV122" s="288"/>
      <c r="EW122" s="167">
        <f>EX122</f>
        <v>0</v>
      </c>
      <c r="EX122" s="288">
        <f>EX124</f>
        <v>0</v>
      </c>
      <c r="EY122" s="288"/>
      <c r="EZ122" s="288"/>
      <c r="FA122" s="288"/>
      <c r="FB122" s="288"/>
      <c r="FC122" s="167">
        <f t="shared" si="315"/>
        <v>0</v>
      </c>
      <c r="FD122" s="167">
        <f>FD123</f>
        <v>0</v>
      </c>
      <c r="FE122" s="167"/>
      <c r="FF122" s="288"/>
      <c r="FG122" s="288"/>
      <c r="FH122" s="288"/>
      <c r="FI122" s="288"/>
      <c r="FJ122" s="288"/>
      <c r="FK122" s="288"/>
      <c r="FL122" s="288"/>
      <c r="FM122" s="288"/>
      <c r="FN122" s="288"/>
      <c r="FO122" s="167">
        <f t="shared" si="316"/>
        <v>0</v>
      </c>
      <c r="FP122" s="167">
        <f>FP123</f>
        <v>0</v>
      </c>
      <c r="FQ122" s="167"/>
      <c r="FR122" s="288"/>
      <c r="FS122" s="45">
        <f t="shared" si="258"/>
        <v>0</v>
      </c>
      <c r="FT122" s="46" t="e">
        <f t="shared" si="261"/>
        <v>#DIV/0!</v>
      </c>
      <c r="FU122" s="45">
        <v>0</v>
      </c>
      <c r="FV122" s="46" t="e">
        <f t="shared" si="262"/>
        <v>#DIV/0!</v>
      </c>
      <c r="FW122" s="45">
        <f t="shared" si="214"/>
        <v>0</v>
      </c>
      <c r="FX122" s="46" t="e">
        <f>FW122/FE122</f>
        <v>#DIV/0!</v>
      </c>
      <c r="FY122" s="45">
        <f t="shared" si="215"/>
        <v>0</v>
      </c>
      <c r="FZ122" s="46" t="e">
        <f t="shared" si="263"/>
        <v>#DIV/0!</v>
      </c>
      <c r="GA122" s="45">
        <f t="shared" si="264"/>
        <v>0</v>
      </c>
      <c r="GB122" s="47" t="e">
        <f t="shared" si="265"/>
        <v>#DIV/0!</v>
      </c>
      <c r="GC122" s="140">
        <v>0</v>
      </c>
      <c r="GD122" s="47" t="e">
        <f t="shared" si="266"/>
        <v>#DIV/0!</v>
      </c>
      <c r="GE122" s="115"/>
      <c r="GF122" s="236"/>
      <c r="GG122" s="115"/>
      <c r="GH122" s="236"/>
      <c r="GI122" s="140">
        <f t="shared" si="267"/>
        <v>0</v>
      </c>
      <c r="GJ122" s="47" t="e">
        <f t="shared" si="268"/>
        <v>#DIV/0!</v>
      </c>
      <c r="GK122" s="115">
        <f t="shared" ref="GK122:GK135" si="322">GK367+GK417</f>
        <v>0</v>
      </c>
      <c r="GL122" s="47" t="e">
        <f t="shared" si="269"/>
        <v>#DIV/0!</v>
      </c>
      <c r="GM122" s="115">
        <f t="shared" si="217"/>
        <v>0</v>
      </c>
      <c r="GN122" s="47" t="e">
        <f>GM122/FE122</f>
        <v>#DIV/0!</v>
      </c>
      <c r="GO122" s="115">
        <f t="shared" si="321"/>
        <v>0</v>
      </c>
      <c r="GP122" s="47" t="e">
        <f t="shared" si="270"/>
        <v>#DIV/0!</v>
      </c>
      <c r="GQ122" s="288"/>
      <c r="GR122" s="288"/>
      <c r="GS122" s="288"/>
      <c r="GT122" s="288"/>
      <c r="GU122" s="167">
        <f t="shared" si="317"/>
        <v>0</v>
      </c>
      <c r="GV122" s="167">
        <f>GV123</f>
        <v>0</v>
      </c>
      <c r="GW122" s="167"/>
      <c r="GX122" s="288"/>
      <c r="GY122" s="288"/>
      <c r="GZ122" s="288"/>
      <c r="HA122" s="288"/>
      <c r="HB122" s="288"/>
      <c r="HC122" s="288"/>
      <c r="HD122" s="288"/>
      <c r="HE122" s="288"/>
      <c r="HF122" s="288"/>
      <c r="HG122" s="167">
        <f>HH122</f>
        <v>0</v>
      </c>
      <c r="HH122" s="167">
        <f>HH123</f>
        <v>0</v>
      </c>
      <c r="HI122" s="167"/>
      <c r="HJ122" s="288"/>
      <c r="HK122" s="167">
        <f>HL122</f>
        <v>0</v>
      </c>
      <c r="HL122" s="167">
        <f>HL123</f>
        <v>0</v>
      </c>
      <c r="HM122" s="167"/>
      <c r="HN122" s="288"/>
      <c r="HO122" s="167">
        <f t="shared" si="318"/>
        <v>0</v>
      </c>
      <c r="HP122" s="167">
        <f>HP123</f>
        <v>0</v>
      </c>
      <c r="HQ122" s="167"/>
      <c r="HR122" s="288"/>
      <c r="HS122" s="167">
        <f t="shared" si="319"/>
        <v>0</v>
      </c>
      <c r="HT122" s="167">
        <f>HT123</f>
        <v>0</v>
      </c>
      <c r="HU122" s="167"/>
      <c r="HV122" s="288"/>
      <c r="HW122" s="167">
        <f>HX122</f>
        <v>0</v>
      </c>
      <c r="HX122" s="167">
        <f>HX123</f>
        <v>0</v>
      </c>
      <c r="HY122" s="167"/>
      <c r="HZ122" s="288"/>
      <c r="IA122" s="167">
        <f t="shared" si="320"/>
        <v>0</v>
      </c>
      <c r="IB122" s="167">
        <f>IB123</f>
        <v>0</v>
      </c>
      <c r="IC122" s="167"/>
      <c r="ID122" s="288"/>
      <c r="IE122" s="273"/>
      <c r="IF122" s="292"/>
      <c r="IG122" s="292"/>
      <c r="IH122" s="292"/>
    </row>
    <row r="123" spans="2:249" s="318" customFormat="1" ht="22.5" hidden="1" customHeight="1" x14ac:dyDescent="0.3">
      <c r="B123" s="278"/>
      <c r="C123" s="322"/>
      <c r="D123" s="286"/>
      <c r="E123" s="287"/>
      <c r="F123" s="287"/>
      <c r="G123" s="287"/>
      <c r="H123" s="287"/>
      <c r="I123" s="287"/>
      <c r="J123" s="287"/>
      <c r="K123" s="287"/>
      <c r="L123" s="287"/>
      <c r="M123" s="287"/>
      <c r="N123" s="287"/>
      <c r="O123" s="287"/>
      <c r="P123" s="287"/>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2"/>
      <c r="AL123" s="282"/>
      <c r="AM123" s="288"/>
      <c r="AN123" s="288"/>
      <c r="AO123" s="170"/>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171"/>
      <c r="BL123" s="167"/>
      <c r="BM123" s="167"/>
      <c r="BN123" s="167"/>
      <c r="BO123" s="167"/>
      <c r="BP123" s="167"/>
      <c r="BQ123" s="167"/>
      <c r="BR123" s="167"/>
      <c r="BS123" s="167"/>
      <c r="BT123" s="167"/>
      <c r="BU123" s="167"/>
      <c r="BV123" s="288"/>
      <c r="BW123" s="288"/>
      <c r="BX123" s="288"/>
      <c r="BY123" s="288"/>
      <c r="BZ123" s="288"/>
      <c r="CA123" s="288"/>
      <c r="CB123" s="288"/>
      <c r="CC123" s="288"/>
      <c r="CD123" s="288"/>
      <c r="CE123" s="167"/>
      <c r="CF123" s="167"/>
      <c r="CG123" s="288"/>
      <c r="CH123" s="288"/>
      <c r="CI123" s="288"/>
      <c r="CJ123" s="288"/>
      <c r="CK123" s="288"/>
      <c r="CL123" s="288"/>
      <c r="CM123" s="288"/>
      <c r="CN123" s="288"/>
      <c r="CO123" s="288"/>
      <c r="CP123" s="288"/>
      <c r="CQ123" s="288"/>
      <c r="CR123" s="288"/>
      <c r="CS123" s="288"/>
      <c r="CT123" s="288"/>
      <c r="CU123" s="288"/>
      <c r="CV123" s="288"/>
      <c r="CW123" s="288">
        <f t="shared" si="297"/>
        <v>0</v>
      </c>
      <c r="CX123" s="288">
        <v>0</v>
      </c>
      <c r="CY123" s="288"/>
      <c r="CZ123" s="288"/>
      <c r="DA123" s="288"/>
      <c r="DB123" s="288"/>
      <c r="DC123" s="288"/>
      <c r="DD123" s="288"/>
      <c r="DE123" s="288"/>
      <c r="DF123" s="291">
        <f t="shared" si="299"/>
        <v>0</v>
      </c>
      <c r="DG123" s="291">
        <v>0</v>
      </c>
      <c r="DH123" s="291"/>
      <c r="DI123" s="291">
        <f t="shared" si="300"/>
        <v>0</v>
      </c>
      <c r="DJ123" s="291">
        <v>0</v>
      </c>
      <c r="DK123" s="288"/>
      <c r="DL123" s="291">
        <f t="shared" si="301"/>
        <v>0</v>
      </c>
      <c r="DM123" s="291">
        <v>0</v>
      </c>
      <c r="DN123" s="288"/>
      <c r="DO123" s="291">
        <f t="shared" si="302"/>
        <v>0</v>
      </c>
      <c r="DP123" s="291">
        <v>0</v>
      </c>
      <c r="DQ123" s="288"/>
      <c r="DR123" s="291">
        <f t="shared" si="303"/>
        <v>0</v>
      </c>
      <c r="DS123" s="291">
        <v>0</v>
      </c>
      <c r="DT123" s="288"/>
      <c r="DU123" s="281">
        <f>DV123</f>
        <v>0</v>
      </c>
      <c r="DV123" s="291"/>
      <c r="DW123" s="288"/>
      <c r="DX123" s="288"/>
      <c r="DY123" s="288"/>
      <c r="DZ123" s="288"/>
      <c r="EA123" s="288"/>
      <c r="EB123" s="288"/>
      <c r="EC123" s="288"/>
      <c r="ED123" s="288"/>
      <c r="EE123" s="288"/>
      <c r="EF123" s="288"/>
      <c r="EG123" s="291">
        <f t="shared" si="314"/>
        <v>0</v>
      </c>
      <c r="EH123" s="291">
        <f>DX123</f>
        <v>0</v>
      </c>
      <c r="EI123" s="291"/>
      <c r="EJ123" s="288"/>
      <c r="EK123" s="288"/>
      <c r="EL123" s="288"/>
      <c r="EM123" s="288"/>
      <c r="EN123" s="288"/>
      <c r="EO123" s="288"/>
      <c r="EP123" s="288"/>
      <c r="EQ123" s="288"/>
      <c r="ER123" s="288"/>
      <c r="ES123" s="263">
        <f>ET123+EV123</f>
        <v>0</v>
      </c>
      <c r="ET123" s="291">
        <f>ED123</f>
        <v>0</v>
      </c>
      <c r="EU123" s="288"/>
      <c r="EV123" s="288"/>
      <c r="EW123" s="288"/>
      <c r="EX123" s="288"/>
      <c r="EY123" s="288"/>
      <c r="EZ123" s="288"/>
      <c r="FA123" s="288"/>
      <c r="FB123" s="288"/>
      <c r="FC123" s="291">
        <f t="shared" si="315"/>
        <v>0</v>
      </c>
      <c r="FD123" s="291">
        <f>EX123</f>
        <v>0</v>
      </c>
      <c r="FE123" s="291"/>
      <c r="FF123" s="288"/>
      <c r="FG123" s="288"/>
      <c r="FH123" s="288"/>
      <c r="FI123" s="288"/>
      <c r="FJ123" s="288"/>
      <c r="FK123" s="288"/>
      <c r="FL123" s="288"/>
      <c r="FM123" s="288"/>
      <c r="FN123" s="288"/>
      <c r="FO123" s="291">
        <f t="shared" si="316"/>
        <v>0</v>
      </c>
      <c r="FP123" s="291">
        <f>FF123</f>
        <v>0</v>
      </c>
      <c r="FQ123" s="291"/>
      <c r="FR123" s="288"/>
      <c r="FS123" s="45">
        <f t="shared" si="258"/>
        <v>0</v>
      </c>
      <c r="FT123" s="46" t="e">
        <f t="shared" si="261"/>
        <v>#DIV/0!</v>
      </c>
      <c r="FU123" s="45">
        <v>0</v>
      </c>
      <c r="FV123" s="46" t="e">
        <f t="shared" si="262"/>
        <v>#DIV/0!</v>
      </c>
      <c r="FW123" s="45">
        <f t="shared" si="214"/>
        <v>0</v>
      </c>
      <c r="FX123" s="46" t="e">
        <f>FW123/FE123</f>
        <v>#DIV/0!</v>
      </c>
      <c r="FY123" s="45">
        <f t="shared" si="215"/>
        <v>0</v>
      </c>
      <c r="FZ123" s="46" t="e">
        <f t="shared" si="263"/>
        <v>#DIV/0!</v>
      </c>
      <c r="GA123" s="45">
        <f t="shared" si="264"/>
        <v>0</v>
      </c>
      <c r="GB123" s="47" t="e">
        <f t="shared" si="265"/>
        <v>#DIV/0!</v>
      </c>
      <c r="GC123" s="140">
        <v>0</v>
      </c>
      <c r="GD123" s="47" t="e">
        <f t="shared" si="266"/>
        <v>#DIV/0!</v>
      </c>
      <c r="GE123" s="115"/>
      <c r="GF123" s="236"/>
      <c r="GG123" s="115"/>
      <c r="GH123" s="236"/>
      <c r="GI123" s="140">
        <f t="shared" si="267"/>
        <v>68317.612040000007</v>
      </c>
      <c r="GJ123" s="47" t="e">
        <f t="shared" si="268"/>
        <v>#DIV/0!</v>
      </c>
      <c r="GK123" s="115">
        <f t="shared" si="322"/>
        <v>0</v>
      </c>
      <c r="GL123" s="47" t="e">
        <f t="shared" si="269"/>
        <v>#DIV/0!</v>
      </c>
      <c r="GM123" s="115">
        <f t="shared" si="217"/>
        <v>0</v>
      </c>
      <c r="GN123" s="47" t="e">
        <f>GM123/FE123</f>
        <v>#DIV/0!</v>
      </c>
      <c r="GO123" s="115">
        <f t="shared" si="321"/>
        <v>68317.612040000007</v>
      </c>
      <c r="GP123" s="47" t="e">
        <f t="shared" si="270"/>
        <v>#DIV/0!</v>
      </c>
      <c r="GQ123" s="288"/>
      <c r="GR123" s="288"/>
      <c r="GS123" s="288"/>
      <c r="GT123" s="288"/>
      <c r="GU123" s="291">
        <f t="shared" si="317"/>
        <v>0</v>
      </c>
      <c r="GV123" s="291">
        <f>FJ123</f>
        <v>0</v>
      </c>
      <c r="GW123" s="291"/>
      <c r="GX123" s="288"/>
      <c r="GY123" s="288"/>
      <c r="GZ123" s="288"/>
      <c r="HA123" s="288"/>
      <c r="HB123" s="288"/>
      <c r="HC123" s="288"/>
      <c r="HD123" s="288"/>
      <c r="HE123" s="288"/>
      <c r="HF123" s="288"/>
      <c r="HG123" s="291">
        <f>HH123</f>
        <v>0</v>
      </c>
      <c r="HH123" s="291">
        <f>HB123</f>
        <v>0</v>
      </c>
      <c r="HI123" s="291"/>
      <c r="HJ123" s="288"/>
      <c r="HK123" s="291">
        <f>HL123</f>
        <v>0</v>
      </c>
      <c r="HL123" s="291">
        <f>HF123</f>
        <v>0</v>
      </c>
      <c r="HM123" s="291"/>
      <c r="HN123" s="288"/>
      <c r="HO123" s="291">
        <f t="shared" si="318"/>
        <v>0</v>
      </c>
      <c r="HP123" s="291">
        <f>HF123</f>
        <v>0</v>
      </c>
      <c r="HQ123" s="291"/>
      <c r="HR123" s="288"/>
      <c r="HS123" s="291">
        <f t="shared" si="319"/>
        <v>0</v>
      </c>
      <c r="HT123" s="291">
        <f>HJ123</f>
        <v>0</v>
      </c>
      <c r="HU123" s="291"/>
      <c r="HV123" s="288"/>
      <c r="HW123" s="291">
        <f>HX123</f>
        <v>0</v>
      </c>
      <c r="HX123" s="291">
        <f>HR123</f>
        <v>0</v>
      </c>
      <c r="HY123" s="291"/>
      <c r="HZ123" s="288"/>
      <c r="IA123" s="291">
        <f t="shared" si="320"/>
        <v>0</v>
      </c>
      <c r="IB123" s="291">
        <f>HR123</f>
        <v>0</v>
      </c>
      <c r="IC123" s="291"/>
      <c r="ID123" s="288"/>
      <c r="IE123" s="273"/>
      <c r="IF123" s="292"/>
      <c r="IG123" s="292"/>
      <c r="IH123" s="292"/>
    </row>
    <row r="124" spans="2:249" s="271" customFormat="1" ht="22.5" hidden="1" customHeight="1" x14ac:dyDescent="0.3">
      <c r="B124" s="259"/>
      <c r="C124" s="260" t="s">
        <v>164</v>
      </c>
      <c r="D124" s="261"/>
      <c r="E124" s="262"/>
      <c r="F124" s="262"/>
      <c r="G124" s="262"/>
      <c r="H124" s="262"/>
      <c r="I124" s="262"/>
      <c r="J124" s="262"/>
      <c r="K124" s="262"/>
      <c r="L124" s="262"/>
      <c r="M124" s="262"/>
      <c r="N124" s="262"/>
      <c r="O124" s="262"/>
      <c r="P124" s="262"/>
      <c r="Q124" s="263"/>
      <c r="R124" s="263"/>
      <c r="S124" s="263"/>
      <c r="T124" s="263"/>
      <c r="U124" s="263"/>
      <c r="V124" s="263"/>
      <c r="W124" s="263"/>
      <c r="X124" s="263"/>
      <c r="Y124" s="263"/>
      <c r="Z124" s="263"/>
      <c r="AA124" s="263"/>
      <c r="AB124" s="263"/>
      <c r="AC124" s="263"/>
      <c r="AD124" s="263"/>
      <c r="AE124" s="263"/>
      <c r="AF124" s="263"/>
      <c r="AG124" s="263"/>
      <c r="AH124" s="263"/>
      <c r="AI124" s="263"/>
      <c r="AJ124" s="263"/>
      <c r="AK124" s="264"/>
      <c r="AL124" s="264"/>
      <c r="AM124" s="263"/>
      <c r="AN124" s="263"/>
      <c r="AO124" s="265"/>
      <c r="AP124" s="263"/>
      <c r="AQ124" s="263"/>
      <c r="AR124" s="263"/>
      <c r="AS124" s="263"/>
      <c r="AT124" s="263"/>
      <c r="AU124" s="263"/>
      <c r="AV124" s="263"/>
      <c r="AW124" s="263"/>
      <c r="AX124" s="263"/>
      <c r="AY124" s="263"/>
      <c r="AZ124" s="263"/>
      <c r="BA124" s="263"/>
      <c r="BB124" s="263"/>
      <c r="BC124" s="263"/>
      <c r="BD124" s="263"/>
      <c r="BE124" s="263"/>
      <c r="BF124" s="263"/>
      <c r="BG124" s="263"/>
      <c r="BH124" s="263"/>
      <c r="BI124" s="263"/>
      <c r="BJ124" s="263"/>
      <c r="BK124" s="266"/>
      <c r="BL124" s="267"/>
      <c r="BM124" s="267"/>
      <c r="BN124" s="267"/>
      <c r="BO124" s="267"/>
      <c r="BP124" s="267"/>
      <c r="BQ124" s="267"/>
      <c r="BR124" s="267"/>
      <c r="BS124" s="267"/>
      <c r="BT124" s="267"/>
      <c r="BU124" s="267"/>
      <c r="BV124" s="263"/>
      <c r="BW124" s="263"/>
      <c r="BX124" s="263"/>
      <c r="BY124" s="263"/>
      <c r="BZ124" s="263"/>
      <c r="CA124" s="263"/>
      <c r="CB124" s="263"/>
      <c r="CC124" s="263"/>
      <c r="CD124" s="263"/>
      <c r="CE124" s="267"/>
      <c r="CF124" s="267"/>
      <c r="CG124" s="263"/>
      <c r="CH124" s="263"/>
      <c r="CI124" s="263"/>
      <c r="CJ124" s="263"/>
      <c r="CK124" s="263"/>
      <c r="CL124" s="263"/>
      <c r="CM124" s="263"/>
      <c r="CN124" s="263"/>
      <c r="CO124" s="263"/>
      <c r="CP124" s="263"/>
      <c r="CQ124" s="263"/>
      <c r="CR124" s="263"/>
      <c r="CS124" s="263"/>
      <c r="CT124" s="263"/>
      <c r="CU124" s="263"/>
      <c r="CV124" s="263"/>
      <c r="CW124" s="263">
        <f t="shared" si="297"/>
        <v>498.14551</v>
      </c>
      <c r="CX124" s="263">
        <v>498.14551</v>
      </c>
      <c r="CY124" s="263"/>
      <c r="CZ124" s="263"/>
      <c r="DA124" s="263"/>
      <c r="DB124" s="263"/>
      <c r="DC124" s="263"/>
      <c r="DD124" s="263"/>
      <c r="DE124" s="263"/>
      <c r="DF124" s="263">
        <f t="shared" si="299"/>
        <v>0</v>
      </c>
      <c r="DG124" s="263">
        <f>DJ124-CX124</f>
        <v>0</v>
      </c>
      <c r="DH124" s="263"/>
      <c r="DI124" s="263">
        <f t="shared" si="300"/>
        <v>498.14551</v>
      </c>
      <c r="DJ124" s="263">
        <f>498.14551</f>
        <v>498.14551</v>
      </c>
      <c r="DK124" s="263"/>
      <c r="DL124" s="263">
        <f t="shared" si="301"/>
        <v>498.14551</v>
      </c>
      <c r="DM124" s="263">
        <f>498.14551</f>
        <v>498.14551</v>
      </c>
      <c r="DN124" s="263"/>
      <c r="DO124" s="263">
        <f t="shared" si="302"/>
        <v>0</v>
      </c>
      <c r="DP124" s="263">
        <v>0</v>
      </c>
      <c r="DQ124" s="263"/>
      <c r="DR124" s="263">
        <f t="shared" si="303"/>
        <v>0</v>
      </c>
      <c r="DS124" s="263">
        <f>DJ124-DM124-DP124</f>
        <v>0</v>
      </c>
      <c r="DT124" s="263"/>
      <c r="DU124" s="263">
        <f>DV124</f>
        <v>0</v>
      </c>
      <c r="DV124" s="263">
        <v>0</v>
      </c>
      <c r="DW124" s="263"/>
      <c r="DX124" s="263"/>
      <c r="DY124" s="263"/>
      <c r="DZ124" s="263"/>
      <c r="EA124" s="263"/>
      <c r="EB124" s="263"/>
      <c r="EC124" s="263"/>
      <c r="ED124" s="263"/>
      <c r="EE124" s="263"/>
      <c r="EF124" s="263"/>
      <c r="EG124" s="263"/>
      <c r="EH124" s="263"/>
      <c r="EI124" s="263"/>
      <c r="EJ124" s="263"/>
      <c r="EK124" s="263"/>
      <c r="EL124" s="263"/>
      <c r="EM124" s="263"/>
      <c r="EN124" s="263"/>
      <c r="EO124" s="263"/>
      <c r="EP124" s="263"/>
      <c r="EQ124" s="263"/>
      <c r="ER124" s="263"/>
      <c r="ES124" s="263"/>
      <c r="ET124" s="263"/>
      <c r="EU124" s="263"/>
      <c r="EV124" s="263"/>
      <c r="EW124" s="263">
        <f>EX124</f>
        <v>0</v>
      </c>
      <c r="EX124" s="263">
        <v>0</v>
      </c>
      <c r="EY124" s="263"/>
      <c r="EZ124" s="263"/>
      <c r="FA124" s="263"/>
      <c r="FB124" s="263"/>
      <c r="FC124" s="263"/>
      <c r="FD124" s="263"/>
      <c r="FE124" s="263"/>
      <c r="FF124" s="263"/>
      <c r="FG124" s="263"/>
      <c r="FH124" s="263"/>
      <c r="FI124" s="263"/>
      <c r="FJ124" s="263"/>
      <c r="FK124" s="263"/>
      <c r="FL124" s="263"/>
      <c r="FM124" s="263"/>
      <c r="FN124" s="263"/>
      <c r="FO124" s="263"/>
      <c r="FP124" s="263"/>
      <c r="FQ124" s="263"/>
      <c r="FR124" s="263"/>
      <c r="FS124" s="45">
        <f t="shared" si="258"/>
        <v>0</v>
      </c>
      <c r="FT124" s="46" t="e">
        <f t="shared" si="261"/>
        <v>#DIV/0!</v>
      </c>
      <c r="FU124" s="45">
        <v>0</v>
      </c>
      <c r="FV124" s="46" t="e">
        <f t="shared" si="262"/>
        <v>#DIV/0!</v>
      </c>
      <c r="FW124" s="45">
        <f t="shared" si="214"/>
        <v>0</v>
      </c>
      <c r="FX124" s="46" t="e">
        <f>FW124/FE124</f>
        <v>#DIV/0!</v>
      </c>
      <c r="FY124" s="45">
        <f t="shared" si="215"/>
        <v>0</v>
      </c>
      <c r="FZ124" s="46" t="e">
        <f t="shared" si="263"/>
        <v>#DIV/0!</v>
      </c>
      <c r="GA124" s="45">
        <f t="shared" si="264"/>
        <v>0</v>
      </c>
      <c r="GB124" s="47" t="e">
        <f t="shared" si="265"/>
        <v>#DIV/0!</v>
      </c>
      <c r="GC124" s="140">
        <v>0</v>
      </c>
      <c r="GD124" s="47" t="e">
        <f t="shared" si="266"/>
        <v>#DIV/0!</v>
      </c>
      <c r="GE124" s="115"/>
      <c r="GF124" s="236"/>
      <c r="GG124" s="115"/>
      <c r="GH124" s="236"/>
      <c r="GI124" s="140">
        <f t="shared" si="267"/>
        <v>45772.800000000003</v>
      </c>
      <c r="GJ124" s="47" t="e">
        <f t="shared" si="268"/>
        <v>#DIV/0!</v>
      </c>
      <c r="GK124" s="115">
        <f t="shared" si="322"/>
        <v>0</v>
      </c>
      <c r="GL124" s="47" t="e">
        <f t="shared" si="269"/>
        <v>#DIV/0!</v>
      </c>
      <c r="GM124" s="115">
        <f t="shared" si="217"/>
        <v>0</v>
      </c>
      <c r="GN124" s="47" t="e">
        <f>GM124/FE124</f>
        <v>#DIV/0!</v>
      </c>
      <c r="GO124" s="115">
        <f t="shared" si="321"/>
        <v>45772.800000000003</v>
      </c>
      <c r="GP124" s="47" t="e">
        <f t="shared" si="270"/>
        <v>#DIV/0!</v>
      </c>
      <c r="GQ124" s="263"/>
      <c r="GR124" s="263"/>
      <c r="GS124" s="263"/>
      <c r="GT124" s="263"/>
      <c r="GU124" s="263"/>
      <c r="GV124" s="263"/>
      <c r="GW124" s="263"/>
      <c r="GX124" s="263"/>
      <c r="GY124" s="263"/>
      <c r="GZ124" s="263"/>
      <c r="HA124" s="263"/>
      <c r="HB124" s="263"/>
      <c r="HC124" s="263"/>
      <c r="HD124" s="263"/>
      <c r="HE124" s="263"/>
      <c r="HF124" s="263"/>
      <c r="HG124" s="263"/>
      <c r="HH124" s="263"/>
      <c r="HI124" s="263"/>
      <c r="HJ124" s="263"/>
      <c r="HK124" s="263"/>
      <c r="HL124" s="263"/>
      <c r="HM124" s="263"/>
      <c r="HN124" s="263"/>
      <c r="HO124" s="263"/>
      <c r="HP124" s="263"/>
      <c r="HQ124" s="263"/>
      <c r="HR124" s="263"/>
      <c r="HS124" s="263"/>
      <c r="HT124" s="263"/>
      <c r="HU124" s="263"/>
      <c r="HV124" s="263"/>
      <c r="HW124" s="263"/>
      <c r="HX124" s="263"/>
      <c r="HY124" s="263"/>
      <c r="HZ124" s="263"/>
      <c r="IA124" s="263"/>
      <c r="IB124" s="263"/>
      <c r="IC124" s="263"/>
      <c r="ID124" s="263"/>
      <c r="IE124" s="273"/>
      <c r="IF124" s="270"/>
      <c r="IG124" s="270"/>
      <c r="IH124" s="270"/>
    </row>
    <row r="125" spans="2:249" s="284" customFormat="1" ht="130.5" customHeight="1" x14ac:dyDescent="0.3">
      <c r="B125" s="278" t="s">
        <v>222</v>
      </c>
      <c r="C125" s="312" t="s">
        <v>233</v>
      </c>
      <c r="D125" s="279"/>
      <c r="E125" s="280"/>
      <c r="F125" s="280"/>
      <c r="G125" s="280"/>
      <c r="H125" s="280"/>
      <c r="I125" s="280"/>
      <c r="J125" s="280"/>
      <c r="K125" s="280"/>
      <c r="L125" s="280"/>
      <c r="M125" s="280"/>
      <c r="N125" s="280"/>
      <c r="O125" s="280"/>
      <c r="P125" s="280"/>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2"/>
      <c r="AL125" s="282"/>
      <c r="AM125" s="281"/>
      <c r="AN125" s="281"/>
      <c r="AO125" s="170"/>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171"/>
      <c r="BL125" s="167"/>
      <c r="BM125" s="167"/>
      <c r="BN125" s="167"/>
      <c r="BO125" s="167"/>
      <c r="BP125" s="167"/>
      <c r="BQ125" s="167"/>
      <c r="BR125" s="167"/>
      <c r="BS125" s="167"/>
      <c r="BT125" s="167"/>
      <c r="BU125" s="167"/>
      <c r="BV125" s="281"/>
      <c r="BW125" s="281"/>
      <c r="BX125" s="281"/>
      <c r="BY125" s="281"/>
      <c r="BZ125" s="281"/>
      <c r="CA125" s="281"/>
      <c r="CB125" s="281"/>
      <c r="CC125" s="281"/>
      <c r="CD125" s="281"/>
      <c r="CE125" s="167"/>
      <c r="CF125" s="167"/>
      <c r="CG125" s="281"/>
      <c r="CH125" s="281"/>
      <c r="CI125" s="281"/>
      <c r="CJ125" s="281"/>
      <c r="CK125" s="281"/>
      <c r="CL125" s="281"/>
      <c r="CM125" s="281"/>
      <c r="CN125" s="281"/>
      <c r="CO125" s="281"/>
      <c r="CP125" s="281"/>
      <c r="CQ125" s="281"/>
      <c r="CR125" s="281"/>
      <c r="CS125" s="281"/>
      <c r="CT125" s="281"/>
      <c r="CU125" s="281"/>
      <c r="CV125" s="281"/>
      <c r="CW125" s="281">
        <f>CX125</f>
        <v>30000</v>
      </c>
      <c r="CX125" s="281">
        <f>CX126</f>
        <v>30000</v>
      </c>
      <c r="CY125" s="281"/>
      <c r="CZ125" s="281"/>
      <c r="DA125" s="281"/>
      <c r="DB125" s="281"/>
      <c r="DC125" s="281"/>
      <c r="DD125" s="281"/>
      <c r="DE125" s="281"/>
      <c r="DF125" s="281">
        <f t="shared" si="299"/>
        <v>0</v>
      </c>
      <c r="DG125" s="282">
        <f>SUM(DG126:DG130)</f>
        <v>0</v>
      </c>
      <c r="DH125" s="282"/>
      <c r="DI125" s="281">
        <f t="shared" si="300"/>
        <v>30000</v>
      </c>
      <c r="DJ125" s="282">
        <f>SUM(DJ126:DJ130)</f>
        <v>30000</v>
      </c>
      <c r="DK125" s="281"/>
      <c r="DL125" s="281">
        <f t="shared" si="301"/>
        <v>0</v>
      </c>
      <c r="DM125" s="282">
        <f>SUM(DM126:DM130)</f>
        <v>0</v>
      </c>
      <c r="DN125" s="281"/>
      <c r="DO125" s="281">
        <f t="shared" si="302"/>
        <v>0</v>
      </c>
      <c r="DP125" s="282">
        <f>SUM(DP126:DP130)</f>
        <v>0</v>
      </c>
      <c r="DQ125" s="281"/>
      <c r="DR125" s="281">
        <f t="shared" si="303"/>
        <v>30000</v>
      </c>
      <c r="DS125" s="282">
        <f>SUM(DS126:DS130)</f>
        <v>30000</v>
      </c>
      <c r="DT125" s="281"/>
      <c r="DU125" s="281">
        <f>DV125</f>
        <v>10000</v>
      </c>
      <c r="DV125" s="282">
        <f>DV126</f>
        <v>10000</v>
      </c>
      <c r="DW125" s="281"/>
      <c r="DX125" s="281"/>
      <c r="DY125" s="281"/>
      <c r="DZ125" s="281"/>
      <c r="EA125" s="281"/>
      <c r="EB125" s="281"/>
      <c r="EC125" s="281"/>
      <c r="ED125" s="167">
        <f>EE125</f>
        <v>9083.0925400000015</v>
      </c>
      <c r="EE125" s="167">
        <f>EE126</f>
        <v>9083.0925400000015</v>
      </c>
      <c r="EF125" s="281"/>
      <c r="EG125" s="167">
        <f>EH125</f>
        <v>20000</v>
      </c>
      <c r="EH125" s="167">
        <f>SUM(EH126:EH127)</f>
        <v>20000</v>
      </c>
      <c r="EI125" s="167"/>
      <c r="EJ125" s="281"/>
      <c r="EK125" s="167">
        <f>EL125+EM125+EN125</f>
        <v>-19083.092540000001</v>
      </c>
      <c r="EL125" s="167">
        <f>EL126</f>
        <v>-19083.092540000001</v>
      </c>
      <c r="EM125" s="167">
        <f>EM126</f>
        <v>0</v>
      </c>
      <c r="EN125" s="167">
        <f>EN126</f>
        <v>0</v>
      </c>
      <c r="EO125" s="167">
        <f>EP125+EQ125+ER125</f>
        <v>0</v>
      </c>
      <c r="EP125" s="167">
        <f>EP126</f>
        <v>0</v>
      </c>
      <c r="EQ125" s="167">
        <f>EQ126</f>
        <v>0</v>
      </c>
      <c r="ER125" s="167">
        <f>ER126</f>
        <v>0</v>
      </c>
      <c r="ES125" s="167">
        <f>ET125+EV125</f>
        <v>0</v>
      </c>
      <c r="ET125" s="167">
        <f>SUM(ET126:ET127)</f>
        <v>0</v>
      </c>
      <c r="EU125" s="281"/>
      <c r="EV125" s="281"/>
      <c r="EW125" s="167">
        <f>EX125</f>
        <v>80000</v>
      </c>
      <c r="EX125" s="167">
        <f>EX126</f>
        <v>80000</v>
      </c>
      <c r="EY125" s="281"/>
      <c r="EZ125" s="167">
        <f>FA125</f>
        <v>-60916.907460000002</v>
      </c>
      <c r="FA125" s="167">
        <f>FA126</f>
        <v>-60916.907460000002</v>
      </c>
      <c r="FB125" s="281"/>
      <c r="FC125" s="167">
        <f>FD125</f>
        <v>20000</v>
      </c>
      <c r="FD125" s="167">
        <f>SUM(FD126:FD127)</f>
        <v>20000</v>
      </c>
      <c r="FE125" s="167"/>
      <c r="FF125" s="281"/>
      <c r="FG125" s="167">
        <f>FH125</f>
        <v>0</v>
      </c>
      <c r="FH125" s="167">
        <f>FH126</f>
        <v>0</v>
      </c>
      <c r="FI125" s="281"/>
      <c r="FJ125" s="281"/>
      <c r="FK125" s="167">
        <f>FL125+FM125+FN125</f>
        <v>0</v>
      </c>
      <c r="FL125" s="167">
        <f>FL126</f>
        <v>0</v>
      </c>
      <c r="FM125" s="167">
        <f>FM126</f>
        <v>0</v>
      </c>
      <c r="FN125" s="167">
        <f>FN126</f>
        <v>0</v>
      </c>
      <c r="FO125" s="167">
        <f>FP125</f>
        <v>20000</v>
      </c>
      <c r="FP125" s="167">
        <f>SUM(FP126:FP127)</f>
        <v>20000</v>
      </c>
      <c r="FQ125" s="167"/>
      <c r="FR125" s="281"/>
      <c r="FS125" s="248">
        <f t="shared" si="258"/>
        <v>1143.2031400000001</v>
      </c>
      <c r="FT125" s="249">
        <f t="shared" si="261"/>
        <v>5.7160157000000003E-2</v>
      </c>
      <c r="FU125" s="167">
        <f>SUM(FU126:FU127)</f>
        <v>1143.2031400000001</v>
      </c>
      <c r="FV125" s="249">
        <f t="shared" si="262"/>
        <v>5.7160157000000003E-2</v>
      </c>
      <c r="FW125" s="248">
        <f t="shared" si="214"/>
        <v>0</v>
      </c>
      <c r="FX125" s="249">
        <v>0</v>
      </c>
      <c r="FY125" s="248">
        <f t="shared" si="215"/>
        <v>0</v>
      </c>
      <c r="FZ125" s="249">
        <v>0</v>
      </c>
      <c r="GA125" s="248">
        <f t="shared" si="264"/>
        <v>1143.2031400000001</v>
      </c>
      <c r="GB125" s="250">
        <f t="shared" si="265"/>
        <v>5.7160157000000003E-2</v>
      </c>
      <c r="GC125" s="167">
        <f>SUM(GC126:GC127)</f>
        <v>1143.2031400000001</v>
      </c>
      <c r="GD125" s="250">
        <f t="shared" si="266"/>
        <v>5.7160157000000003E-2</v>
      </c>
      <c r="GE125" s="248"/>
      <c r="GF125" s="251"/>
      <c r="GG125" s="248"/>
      <c r="GH125" s="251"/>
      <c r="GI125" s="248">
        <f t="shared" si="267"/>
        <v>15548.472810000001</v>
      </c>
      <c r="GJ125" s="250">
        <f t="shared" si="268"/>
        <v>0.77742364050000001</v>
      </c>
      <c r="GK125" s="167">
        <f>SUM(GK126:GK127)</f>
        <v>15548.472810000001</v>
      </c>
      <c r="GL125" s="250">
        <f t="shared" si="269"/>
        <v>0.77742364050000001</v>
      </c>
      <c r="GM125" s="248">
        <f t="shared" si="217"/>
        <v>0</v>
      </c>
      <c r="GN125" s="250">
        <v>0</v>
      </c>
      <c r="GO125" s="248">
        <v>0</v>
      </c>
      <c r="GP125" s="250">
        <v>0</v>
      </c>
      <c r="GQ125" s="281"/>
      <c r="GR125" s="281"/>
      <c r="GS125" s="281"/>
      <c r="GT125" s="281"/>
      <c r="GU125" s="167">
        <f>GV125</f>
        <v>0</v>
      </c>
      <c r="GV125" s="167">
        <f>GV126</f>
        <v>0</v>
      </c>
      <c r="GW125" s="167"/>
      <c r="GX125" s="281"/>
      <c r="GY125" s="281"/>
      <c r="GZ125" s="281"/>
      <c r="HA125" s="281"/>
      <c r="HB125" s="281"/>
      <c r="HC125" s="281"/>
      <c r="HD125" s="281"/>
      <c r="HE125" s="281"/>
      <c r="HF125" s="281"/>
      <c r="HG125" s="167">
        <f>HH125</f>
        <v>0</v>
      </c>
      <c r="HH125" s="167">
        <f>HH126</f>
        <v>0</v>
      </c>
      <c r="HI125" s="167"/>
      <c r="HJ125" s="281"/>
      <c r="HK125" s="167">
        <f>HL125</f>
        <v>0</v>
      </c>
      <c r="HL125" s="167">
        <f>HL126</f>
        <v>0</v>
      </c>
      <c r="HM125" s="167"/>
      <c r="HN125" s="281"/>
      <c r="HO125" s="167">
        <f>HP125</f>
        <v>0</v>
      </c>
      <c r="HP125" s="167">
        <f>HP126</f>
        <v>0</v>
      </c>
      <c r="HQ125" s="167"/>
      <c r="HR125" s="281"/>
      <c r="HS125" s="167">
        <f>HT125</f>
        <v>0</v>
      </c>
      <c r="HT125" s="167">
        <f>HT126</f>
        <v>0</v>
      </c>
      <c r="HU125" s="167"/>
      <c r="HV125" s="281"/>
      <c r="HW125" s="167">
        <f>HX125</f>
        <v>0</v>
      </c>
      <c r="HX125" s="167">
        <f>HX126</f>
        <v>0</v>
      </c>
      <c r="HY125" s="167"/>
      <c r="HZ125" s="281"/>
      <c r="IA125" s="167">
        <f>IB125</f>
        <v>0</v>
      </c>
      <c r="IB125" s="167">
        <f>IB126</f>
        <v>0</v>
      </c>
      <c r="IC125" s="167"/>
      <c r="ID125" s="281"/>
      <c r="IE125" s="295" t="s">
        <v>234</v>
      </c>
      <c r="IF125" s="283"/>
      <c r="IG125" s="283"/>
      <c r="IH125" s="283"/>
    </row>
    <row r="126" spans="2:249" s="271" customFormat="1" ht="22.5" hidden="1" customHeight="1" x14ac:dyDescent="0.3">
      <c r="B126" s="259"/>
      <c r="C126" s="260" t="s">
        <v>162</v>
      </c>
      <c r="D126" s="261"/>
      <c r="E126" s="262"/>
      <c r="F126" s="262"/>
      <c r="G126" s="262"/>
      <c r="H126" s="262"/>
      <c r="I126" s="262"/>
      <c r="J126" s="262"/>
      <c r="K126" s="262"/>
      <c r="L126" s="262"/>
      <c r="M126" s="262"/>
      <c r="N126" s="262"/>
      <c r="O126" s="262"/>
      <c r="P126" s="262"/>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4"/>
      <c r="AL126" s="264"/>
      <c r="AM126" s="263"/>
      <c r="AN126" s="263"/>
      <c r="AO126" s="265"/>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6"/>
      <c r="BL126" s="267"/>
      <c r="BM126" s="267"/>
      <c r="BN126" s="267"/>
      <c r="BO126" s="267"/>
      <c r="BP126" s="267"/>
      <c r="BQ126" s="267"/>
      <c r="BR126" s="267"/>
      <c r="BS126" s="267"/>
      <c r="BT126" s="267"/>
      <c r="BU126" s="267"/>
      <c r="BV126" s="263"/>
      <c r="BW126" s="263"/>
      <c r="BX126" s="263"/>
      <c r="BY126" s="263"/>
      <c r="BZ126" s="263"/>
      <c r="CA126" s="263"/>
      <c r="CB126" s="263"/>
      <c r="CC126" s="263"/>
      <c r="CD126" s="263"/>
      <c r="CE126" s="267"/>
      <c r="CF126" s="267"/>
      <c r="CG126" s="263"/>
      <c r="CH126" s="263"/>
      <c r="CI126" s="263"/>
      <c r="CJ126" s="263"/>
      <c r="CK126" s="263"/>
      <c r="CL126" s="263"/>
      <c r="CM126" s="263"/>
      <c r="CN126" s="263"/>
      <c r="CO126" s="263"/>
      <c r="CP126" s="263"/>
      <c r="CQ126" s="263"/>
      <c r="CR126" s="263"/>
      <c r="CS126" s="263"/>
      <c r="CT126" s="263"/>
      <c r="CU126" s="263"/>
      <c r="CV126" s="263"/>
      <c r="CW126" s="263">
        <f>CX126</f>
        <v>30000</v>
      </c>
      <c r="CX126" s="263">
        <v>30000</v>
      </c>
      <c r="CY126" s="263"/>
      <c r="CZ126" s="263"/>
      <c r="DA126" s="263"/>
      <c r="DB126" s="263"/>
      <c r="DC126" s="263"/>
      <c r="DD126" s="263"/>
      <c r="DE126" s="263"/>
      <c r="DF126" s="263">
        <f t="shared" si="299"/>
        <v>0</v>
      </c>
      <c r="DG126" s="263">
        <f>DJ126-CX126</f>
        <v>0</v>
      </c>
      <c r="DH126" s="263"/>
      <c r="DI126" s="263">
        <f t="shared" si="300"/>
        <v>30000</v>
      </c>
      <c r="DJ126" s="263">
        <v>30000</v>
      </c>
      <c r="DK126" s="263"/>
      <c r="DL126" s="263">
        <f t="shared" si="301"/>
        <v>0</v>
      </c>
      <c r="DM126" s="263">
        <v>0</v>
      </c>
      <c r="DN126" s="263"/>
      <c r="DO126" s="263">
        <f t="shared" si="302"/>
        <v>0</v>
      </c>
      <c r="DP126" s="263">
        <v>0</v>
      </c>
      <c r="DQ126" s="263"/>
      <c r="DR126" s="263">
        <f t="shared" si="303"/>
        <v>30000</v>
      </c>
      <c r="DS126" s="263">
        <f>DJ126-DM126-DP126</f>
        <v>30000</v>
      </c>
      <c r="DT126" s="263"/>
      <c r="DU126" s="263">
        <f>DV126</f>
        <v>10000</v>
      </c>
      <c r="DV126" s="263">
        <v>10000</v>
      </c>
      <c r="DW126" s="263"/>
      <c r="DX126" s="263"/>
      <c r="DY126" s="263"/>
      <c r="DZ126" s="263"/>
      <c r="EA126" s="263"/>
      <c r="EB126" s="263"/>
      <c r="EC126" s="263"/>
      <c r="ED126" s="263">
        <f>EE126</f>
        <v>9083.0925400000015</v>
      </c>
      <c r="EE126" s="263">
        <f>EH126-DV126</f>
        <v>9083.0925400000015</v>
      </c>
      <c r="EF126" s="263"/>
      <c r="EG126" s="262">
        <f>EH126</f>
        <v>19083.092540000001</v>
      </c>
      <c r="EH126" s="263">
        <v>19083.092540000001</v>
      </c>
      <c r="EI126" s="263"/>
      <c r="EJ126" s="263"/>
      <c r="EK126" s="263">
        <f>EL126</f>
        <v>-19083.092540000001</v>
      </c>
      <c r="EL126" s="263">
        <f>ET126-EH126</f>
        <v>-19083.092540000001</v>
      </c>
      <c r="EM126" s="263"/>
      <c r="EN126" s="263"/>
      <c r="EO126" s="263">
        <f>EP126</f>
        <v>0</v>
      </c>
      <c r="EP126" s="263"/>
      <c r="EQ126" s="263"/>
      <c r="ER126" s="263"/>
      <c r="ES126" s="262">
        <f>ET126</f>
        <v>0</v>
      </c>
      <c r="ET126" s="263"/>
      <c r="EU126" s="263"/>
      <c r="EV126" s="263"/>
      <c r="EW126" s="263">
        <f>EX126</f>
        <v>80000</v>
      </c>
      <c r="EX126" s="263">
        <v>80000</v>
      </c>
      <c r="EY126" s="263"/>
      <c r="EZ126" s="263">
        <f>FA126</f>
        <v>-60916.907460000002</v>
      </c>
      <c r="FA126" s="263">
        <f>FD126-EX126</f>
        <v>-60916.907460000002</v>
      </c>
      <c r="FB126" s="263"/>
      <c r="FC126" s="263">
        <f>FD126</f>
        <v>19083.092540000001</v>
      </c>
      <c r="FD126" s="263">
        <v>19083.092540000001</v>
      </c>
      <c r="FE126" s="263"/>
      <c r="FF126" s="263"/>
      <c r="FG126" s="263">
        <f>FH126</f>
        <v>0</v>
      </c>
      <c r="FH126" s="263">
        <f>FP126-FD126</f>
        <v>0</v>
      </c>
      <c r="FI126" s="263"/>
      <c r="FJ126" s="263"/>
      <c r="FK126" s="263">
        <f>FL126</f>
        <v>0</v>
      </c>
      <c r="FL126" s="263"/>
      <c r="FM126" s="263"/>
      <c r="FN126" s="263"/>
      <c r="FO126" s="263">
        <f>FP126</f>
        <v>19083.092540000001</v>
      </c>
      <c r="FP126" s="263">
        <f>EH126</f>
        <v>19083.092540000001</v>
      </c>
      <c r="FQ126" s="263"/>
      <c r="FR126" s="263"/>
      <c r="FS126" s="140">
        <f t="shared" si="258"/>
        <v>1106.11175</v>
      </c>
      <c r="FT126" s="144">
        <f t="shared" si="261"/>
        <v>5.7962919148533354E-2</v>
      </c>
      <c r="FU126" s="140">
        <v>1106.11175</v>
      </c>
      <c r="FV126" s="144">
        <f t="shared" si="262"/>
        <v>5.7962919148533354E-2</v>
      </c>
      <c r="FW126" s="140">
        <f t="shared" si="214"/>
        <v>0</v>
      </c>
      <c r="FX126" s="144">
        <v>0</v>
      </c>
      <c r="FY126" s="140">
        <f t="shared" si="215"/>
        <v>0</v>
      </c>
      <c r="FZ126" s="144">
        <v>0</v>
      </c>
      <c r="GA126" s="140">
        <f t="shared" si="264"/>
        <v>1106.11175</v>
      </c>
      <c r="GB126" s="145">
        <f t="shared" si="265"/>
        <v>5.7962919148533354E-2</v>
      </c>
      <c r="GC126" s="140">
        <v>1106.11175</v>
      </c>
      <c r="GD126" s="145">
        <f t="shared" si="266"/>
        <v>5.7962919148533354E-2</v>
      </c>
      <c r="GE126" s="140"/>
      <c r="GF126" s="268"/>
      <c r="GG126" s="140"/>
      <c r="GH126" s="268"/>
      <c r="GI126" s="140">
        <f t="shared" si="267"/>
        <v>15305.383400000001</v>
      </c>
      <c r="GJ126" s="145">
        <f t="shared" si="268"/>
        <v>0.80203894457454639</v>
      </c>
      <c r="GK126" s="140">
        <v>15305.383400000001</v>
      </c>
      <c r="GL126" s="145">
        <f t="shared" si="269"/>
        <v>0.80203894457454639</v>
      </c>
      <c r="GM126" s="140">
        <f t="shared" si="217"/>
        <v>0</v>
      </c>
      <c r="GN126" s="145">
        <v>0</v>
      </c>
      <c r="GO126" s="140">
        <f t="shared" si="321"/>
        <v>0</v>
      </c>
      <c r="GP126" s="145">
        <v>0</v>
      </c>
      <c r="GQ126" s="263"/>
      <c r="GR126" s="263"/>
      <c r="GS126" s="263"/>
      <c r="GT126" s="263"/>
      <c r="GU126" s="263">
        <f>GV126</f>
        <v>0</v>
      </c>
      <c r="GV126" s="263">
        <v>0</v>
      </c>
      <c r="GW126" s="263"/>
      <c r="GX126" s="263"/>
      <c r="GY126" s="263"/>
      <c r="GZ126" s="263"/>
      <c r="HA126" s="263"/>
      <c r="HB126" s="263"/>
      <c r="HC126" s="263"/>
      <c r="HD126" s="263"/>
      <c r="HE126" s="263"/>
      <c r="HF126" s="263"/>
      <c r="HG126" s="263">
        <f>HH126</f>
        <v>0</v>
      </c>
      <c r="HH126" s="263">
        <v>0</v>
      </c>
      <c r="HI126" s="263"/>
      <c r="HJ126" s="263"/>
      <c r="HK126" s="263">
        <f>HL126</f>
        <v>0</v>
      </c>
      <c r="HL126" s="263">
        <v>0</v>
      </c>
      <c r="HM126" s="263"/>
      <c r="HN126" s="263"/>
      <c r="HO126" s="263">
        <f>HP126</f>
        <v>0</v>
      </c>
      <c r="HP126" s="263">
        <v>0</v>
      </c>
      <c r="HQ126" s="263"/>
      <c r="HR126" s="263"/>
      <c r="HS126" s="263">
        <f>HT126</f>
        <v>0</v>
      </c>
      <c r="HT126" s="263">
        <v>0</v>
      </c>
      <c r="HU126" s="263"/>
      <c r="HV126" s="263"/>
      <c r="HW126" s="263">
        <f>HX126</f>
        <v>0</v>
      </c>
      <c r="HX126" s="263">
        <v>0</v>
      </c>
      <c r="HY126" s="263"/>
      <c r="HZ126" s="263"/>
      <c r="IA126" s="263">
        <f>IB126</f>
        <v>0</v>
      </c>
      <c r="IB126" s="263">
        <v>0</v>
      </c>
      <c r="IC126" s="263"/>
      <c r="ID126" s="263"/>
      <c r="IE126" s="269"/>
      <c r="IF126" s="270"/>
      <c r="IG126" s="270"/>
      <c r="IH126" s="270"/>
    </row>
    <row r="127" spans="2:249" s="271" customFormat="1" ht="22.5" hidden="1" customHeight="1" x14ac:dyDescent="0.3">
      <c r="B127" s="259"/>
      <c r="C127" s="260" t="s">
        <v>164</v>
      </c>
      <c r="D127" s="261"/>
      <c r="E127" s="262"/>
      <c r="F127" s="262"/>
      <c r="G127" s="262"/>
      <c r="H127" s="262"/>
      <c r="I127" s="262"/>
      <c r="J127" s="262"/>
      <c r="K127" s="262"/>
      <c r="L127" s="262"/>
      <c r="M127" s="262"/>
      <c r="N127" s="262"/>
      <c r="O127" s="262"/>
      <c r="P127" s="262"/>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4"/>
      <c r="AL127" s="264"/>
      <c r="AM127" s="263"/>
      <c r="AN127" s="263"/>
      <c r="AO127" s="265"/>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6"/>
      <c r="BL127" s="267"/>
      <c r="BM127" s="267"/>
      <c r="BN127" s="267"/>
      <c r="BO127" s="267"/>
      <c r="BP127" s="267"/>
      <c r="BQ127" s="267"/>
      <c r="BR127" s="267"/>
      <c r="BS127" s="267"/>
      <c r="BT127" s="267"/>
      <c r="BU127" s="267"/>
      <c r="BV127" s="263"/>
      <c r="BW127" s="263"/>
      <c r="BX127" s="263"/>
      <c r="BY127" s="263"/>
      <c r="BZ127" s="263"/>
      <c r="CA127" s="263"/>
      <c r="CB127" s="263"/>
      <c r="CC127" s="263"/>
      <c r="CD127" s="263"/>
      <c r="CE127" s="267"/>
      <c r="CF127" s="267"/>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c r="DT127" s="263"/>
      <c r="DU127" s="263"/>
      <c r="DV127" s="263"/>
      <c r="DW127" s="263"/>
      <c r="DX127" s="263"/>
      <c r="DY127" s="263"/>
      <c r="DZ127" s="263"/>
      <c r="EA127" s="263"/>
      <c r="EB127" s="263"/>
      <c r="EC127" s="263"/>
      <c r="ED127" s="263"/>
      <c r="EE127" s="263"/>
      <c r="EF127" s="263"/>
      <c r="EG127" s="262">
        <f>EH127</f>
        <v>916.90746000000001</v>
      </c>
      <c r="EH127" s="263">
        <v>916.90746000000001</v>
      </c>
      <c r="EI127" s="263"/>
      <c r="EJ127" s="263"/>
      <c r="EK127" s="263"/>
      <c r="EL127" s="263"/>
      <c r="EM127" s="263"/>
      <c r="EN127" s="263"/>
      <c r="EO127" s="263"/>
      <c r="EP127" s="263"/>
      <c r="EQ127" s="263"/>
      <c r="ER127" s="263"/>
      <c r="ES127" s="262">
        <f>ET127+EV127</f>
        <v>0</v>
      </c>
      <c r="ET127" s="263"/>
      <c r="EU127" s="263"/>
      <c r="EV127" s="263"/>
      <c r="EW127" s="263"/>
      <c r="EX127" s="263"/>
      <c r="EY127" s="263"/>
      <c r="EZ127" s="263"/>
      <c r="FA127" s="263"/>
      <c r="FB127" s="263"/>
      <c r="FC127" s="263">
        <f>FD127</f>
        <v>916.90746000000001</v>
      </c>
      <c r="FD127" s="263">
        <v>916.90746000000001</v>
      </c>
      <c r="FE127" s="263"/>
      <c r="FF127" s="263"/>
      <c r="FG127" s="263">
        <f>FH127</f>
        <v>0</v>
      </c>
      <c r="FH127" s="263">
        <f>FP127-FD127</f>
        <v>0</v>
      </c>
      <c r="FI127" s="263"/>
      <c r="FJ127" s="263"/>
      <c r="FK127" s="263"/>
      <c r="FL127" s="263"/>
      <c r="FM127" s="263"/>
      <c r="FN127" s="263"/>
      <c r="FO127" s="263">
        <f>FP127</f>
        <v>916.90746000000001</v>
      </c>
      <c r="FP127" s="263">
        <f>EH127</f>
        <v>916.90746000000001</v>
      </c>
      <c r="FQ127" s="263"/>
      <c r="FR127" s="263"/>
      <c r="FS127" s="140">
        <f t="shared" si="258"/>
        <v>37.091389999999997</v>
      </c>
      <c r="FT127" s="144">
        <f t="shared" si="261"/>
        <v>4.0452708280942544E-2</v>
      </c>
      <c r="FU127" s="140">
        <v>37.091389999999997</v>
      </c>
      <c r="FV127" s="144">
        <f t="shared" si="262"/>
        <v>4.0452708280942544E-2</v>
      </c>
      <c r="FW127" s="140">
        <f t="shared" si="214"/>
        <v>0</v>
      </c>
      <c r="FX127" s="144">
        <v>0</v>
      </c>
      <c r="FY127" s="140">
        <f t="shared" si="215"/>
        <v>0</v>
      </c>
      <c r="FZ127" s="144">
        <v>0</v>
      </c>
      <c r="GA127" s="140">
        <f t="shared" si="264"/>
        <v>37.091389999999997</v>
      </c>
      <c r="GB127" s="145">
        <f t="shared" si="265"/>
        <v>4.0452708280942544E-2</v>
      </c>
      <c r="GC127" s="140">
        <v>37.091389999999997</v>
      </c>
      <c r="GD127" s="145">
        <f t="shared" si="266"/>
        <v>4.0452708280942544E-2</v>
      </c>
      <c r="GE127" s="140"/>
      <c r="GF127" s="268"/>
      <c r="GG127" s="140"/>
      <c r="GH127" s="268"/>
      <c r="GI127" s="140">
        <f t="shared" si="267"/>
        <v>243.08940999999999</v>
      </c>
      <c r="GJ127" s="145">
        <f t="shared" si="268"/>
        <v>0.26511880490098749</v>
      </c>
      <c r="GK127" s="140">
        <v>243.08940999999999</v>
      </c>
      <c r="GL127" s="145">
        <f t="shared" si="269"/>
        <v>0.26511880490098749</v>
      </c>
      <c r="GM127" s="140">
        <f t="shared" si="217"/>
        <v>0</v>
      </c>
      <c r="GN127" s="145">
        <v>0</v>
      </c>
      <c r="GO127" s="140">
        <f t="shared" si="321"/>
        <v>0</v>
      </c>
      <c r="GP127" s="145">
        <v>0</v>
      </c>
      <c r="GQ127" s="263"/>
      <c r="GR127" s="263"/>
      <c r="GS127" s="263"/>
      <c r="GT127" s="263"/>
      <c r="GU127" s="263"/>
      <c r="GV127" s="263"/>
      <c r="GW127" s="263"/>
      <c r="GX127" s="263"/>
      <c r="GY127" s="263"/>
      <c r="GZ127" s="263"/>
      <c r="HA127" s="263"/>
      <c r="HB127" s="263"/>
      <c r="HC127" s="263"/>
      <c r="HD127" s="263"/>
      <c r="HE127" s="263"/>
      <c r="HF127" s="263"/>
      <c r="HG127" s="263"/>
      <c r="HH127" s="263"/>
      <c r="HI127" s="263"/>
      <c r="HJ127" s="263"/>
      <c r="HK127" s="263"/>
      <c r="HL127" s="263"/>
      <c r="HM127" s="263"/>
      <c r="HN127" s="263"/>
      <c r="HO127" s="263"/>
      <c r="HP127" s="263"/>
      <c r="HQ127" s="263"/>
      <c r="HR127" s="263"/>
      <c r="HS127" s="263"/>
      <c r="HT127" s="263"/>
      <c r="HU127" s="263"/>
      <c r="HV127" s="263"/>
      <c r="HW127" s="263"/>
      <c r="HX127" s="263"/>
      <c r="HY127" s="263"/>
      <c r="HZ127" s="263"/>
      <c r="IA127" s="263"/>
      <c r="IB127" s="263"/>
      <c r="IC127" s="263"/>
      <c r="ID127" s="263"/>
      <c r="IE127" s="269"/>
      <c r="IF127" s="270"/>
      <c r="IG127" s="270"/>
      <c r="IH127" s="270"/>
    </row>
    <row r="128" spans="2:249" s="284" customFormat="1" ht="97.5" customHeight="1" x14ac:dyDescent="0.3">
      <c r="B128" s="278" t="s">
        <v>235</v>
      </c>
      <c r="C128" s="162" t="s">
        <v>236</v>
      </c>
      <c r="D128" s="279"/>
      <c r="E128" s="280"/>
      <c r="F128" s="280"/>
      <c r="G128" s="280"/>
      <c r="H128" s="280"/>
      <c r="I128" s="280"/>
      <c r="J128" s="280"/>
      <c r="K128" s="280"/>
      <c r="L128" s="280"/>
      <c r="M128" s="280"/>
      <c r="N128" s="280"/>
      <c r="O128" s="280"/>
      <c r="P128" s="280"/>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2"/>
      <c r="AL128" s="282"/>
      <c r="AM128" s="281"/>
      <c r="AN128" s="281"/>
      <c r="AO128" s="170"/>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171"/>
      <c r="BL128" s="167"/>
      <c r="BM128" s="167"/>
      <c r="BN128" s="167"/>
      <c r="BO128" s="167"/>
      <c r="BP128" s="167"/>
      <c r="BQ128" s="167"/>
      <c r="BR128" s="167"/>
      <c r="BS128" s="167"/>
      <c r="BT128" s="167"/>
      <c r="BU128" s="167"/>
      <c r="BV128" s="281"/>
      <c r="BW128" s="281"/>
      <c r="BX128" s="281"/>
      <c r="BY128" s="281"/>
      <c r="BZ128" s="281"/>
      <c r="CA128" s="281"/>
      <c r="CB128" s="281"/>
      <c r="CC128" s="281"/>
      <c r="CD128" s="281"/>
      <c r="CE128" s="167"/>
      <c r="CF128" s="167"/>
      <c r="CG128" s="281"/>
      <c r="CH128" s="281"/>
      <c r="CI128" s="281"/>
      <c r="CJ128" s="281"/>
      <c r="CK128" s="281"/>
      <c r="CL128" s="281"/>
      <c r="CM128" s="281"/>
      <c r="CN128" s="281"/>
      <c r="CO128" s="281"/>
      <c r="CP128" s="281"/>
      <c r="CQ128" s="281"/>
      <c r="CR128" s="281"/>
      <c r="CS128" s="281"/>
      <c r="CT128" s="281"/>
      <c r="CU128" s="281"/>
      <c r="CV128" s="281"/>
      <c r="CW128" s="281"/>
      <c r="CX128" s="281"/>
      <c r="CY128" s="281"/>
      <c r="CZ128" s="281"/>
      <c r="DA128" s="281"/>
      <c r="DB128" s="281"/>
      <c r="DC128" s="281"/>
      <c r="DD128" s="281"/>
      <c r="DE128" s="281"/>
      <c r="DF128" s="281"/>
      <c r="DG128" s="281"/>
      <c r="DH128" s="281"/>
      <c r="DI128" s="281"/>
      <c r="DJ128" s="281"/>
      <c r="DK128" s="281"/>
      <c r="DL128" s="281"/>
      <c r="DM128" s="281"/>
      <c r="DN128" s="281"/>
      <c r="DO128" s="281"/>
      <c r="DP128" s="281"/>
      <c r="DQ128" s="281"/>
      <c r="DR128" s="281"/>
      <c r="DS128" s="281"/>
      <c r="DT128" s="281"/>
      <c r="DU128" s="281"/>
      <c r="DV128" s="281"/>
      <c r="DW128" s="281"/>
      <c r="DX128" s="281"/>
      <c r="DY128" s="281"/>
      <c r="DZ128" s="281"/>
      <c r="EA128" s="281"/>
      <c r="EB128" s="281"/>
      <c r="EC128" s="281"/>
      <c r="ED128" s="281"/>
      <c r="EE128" s="281"/>
      <c r="EF128" s="281"/>
      <c r="EG128" s="280">
        <f>EH128</f>
        <v>0</v>
      </c>
      <c r="EH128" s="281">
        <f>EH129</f>
        <v>0</v>
      </c>
      <c r="EI128" s="281"/>
      <c r="EJ128" s="281"/>
      <c r="EK128" s="281">
        <f>EL128</f>
        <v>31907.81509</v>
      </c>
      <c r="EL128" s="281">
        <f>EL129</f>
        <v>31907.81509</v>
      </c>
      <c r="EM128" s="281"/>
      <c r="EN128" s="281"/>
      <c r="EO128" s="281"/>
      <c r="EP128" s="281"/>
      <c r="EQ128" s="281"/>
      <c r="ER128" s="281"/>
      <c r="ES128" s="167">
        <f>ET128</f>
        <v>31907.81509</v>
      </c>
      <c r="ET128" s="167">
        <f>ET129</f>
        <v>31907.81509</v>
      </c>
      <c r="EU128" s="281"/>
      <c r="EV128" s="281"/>
      <c r="EW128" s="281"/>
      <c r="EX128" s="281"/>
      <c r="EY128" s="281"/>
      <c r="EZ128" s="281"/>
      <c r="FA128" s="281"/>
      <c r="FB128" s="281"/>
      <c r="FC128" s="281">
        <f>FD128</f>
        <v>31907.81509</v>
      </c>
      <c r="FD128" s="281">
        <f>FD129</f>
        <v>31907.81509</v>
      </c>
      <c r="FE128" s="281"/>
      <c r="FF128" s="281"/>
      <c r="FG128" s="281">
        <f>FH128</f>
        <v>0</v>
      </c>
      <c r="FH128" s="281">
        <f>FH129</f>
        <v>0</v>
      </c>
      <c r="FI128" s="281"/>
      <c r="FJ128" s="281"/>
      <c r="FK128" s="281"/>
      <c r="FL128" s="281"/>
      <c r="FM128" s="281"/>
      <c r="FN128" s="281"/>
      <c r="FO128" s="281">
        <f>FP128</f>
        <v>31907.81509</v>
      </c>
      <c r="FP128" s="281">
        <f>FP129</f>
        <v>31907.81509</v>
      </c>
      <c r="FQ128" s="281"/>
      <c r="FR128" s="281"/>
      <c r="FS128" s="248">
        <f t="shared" si="258"/>
        <v>34697.789470000003</v>
      </c>
      <c r="FT128" s="249">
        <f t="shared" si="261"/>
        <v>1.0874385905813522</v>
      </c>
      <c r="FU128" s="281">
        <f>FU129</f>
        <v>34697.789470000003</v>
      </c>
      <c r="FV128" s="249">
        <f t="shared" si="262"/>
        <v>1.0874385905813522</v>
      </c>
      <c r="FW128" s="248">
        <f t="shared" si="214"/>
        <v>0</v>
      </c>
      <c r="FX128" s="249">
        <v>0</v>
      </c>
      <c r="FY128" s="248">
        <f t="shared" si="215"/>
        <v>0</v>
      </c>
      <c r="FZ128" s="249">
        <v>0</v>
      </c>
      <c r="GA128" s="248">
        <f t="shared" si="264"/>
        <v>31907.81509</v>
      </c>
      <c r="GB128" s="250">
        <f t="shared" si="265"/>
        <v>1</v>
      </c>
      <c r="GC128" s="248">
        <f>GC129</f>
        <v>31907.81509</v>
      </c>
      <c r="GD128" s="250">
        <f t="shared" si="266"/>
        <v>1</v>
      </c>
      <c r="GE128" s="248"/>
      <c r="GF128" s="251"/>
      <c r="GG128" s="248"/>
      <c r="GH128" s="251"/>
      <c r="GI128" s="248">
        <f t="shared" si="267"/>
        <v>31907.81509</v>
      </c>
      <c r="GJ128" s="250">
        <f t="shared" si="268"/>
        <v>1</v>
      </c>
      <c r="GK128" s="248">
        <f>GK129</f>
        <v>31907.81509</v>
      </c>
      <c r="GL128" s="250">
        <f t="shared" si="269"/>
        <v>1</v>
      </c>
      <c r="GM128" s="248">
        <f t="shared" si="217"/>
        <v>0</v>
      </c>
      <c r="GN128" s="250">
        <v>0</v>
      </c>
      <c r="GO128" s="248">
        <f t="shared" si="321"/>
        <v>0</v>
      </c>
      <c r="GP128" s="250">
        <v>0</v>
      </c>
      <c r="GQ128" s="281"/>
      <c r="GR128" s="281"/>
      <c r="GS128" s="281"/>
      <c r="GT128" s="281"/>
      <c r="GU128" s="280">
        <f>GV128</f>
        <v>4000</v>
      </c>
      <c r="GV128" s="281">
        <f>GV129</f>
        <v>4000</v>
      </c>
      <c r="GW128" s="281"/>
      <c r="GX128" s="281"/>
      <c r="GY128" s="281"/>
      <c r="GZ128" s="281"/>
      <c r="HA128" s="281"/>
      <c r="HB128" s="281"/>
      <c r="HC128" s="281"/>
      <c r="HD128" s="281"/>
      <c r="HE128" s="281"/>
      <c r="HF128" s="281"/>
      <c r="HG128" s="281"/>
      <c r="HH128" s="281"/>
      <c r="HI128" s="281"/>
      <c r="HJ128" s="281"/>
      <c r="HK128" s="281">
        <f>HL128</f>
        <v>0</v>
      </c>
      <c r="HL128" s="281">
        <f>HL129</f>
        <v>0</v>
      </c>
      <c r="HM128" s="281"/>
      <c r="HN128" s="281"/>
      <c r="HO128" s="166">
        <f>HP128</f>
        <v>4000</v>
      </c>
      <c r="HP128" s="281">
        <f>HP129</f>
        <v>4000</v>
      </c>
      <c r="HQ128" s="281"/>
      <c r="HR128" s="281"/>
      <c r="HS128" s="280">
        <f>HT128</f>
        <v>0</v>
      </c>
      <c r="HT128" s="281">
        <f>HT129</f>
        <v>0</v>
      </c>
      <c r="HU128" s="281"/>
      <c r="HV128" s="281"/>
      <c r="HW128" s="281">
        <f>HX128</f>
        <v>0</v>
      </c>
      <c r="HX128" s="281">
        <f>HX129</f>
        <v>0</v>
      </c>
      <c r="HY128" s="281"/>
      <c r="HZ128" s="281"/>
      <c r="IA128" s="281">
        <f>IB128</f>
        <v>0</v>
      </c>
      <c r="IB128" s="281">
        <f>IB129</f>
        <v>0</v>
      </c>
      <c r="IC128" s="281"/>
      <c r="ID128" s="281"/>
      <c r="IE128" s="297" t="s">
        <v>237</v>
      </c>
      <c r="IF128" s="283"/>
      <c r="IG128" s="283"/>
      <c r="IH128" s="283"/>
    </row>
    <row r="129" spans="2:242" s="271" customFormat="1" ht="52.5" hidden="1" customHeight="1" x14ac:dyDescent="0.3">
      <c r="B129" s="259"/>
      <c r="C129" s="260" t="s">
        <v>164</v>
      </c>
      <c r="D129" s="261"/>
      <c r="E129" s="262"/>
      <c r="F129" s="262"/>
      <c r="G129" s="262"/>
      <c r="H129" s="262"/>
      <c r="I129" s="262"/>
      <c r="J129" s="262"/>
      <c r="K129" s="262"/>
      <c r="L129" s="262"/>
      <c r="M129" s="262"/>
      <c r="N129" s="262"/>
      <c r="O129" s="262"/>
      <c r="P129" s="262"/>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4"/>
      <c r="AL129" s="264"/>
      <c r="AM129" s="263"/>
      <c r="AN129" s="263"/>
      <c r="AO129" s="265"/>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6"/>
      <c r="BL129" s="267"/>
      <c r="BM129" s="267"/>
      <c r="BN129" s="267"/>
      <c r="BO129" s="267"/>
      <c r="BP129" s="267"/>
      <c r="BQ129" s="267"/>
      <c r="BR129" s="267"/>
      <c r="BS129" s="267"/>
      <c r="BT129" s="267"/>
      <c r="BU129" s="267"/>
      <c r="BV129" s="263"/>
      <c r="BW129" s="263"/>
      <c r="BX129" s="263"/>
      <c r="BY129" s="263"/>
      <c r="BZ129" s="263"/>
      <c r="CA129" s="263"/>
      <c r="CB129" s="263"/>
      <c r="CC129" s="263"/>
      <c r="CD129" s="263"/>
      <c r="CE129" s="267"/>
      <c r="CF129" s="267"/>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c r="DT129" s="263"/>
      <c r="DU129" s="263"/>
      <c r="DV129" s="263"/>
      <c r="DW129" s="263"/>
      <c r="DX129" s="263"/>
      <c r="DY129" s="263"/>
      <c r="DZ129" s="263"/>
      <c r="EA129" s="263"/>
      <c r="EB129" s="263"/>
      <c r="EC129" s="263"/>
      <c r="ED129" s="263"/>
      <c r="EE129" s="263"/>
      <c r="EF129" s="263"/>
      <c r="EG129" s="263">
        <f>EH129</f>
        <v>0</v>
      </c>
      <c r="EH129" s="263">
        <v>0</v>
      </c>
      <c r="EI129" s="263"/>
      <c r="EJ129" s="263"/>
      <c r="EK129" s="263">
        <f>EL129</f>
        <v>31907.81509</v>
      </c>
      <c r="EL129" s="263">
        <f>ET129-EH129</f>
        <v>31907.81509</v>
      </c>
      <c r="EM129" s="263"/>
      <c r="EN129" s="263"/>
      <c r="EO129" s="263"/>
      <c r="EP129" s="263"/>
      <c r="EQ129" s="263"/>
      <c r="ER129" s="263"/>
      <c r="ES129" s="263">
        <f>ET129</f>
        <v>31907.81509</v>
      </c>
      <c r="ET129" s="263">
        <f>FP129-EH129</f>
        <v>31907.81509</v>
      </c>
      <c r="EU129" s="263"/>
      <c r="EV129" s="263"/>
      <c r="EW129" s="263"/>
      <c r="EX129" s="263"/>
      <c r="EY129" s="263"/>
      <c r="EZ129" s="263"/>
      <c r="FA129" s="263"/>
      <c r="FB129" s="263"/>
      <c r="FC129" s="263">
        <f>FD129</f>
        <v>31907.81509</v>
      </c>
      <c r="FD129" s="263">
        <v>31907.81509</v>
      </c>
      <c r="FE129" s="263"/>
      <c r="FF129" s="263"/>
      <c r="FG129" s="263">
        <f>FH129</f>
        <v>0</v>
      </c>
      <c r="FH129" s="263">
        <f>FP129-FD129</f>
        <v>0</v>
      </c>
      <c r="FI129" s="263"/>
      <c r="FJ129" s="263"/>
      <c r="FK129" s="263"/>
      <c r="FL129" s="263"/>
      <c r="FM129" s="263"/>
      <c r="FN129" s="263"/>
      <c r="FO129" s="263">
        <f>FP129</f>
        <v>31907.81509</v>
      </c>
      <c r="FP129" s="263">
        <v>31907.81509</v>
      </c>
      <c r="FQ129" s="263"/>
      <c r="FR129" s="263"/>
      <c r="FS129" s="140">
        <f t="shared" si="258"/>
        <v>34697.789470000003</v>
      </c>
      <c r="FT129" s="144">
        <f t="shared" si="261"/>
        <v>1.0874385905813522</v>
      </c>
      <c r="FU129" s="140">
        <v>34697.789470000003</v>
      </c>
      <c r="FV129" s="144">
        <f t="shared" si="262"/>
        <v>1.0874385905813522</v>
      </c>
      <c r="FW129" s="140">
        <f t="shared" si="214"/>
        <v>0</v>
      </c>
      <c r="FX129" s="144">
        <v>0</v>
      </c>
      <c r="FY129" s="140">
        <f t="shared" si="215"/>
        <v>0</v>
      </c>
      <c r="FZ129" s="144">
        <v>0</v>
      </c>
      <c r="GA129" s="140">
        <f t="shared" si="264"/>
        <v>31907.81509</v>
      </c>
      <c r="GB129" s="145">
        <f t="shared" si="265"/>
        <v>1</v>
      </c>
      <c r="GC129" s="140">
        <f>FD129</f>
        <v>31907.81509</v>
      </c>
      <c r="GD129" s="145">
        <f t="shared" si="266"/>
        <v>1</v>
      </c>
      <c r="GE129" s="140"/>
      <c r="GF129" s="268"/>
      <c r="GG129" s="140"/>
      <c r="GH129" s="268"/>
      <c r="GI129" s="140">
        <f t="shared" si="267"/>
        <v>31907.81509</v>
      </c>
      <c r="GJ129" s="145">
        <f t="shared" si="268"/>
        <v>1</v>
      </c>
      <c r="GK129" s="140">
        <v>31907.81509</v>
      </c>
      <c r="GL129" s="145">
        <f t="shared" si="269"/>
        <v>1</v>
      </c>
      <c r="GM129" s="140">
        <f t="shared" si="217"/>
        <v>0</v>
      </c>
      <c r="GN129" s="145">
        <v>0</v>
      </c>
      <c r="GO129" s="140">
        <f t="shared" si="321"/>
        <v>0</v>
      </c>
      <c r="GP129" s="145">
        <v>0</v>
      </c>
      <c r="GQ129" s="263"/>
      <c r="GR129" s="263"/>
      <c r="GS129" s="263"/>
      <c r="GT129" s="263"/>
      <c r="GU129" s="263">
        <f>GV129</f>
        <v>4000</v>
      </c>
      <c r="GV129" s="263">
        <v>4000</v>
      </c>
      <c r="GW129" s="263"/>
      <c r="GX129" s="263"/>
      <c r="GY129" s="263"/>
      <c r="GZ129" s="263"/>
      <c r="HA129" s="263"/>
      <c r="HB129" s="263"/>
      <c r="HC129" s="263"/>
      <c r="HD129" s="263"/>
      <c r="HE129" s="263"/>
      <c r="HF129" s="263"/>
      <c r="HG129" s="263"/>
      <c r="HH129" s="263"/>
      <c r="HI129" s="263"/>
      <c r="HJ129" s="263"/>
      <c r="HK129" s="263">
        <f>HL129</f>
        <v>0</v>
      </c>
      <c r="HL129" s="263">
        <f>HP129-GV129</f>
        <v>0</v>
      </c>
      <c r="HM129" s="263"/>
      <c r="HN129" s="263"/>
      <c r="HO129" s="263">
        <f>HP129</f>
        <v>4000</v>
      </c>
      <c r="HP129" s="263">
        <v>4000</v>
      </c>
      <c r="HQ129" s="263"/>
      <c r="HR129" s="263"/>
      <c r="HS129" s="263">
        <f>HT129</f>
        <v>0</v>
      </c>
      <c r="HT129" s="263"/>
      <c r="HU129" s="263"/>
      <c r="HV129" s="263"/>
      <c r="HW129" s="263">
        <f>HX129</f>
        <v>0</v>
      </c>
      <c r="HX129" s="263">
        <f>IB129-HT129</f>
        <v>0</v>
      </c>
      <c r="HY129" s="263"/>
      <c r="HZ129" s="263"/>
      <c r="IA129" s="263">
        <f>IB129</f>
        <v>0</v>
      </c>
      <c r="IB129" s="263">
        <v>0</v>
      </c>
      <c r="IC129" s="263"/>
      <c r="ID129" s="263"/>
      <c r="IE129" s="269"/>
      <c r="IF129" s="270"/>
      <c r="IG129" s="270"/>
      <c r="IH129" s="270"/>
    </row>
    <row r="130" spans="2:242" s="318" customFormat="1" ht="22.5" hidden="1" customHeight="1" x14ac:dyDescent="0.3">
      <c r="B130" s="278"/>
      <c r="C130" s="296"/>
      <c r="D130" s="286"/>
      <c r="E130" s="287"/>
      <c r="F130" s="287"/>
      <c r="G130" s="287"/>
      <c r="H130" s="287"/>
      <c r="I130" s="287"/>
      <c r="J130" s="287"/>
      <c r="K130" s="287"/>
      <c r="L130" s="287"/>
      <c r="M130" s="287"/>
      <c r="N130" s="287"/>
      <c r="O130" s="287"/>
      <c r="P130" s="287"/>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2"/>
      <c r="AL130" s="282"/>
      <c r="AM130" s="288"/>
      <c r="AN130" s="288"/>
      <c r="AO130" s="170"/>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171"/>
      <c r="BL130" s="167"/>
      <c r="BM130" s="167"/>
      <c r="BN130" s="167"/>
      <c r="BO130" s="167"/>
      <c r="BP130" s="167"/>
      <c r="BQ130" s="167"/>
      <c r="BR130" s="167"/>
      <c r="BS130" s="167"/>
      <c r="BT130" s="167"/>
      <c r="BU130" s="167"/>
      <c r="BV130" s="288"/>
      <c r="BW130" s="288"/>
      <c r="BX130" s="288"/>
      <c r="BY130" s="288"/>
      <c r="BZ130" s="288"/>
      <c r="CA130" s="288"/>
      <c r="CB130" s="288"/>
      <c r="CC130" s="288"/>
      <c r="CD130" s="288"/>
      <c r="CE130" s="167"/>
      <c r="CF130" s="167"/>
      <c r="CG130" s="288"/>
      <c r="CH130" s="288"/>
      <c r="CI130" s="288"/>
      <c r="CJ130" s="288"/>
      <c r="CK130" s="288"/>
      <c r="CL130" s="288"/>
      <c r="CM130" s="288"/>
      <c r="CN130" s="288"/>
      <c r="CO130" s="288"/>
      <c r="CP130" s="288"/>
      <c r="CQ130" s="288"/>
      <c r="CR130" s="288"/>
      <c r="CS130" s="288"/>
      <c r="CT130" s="288"/>
      <c r="CU130" s="288"/>
      <c r="CV130" s="288"/>
      <c r="CW130" s="288"/>
      <c r="CX130" s="288"/>
      <c r="CY130" s="288"/>
      <c r="CZ130" s="288"/>
      <c r="DA130" s="288"/>
      <c r="DB130" s="288"/>
      <c r="DC130" s="288"/>
      <c r="DD130" s="288"/>
      <c r="DE130" s="288"/>
      <c r="DF130" s="288"/>
      <c r="DG130" s="288"/>
      <c r="DH130" s="288"/>
      <c r="DI130" s="288">
        <f t="shared" si="300"/>
        <v>0</v>
      </c>
      <c r="DJ130" s="288"/>
      <c r="DK130" s="288"/>
      <c r="DL130" s="288"/>
      <c r="DM130" s="288"/>
      <c r="DN130" s="288"/>
      <c r="DO130" s="288"/>
      <c r="DP130" s="288"/>
      <c r="DQ130" s="288"/>
      <c r="DR130" s="288"/>
      <c r="DS130" s="288"/>
      <c r="DT130" s="288"/>
      <c r="DU130" s="288"/>
      <c r="DV130" s="288"/>
      <c r="DW130" s="288"/>
      <c r="DX130" s="288"/>
      <c r="DY130" s="288"/>
      <c r="DZ130" s="288"/>
      <c r="EA130" s="288"/>
      <c r="EB130" s="288"/>
      <c r="EC130" s="288"/>
      <c r="ED130" s="288"/>
      <c r="EE130" s="288"/>
      <c r="EF130" s="288"/>
      <c r="EG130" s="288"/>
      <c r="EH130" s="288"/>
      <c r="EI130" s="288"/>
      <c r="EJ130" s="288"/>
      <c r="EK130" s="288"/>
      <c r="EL130" s="288"/>
      <c r="EM130" s="288"/>
      <c r="EN130" s="288"/>
      <c r="EO130" s="288"/>
      <c r="EP130" s="288"/>
      <c r="EQ130" s="288"/>
      <c r="ER130" s="288"/>
      <c r="ES130" s="287"/>
      <c r="ET130" s="288"/>
      <c r="EU130" s="288"/>
      <c r="EV130" s="288"/>
      <c r="EW130" s="288"/>
      <c r="EX130" s="288"/>
      <c r="EY130" s="288"/>
      <c r="EZ130" s="288"/>
      <c r="FA130" s="288"/>
      <c r="FB130" s="288"/>
      <c r="FC130" s="288"/>
      <c r="FD130" s="288"/>
      <c r="FE130" s="288"/>
      <c r="FF130" s="288"/>
      <c r="FG130" s="288"/>
      <c r="FH130" s="288"/>
      <c r="FI130" s="288"/>
      <c r="FJ130" s="288"/>
      <c r="FK130" s="288"/>
      <c r="FL130" s="288"/>
      <c r="FM130" s="288"/>
      <c r="FN130" s="288"/>
      <c r="FO130" s="288"/>
      <c r="FP130" s="288"/>
      <c r="FQ130" s="288"/>
      <c r="FR130" s="288"/>
      <c r="FS130" s="45">
        <f t="shared" si="258"/>
        <v>0</v>
      </c>
      <c r="FT130" s="46" t="e">
        <f t="shared" si="261"/>
        <v>#DIV/0!</v>
      </c>
      <c r="FU130" s="45">
        <v>0</v>
      </c>
      <c r="FV130" s="46" t="e">
        <f t="shared" si="262"/>
        <v>#DIV/0!</v>
      </c>
      <c r="FW130" s="45">
        <f t="shared" si="214"/>
        <v>0</v>
      </c>
      <c r="FX130" s="46" t="e">
        <f>FW130/FE130</f>
        <v>#DIV/0!</v>
      </c>
      <c r="FY130" s="45">
        <f t="shared" si="215"/>
        <v>0</v>
      </c>
      <c r="FZ130" s="46" t="e">
        <f t="shared" si="263"/>
        <v>#DIV/0!</v>
      </c>
      <c r="GA130" s="45">
        <f t="shared" si="264"/>
        <v>0</v>
      </c>
      <c r="GB130" s="47" t="e">
        <f t="shared" si="265"/>
        <v>#DIV/0!</v>
      </c>
      <c r="GC130" s="140">
        <v>0</v>
      </c>
      <c r="GD130" s="47" t="e">
        <f t="shared" si="266"/>
        <v>#DIV/0!</v>
      </c>
      <c r="GE130" s="115"/>
      <c r="GF130" s="236"/>
      <c r="GG130" s="115"/>
      <c r="GH130" s="236"/>
      <c r="GI130" s="140">
        <f t="shared" si="267"/>
        <v>0</v>
      </c>
      <c r="GJ130" s="47" t="e">
        <f t="shared" si="268"/>
        <v>#DIV/0!</v>
      </c>
      <c r="GK130" s="115">
        <f t="shared" si="322"/>
        <v>0</v>
      </c>
      <c r="GL130" s="47" t="e">
        <f t="shared" si="269"/>
        <v>#DIV/0!</v>
      </c>
      <c r="GM130" s="115">
        <f t="shared" si="217"/>
        <v>0</v>
      </c>
      <c r="GN130" s="47" t="e">
        <f>GM130/FE130</f>
        <v>#DIV/0!</v>
      </c>
      <c r="GO130" s="115">
        <f t="shared" si="321"/>
        <v>0</v>
      </c>
      <c r="GP130" s="47" t="e">
        <f t="shared" si="270"/>
        <v>#DIV/0!</v>
      </c>
      <c r="GQ130" s="288"/>
      <c r="GR130" s="288"/>
      <c r="GS130" s="288"/>
      <c r="GT130" s="288"/>
      <c r="GU130" s="288"/>
      <c r="GV130" s="288"/>
      <c r="GW130" s="288"/>
      <c r="GX130" s="288"/>
      <c r="GY130" s="288"/>
      <c r="GZ130" s="288"/>
      <c r="HA130" s="288"/>
      <c r="HB130" s="288"/>
      <c r="HC130" s="288"/>
      <c r="HD130" s="288"/>
      <c r="HE130" s="288"/>
      <c r="HF130" s="288"/>
      <c r="HG130" s="288"/>
      <c r="HH130" s="288"/>
      <c r="HI130" s="288"/>
      <c r="HJ130" s="288"/>
      <c r="HK130" s="288"/>
      <c r="HL130" s="288"/>
      <c r="HM130" s="288"/>
      <c r="HN130" s="288"/>
      <c r="HO130" s="288"/>
      <c r="HP130" s="288"/>
      <c r="HQ130" s="288"/>
      <c r="HR130" s="288"/>
      <c r="HS130" s="288"/>
      <c r="HT130" s="288"/>
      <c r="HU130" s="288"/>
      <c r="HV130" s="288"/>
      <c r="HW130" s="288"/>
      <c r="HX130" s="288"/>
      <c r="HY130" s="288"/>
      <c r="HZ130" s="288"/>
      <c r="IA130" s="288"/>
      <c r="IB130" s="288"/>
      <c r="IC130" s="288"/>
      <c r="ID130" s="288"/>
      <c r="IE130" s="273"/>
      <c r="IF130" s="292"/>
      <c r="IG130" s="292"/>
      <c r="IH130" s="292"/>
    </row>
    <row r="131" spans="2:242" s="318" customFormat="1" ht="22.5" hidden="1" customHeight="1" x14ac:dyDescent="0.3">
      <c r="B131" s="278"/>
      <c r="C131" s="296"/>
      <c r="D131" s="286"/>
      <c r="E131" s="287"/>
      <c r="F131" s="287"/>
      <c r="G131" s="287"/>
      <c r="H131" s="287"/>
      <c r="I131" s="287"/>
      <c r="J131" s="287"/>
      <c r="K131" s="287"/>
      <c r="L131" s="287"/>
      <c r="M131" s="287"/>
      <c r="N131" s="287"/>
      <c r="O131" s="287"/>
      <c r="P131" s="287"/>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2"/>
      <c r="AL131" s="282"/>
      <c r="AM131" s="288"/>
      <c r="AN131" s="288"/>
      <c r="AO131" s="170"/>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171"/>
      <c r="BL131" s="167"/>
      <c r="BM131" s="167"/>
      <c r="BN131" s="167"/>
      <c r="BO131" s="167"/>
      <c r="BP131" s="167"/>
      <c r="BQ131" s="167"/>
      <c r="BR131" s="167"/>
      <c r="BS131" s="167"/>
      <c r="BT131" s="167"/>
      <c r="BU131" s="167"/>
      <c r="BV131" s="288"/>
      <c r="BW131" s="288"/>
      <c r="BX131" s="288"/>
      <c r="BY131" s="288"/>
      <c r="BZ131" s="288"/>
      <c r="CA131" s="288"/>
      <c r="CB131" s="288"/>
      <c r="CC131" s="288"/>
      <c r="CD131" s="288"/>
      <c r="CE131" s="167"/>
      <c r="CF131" s="167"/>
      <c r="CG131" s="288"/>
      <c r="CH131" s="288"/>
      <c r="CI131" s="288"/>
      <c r="CJ131" s="288"/>
      <c r="CK131" s="288"/>
      <c r="CL131" s="288"/>
      <c r="CM131" s="288"/>
      <c r="CN131" s="288"/>
      <c r="CO131" s="288"/>
      <c r="CP131" s="288"/>
      <c r="CQ131" s="288"/>
      <c r="CR131" s="288"/>
      <c r="CS131" s="288"/>
      <c r="CT131" s="288"/>
      <c r="CU131" s="288"/>
      <c r="CV131" s="288"/>
      <c r="CW131" s="288"/>
      <c r="CX131" s="288"/>
      <c r="CY131" s="288"/>
      <c r="CZ131" s="288"/>
      <c r="DA131" s="288"/>
      <c r="DB131" s="288"/>
      <c r="DC131" s="288"/>
      <c r="DD131" s="288"/>
      <c r="DE131" s="288"/>
      <c r="DF131" s="288"/>
      <c r="DG131" s="288"/>
      <c r="DH131" s="288"/>
      <c r="DI131" s="288"/>
      <c r="DJ131" s="288"/>
      <c r="DK131" s="288"/>
      <c r="DL131" s="288"/>
      <c r="DM131" s="288"/>
      <c r="DN131" s="288"/>
      <c r="DO131" s="288"/>
      <c r="DP131" s="288"/>
      <c r="DQ131" s="288"/>
      <c r="DR131" s="288"/>
      <c r="DS131" s="288"/>
      <c r="DT131" s="288"/>
      <c r="DU131" s="288"/>
      <c r="DV131" s="288"/>
      <c r="DW131" s="288"/>
      <c r="DX131" s="288"/>
      <c r="DY131" s="288"/>
      <c r="DZ131" s="288"/>
      <c r="EA131" s="288"/>
      <c r="EB131" s="288"/>
      <c r="EC131" s="288"/>
      <c r="ED131" s="288"/>
      <c r="EE131" s="288"/>
      <c r="EF131" s="288"/>
      <c r="EG131" s="288"/>
      <c r="EH131" s="288"/>
      <c r="EI131" s="288"/>
      <c r="EJ131" s="288"/>
      <c r="EK131" s="288"/>
      <c r="EL131" s="288"/>
      <c r="EM131" s="288"/>
      <c r="EN131" s="288"/>
      <c r="EO131" s="288"/>
      <c r="EP131" s="288"/>
      <c r="EQ131" s="288"/>
      <c r="ER131" s="288"/>
      <c r="ES131" s="287"/>
      <c r="ET131" s="288"/>
      <c r="EU131" s="288"/>
      <c r="EV131" s="288"/>
      <c r="EW131" s="288"/>
      <c r="EX131" s="288"/>
      <c r="EY131" s="288"/>
      <c r="EZ131" s="288"/>
      <c r="FA131" s="288"/>
      <c r="FB131" s="288"/>
      <c r="FC131" s="288"/>
      <c r="FD131" s="288"/>
      <c r="FE131" s="288"/>
      <c r="FF131" s="288"/>
      <c r="FG131" s="288"/>
      <c r="FH131" s="288"/>
      <c r="FI131" s="288"/>
      <c r="FJ131" s="288"/>
      <c r="FK131" s="288"/>
      <c r="FL131" s="288"/>
      <c r="FM131" s="288"/>
      <c r="FN131" s="288"/>
      <c r="FO131" s="288"/>
      <c r="FP131" s="288"/>
      <c r="FQ131" s="288"/>
      <c r="FR131" s="288"/>
      <c r="FS131" s="45">
        <f t="shared" si="258"/>
        <v>0</v>
      </c>
      <c r="FT131" s="46" t="e">
        <f t="shared" si="261"/>
        <v>#DIV/0!</v>
      </c>
      <c r="FU131" s="45">
        <v>0</v>
      </c>
      <c r="FV131" s="46" t="e">
        <f t="shared" si="262"/>
        <v>#DIV/0!</v>
      </c>
      <c r="FW131" s="45">
        <f t="shared" si="214"/>
        <v>0</v>
      </c>
      <c r="FX131" s="46" t="e">
        <f>FW131/FE131</f>
        <v>#DIV/0!</v>
      </c>
      <c r="FY131" s="45">
        <f t="shared" si="215"/>
        <v>0</v>
      </c>
      <c r="FZ131" s="46" t="e">
        <f t="shared" si="263"/>
        <v>#DIV/0!</v>
      </c>
      <c r="GA131" s="45">
        <f t="shared" si="264"/>
        <v>0</v>
      </c>
      <c r="GB131" s="47" t="e">
        <f t="shared" si="265"/>
        <v>#DIV/0!</v>
      </c>
      <c r="GC131" s="140">
        <v>0</v>
      </c>
      <c r="GD131" s="47" t="e">
        <f t="shared" si="266"/>
        <v>#DIV/0!</v>
      </c>
      <c r="GE131" s="115"/>
      <c r="GF131" s="236"/>
      <c r="GG131" s="115"/>
      <c r="GH131" s="236"/>
      <c r="GI131" s="140">
        <f t="shared" si="267"/>
        <v>0</v>
      </c>
      <c r="GJ131" s="47" t="e">
        <f t="shared" si="268"/>
        <v>#DIV/0!</v>
      </c>
      <c r="GK131" s="115">
        <f t="shared" si="322"/>
        <v>0</v>
      </c>
      <c r="GL131" s="47" t="e">
        <f t="shared" si="269"/>
        <v>#DIV/0!</v>
      </c>
      <c r="GM131" s="115">
        <f t="shared" si="217"/>
        <v>0</v>
      </c>
      <c r="GN131" s="47" t="e">
        <f>GM131/FE131</f>
        <v>#DIV/0!</v>
      </c>
      <c r="GO131" s="115">
        <f t="shared" si="321"/>
        <v>0</v>
      </c>
      <c r="GP131" s="47" t="e">
        <f t="shared" si="270"/>
        <v>#DIV/0!</v>
      </c>
      <c r="GQ131" s="288"/>
      <c r="GR131" s="288"/>
      <c r="GS131" s="288"/>
      <c r="GT131" s="288"/>
      <c r="GU131" s="288"/>
      <c r="GV131" s="288"/>
      <c r="GW131" s="288"/>
      <c r="GX131" s="288"/>
      <c r="GY131" s="288"/>
      <c r="GZ131" s="288"/>
      <c r="HA131" s="288"/>
      <c r="HB131" s="288"/>
      <c r="HC131" s="288"/>
      <c r="HD131" s="288"/>
      <c r="HE131" s="288"/>
      <c r="HF131" s="288"/>
      <c r="HG131" s="288"/>
      <c r="HH131" s="288"/>
      <c r="HI131" s="288"/>
      <c r="HJ131" s="288"/>
      <c r="HK131" s="288"/>
      <c r="HL131" s="288"/>
      <c r="HM131" s="288"/>
      <c r="HN131" s="288"/>
      <c r="HO131" s="288"/>
      <c r="HP131" s="288"/>
      <c r="HQ131" s="288"/>
      <c r="HR131" s="288"/>
      <c r="HS131" s="288"/>
      <c r="HT131" s="288"/>
      <c r="HU131" s="288"/>
      <c r="HV131" s="288"/>
      <c r="HW131" s="288"/>
      <c r="HX131" s="288"/>
      <c r="HY131" s="288"/>
      <c r="HZ131" s="288"/>
      <c r="IA131" s="288"/>
      <c r="IB131" s="288"/>
      <c r="IC131" s="288"/>
      <c r="ID131" s="288"/>
      <c r="IE131" s="273"/>
      <c r="IF131" s="292"/>
      <c r="IG131" s="292"/>
      <c r="IH131" s="292"/>
    </row>
    <row r="132" spans="2:242" s="323" customFormat="1" ht="57.75" customHeight="1" x14ac:dyDescent="0.3">
      <c r="B132" s="278" t="s">
        <v>238</v>
      </c>
      <c r="C132" s="277" t="s">
        <v>206</v>
      </c>
      <c r="D132" s="279" t="s">
        <v>239</v>
      </c>
      <c r="E132" s="280">
        <f>F132+G132</f>
        <v>49028.112280000001</v>
      </c>
      <c r="F132" s="316">
        <v>43023.37485</v>
      </c>
      <c r="G132" s="316">
        <f>6004.73743</f>
        <v>6004.7374300000001</v>
      </c>
      <c r="H132" s="280">
        <f>I132+J132</f>
        <v>4870.2642799999976</v>
      </c>
      <c r="I132" s="280">
        <f>L132-F132</f>
        <v>7540.6497299999974</v>
      </c>
      <c r="J132" s="280">
        <f>M132-G132</f>
        <v>-2670.3854500000002</v>
      </c>
      <c r="K132" s="280">
        <f>L132+M132</f>
        <v>53898.376559999997</v>
      </c>
      <c r="L132" s="316">
        <v>50564.024579999998</v>
      </c>
      <c r="M132" s="316">
        <f>6004.73743-2670.38545</f>
        <v>3334.3519799999999</v>
      </c>
      <c r="N132" s="280">
        <f>O132+P132</f>
        <v>-4000</v>
      </c>
      <c r="O132" s="280">
        <f>R132-L132</f>
        <v>-4000</v>
      </c>
      <c r="P132" s="280">
        <f>S132-M132</f>
        <v>0</v>
      </c>
      <c r="Q132" s="281">
        <f>R132+S132</f>
        <v>49898.376559999997</v>
      </c>
      <c r="R132" s="282">
        <f>50564.02458-4000</f>
        <v>46564.024579999998</v>
      </c>
      <c r="S132" s="282">
        <f>6004.73743-2670.38545</f>
        <v>3334.3519799999999</v>
      </c>
      <c r="T132" s="281">
        <f>U132+V132</f>
        <v>24927.599999999999</v>
      </c>
      <c r="U132" s="282">
        <v>0</v>
      </c>
      <c r="V132" s="282">
        <v>24927.599999999999</v>
      </c>
      <c r="W132" s="281">
        <f>X132+Y132</f>
        <v>42279.985999999997</v>
      </c>
      <c r="X132" s="281">
        <f>AA132-U132</f>
        <v>67207.585999999996</v>
      </c>
      <c r="Y132" s="281">
        <f>AB132-V132</f>
        <v>-24927.599999999999</v>
      </c>
      <c r="Z132" s="281">
        <f>AA132+AB132</f>
        <v>67207.585999999996</v>
      </c>
      <c r="AA132" s="282">
        <v>67207.585999999996</v>
      </c>
      <c r="AB132" s="282">
        <v>0</v>
      </c>
      <c r="AC132" s="281">
        <f>AD132+AE132</f>
        <v>0</v>
      </c>
      <c r="AD132" s="282">
        <v>0</v>
      </c>
      <c r="AE132" s="282">
        <v>0</v>
      </c>
      <c r="AF132" s="281" t="e">
        <f>AG132+AH132</f>
        <v>#REF!</v>
      </c>
      <c r="AG132" s="282" t="e">
        <f>'[2]2017_с остатком на торги'!$AG$113</f>
        <v>#REF!</v>
      </c>
      <c r="AH132" s="282">
        <v>0</v>
      </c>
      <c r="AI132" s="282">
        <v>0</v>
      </c>
      <c r="AJ132" s="282">
        <f>AA132</f>
        <v>67207.585999999996</v>
      </c>
      <c r="AK132" s="282">
        <f>Z132-AJ132</f>
        <v>0</v>
      </c>
      <c r="AL132" s="282" t="e">
        <f>AF132-AJ132</f>
        <v>#REF!</v>
      </c>
      <c r="AM132" s="289" t="s">
        <v>240</v>
      </c>
      <c r="AN132" s="289" t="s">
        <v>241</v>
      </c>
      <c r="AO132" s="170">
        <v>1</v>
      </c>
      <c r="AP132" s="282">
        <v>57652.852780000001</v>
      </c>
      <c r="AQ132" s="282"/>
      <c r="AR132" s="282" t="e">
        <f>AF132-AP132</f>
        <v>#REF!</v>
      </c>
      <c r="AS132" s="281">
        <f>AT132+AU132</f>
        <v>25000</v>
      </c>
      <c r="AT132" s="282">
        <v>25000</v>
      </c>
      <c r="AU132" s="282">
        <v>0</v>
      </c>
      <c r="AV132" s="281">
        <f>AW132+AX132</f>
        <v>-5000</v>
      </c>
      <c r="AW132" s="281">
        <v>-5000</v>
      </c>
      <c r="AX132" s="281">
        <f>BA132-AU132</f>
        <v>0</v>
      </c>
      <c r="AY132" s="281">
        <f>AZ132+BA132</f>
        <v>20000</v>
      </c>
      <c r="AZ132" s="282">
        <f>AT132+AW132</f>
        <v>20000</v>
      </c>
      <c r="BA132" s="282">
        <v>0</v>
      </c>
      <c r="BB132" s="281">
        <f>BC132+BD132</f>
        <v>25000</v>
      </c>
      <c r="BC132" s="282">
        <v>25000</v>
      </c>
      <c r="BD132" s="282"/>
      <c r="BE132" s="281">
        <f>BF132+BG132</f>
        <v>0</v>
      </c>
      <c r="BF132" s="281">
        <f>BW132-BC132</f>
        <v>0</v>
      </c>
      <c r="BG132" s="281">
        <f>BX132-BD132</f>
        <v>0</v>
      </c>
      <c r="BH132" s="281">
        <f>BI132+BJ132</f>
        <v>20000</v>
      </c>
      <c r="BI132" s="282">
        <v>20000</v>
      </c>
      <c r="BJ132" s="282">
        <v>0</v>
      </c>
      <c r="BK132" s="171">
        <v>1</v>
      </c>
      <c r="BL132" s="167">
        <f>AY132</f>
        <v>20000</v>
      </c>
      <c r="BM132" s="167">
        <f>BN132+BO132</f>
        <v>0</v>
      </c>
      <c r="BN132" s="167">
        <v>0</v>
      </c>
      <c r="BO132" s="167"/>
      <c r="BP132" s="167">
        <f>BQ132+BR132</f>
        <v>8180.3436499999998</v>
      </c>
      <c r="BQ132" s="167">
        <v>8180.3436499999998</v>
      </c>
      <c r="BR132" s="167"/>
      <c r="BS132" s="167">
        <f>BT132+BU132</f>
        <v>11819.656350000001</v>
      </c>
      <c r="BT132" s="167">
        <f>AZ132-BN132-BQ132</f>
        <v>11819.656350000001</v>
      </c>
      <c r="BU132" s="167"/>
      <c r="BV132" s="281">
        <f>BW132+BX132</f>
        <v>25000</v>
      </c>
      <c r="BW132" s="282">
        <v>25000</v>
      </c>
      <c r="BX132" s="282"/>
      <c r="BY132" s="281">
        <f>BZ132+CA132</f>
        <v>0</v>
      </c>
      <c r="BZ132" s="281">
        <f>CC132-BI132</f>
        <v>0</v>
      </c>
      <c r="CA132" s="281">
        <f>CD132-BX132</f>
        <v>0</v>
      </c>
      <c r="CB132" s="281">
        <f t="shared" ref="CB132:CB160" si="323">CC132+CD132</f>
        <v>20000</v>
      </c>
      <c r="CC132" s="281">
        <v>20000</v>
      </c>
      <c r="CD132" s="282"/>
      <c r="CE132" s="167">
        <v>1</v>
      </c>
      <c r="CF132" s="167">
        <f>CB132</f>
        <v>20000</v>
      </c>
      <c r="CG132" s="281"/>
      <c r="CH132" s="281">
        <f>CI132+CJ132</f>
        <v>10000</v>
      </c>
      <c r="CI132" s="282">
        <v>10000</v>
      </c>
      <c r="CJ132" s="282">
        <v>0</v>
      </c>
      <c r="CK132" s="281">
        <f>CL132+CM132</f>
        <v>0</v>
      </c>
      <c r="CL132" s="281">
        <f>CR132-CI132</f>
        <v>0</v>
      </c>
      <c r="CM132" s="281">
        <f>CS132-CJ132</f>
        <v>0</v>
      </c>
      <c r="CN132" s="281"/>
      <c r="CO132" s="281"/>
      <c r="CP132" s="281"/>
      <c r="CQ132" s="281">
        <f>CR132+CS132</f>
        <v>10000</v>
      </c>
      <c r="CR132" s="282">
        <v>10000</v>
      </c>
      <c r="CS132" s="282">
        <v>0</v>
      </c>
      <c r="CT132" s="281">
        <f>CU132+CV132</f>
        <v>0</v>
      </c>
      <c r="CU132" s="282"/>
      <c r="CV132" s="282"/>
      <c r="CW132" s="281">
        <f t="shared" ref="CW132:CW160" si="324">CX132+CY132</f>
        <v>44694.042800000003</v>
      </c>
      <c r="CX132" s="281">
        <v>44694.042800000003</v>
      </c>
      <c r="CY132" s="282"/>
      <c r="CZ132" s="281">
        <f t="shared" ref="CZ132:CZ160" si="325">DA132+DB132</f>
        <v>10000</v>
      </c>
      <c r="DA132" s="282">
        <v>10000</v>
      </c>
      <c r="DB132" s="282">
        <v>0</v>
      </c>
      <c r="DC132" s="282"/>
      <c r="DD132" s="282"/>
      <c r="DE132" s="282"/>
      <c r="DF132" s="281">
        <f t="shared" ref="DF132:DF160" si="326">DG132+DH132</f>
        <v>0</v>
      </c>
      <c r="DG132" s="281">
        <f>DJ132-CX132</f>
        <v>0</v>
      </c>
      <c r="DH132" s="282"/>
      <c r="DI132" s="281">
        <f t="shared" si="300"/>
        <v>44694.042799999996</v>
      </c>
      <c r="DJ132" s="281">
        <f>24694.0428+20000</f>
        <v>44694.042799999996</v>
      </c>
      <c r="DK132" s="282"/>
      <c r="DL132" s="281">
        <f t="shared" ref="DL132:DL160" si="327">DM132+DN132</f>
        <v>39694.042799999996</v>
      </c>
      <c r="DM132" s="281">
        <f>20000+19694.0428</f>
        <v>39694.042799999996</v>
      </c>
      <c r="DN132" s="282"/>
      <c r="DO132" s="281">
        <f t="shared" ref="DO132:DO160" si="328">DP132+DQ132</f>
        <v>0</v>
      </c>
      <c r="DP132" s="281">
        <v>0</v>
      </c>
      <c r="DQ132" s="282"/>
      <c r="DR132" s="281">
        <f t="shared" ref="DR132:DR160" si="329">DS132+DT132</f>
        <v>5000</v>
      </c>
      <c r="DS132" s="281">
        <f>DJ132-DM132</f>
        <v>5000</v>
      </c>
      <c r="DT132" s="282"/>
      <c r="DU132" s="281">
        <f t="shared" ref="DU132:DU160" si="330">DV132+DW132</f>
        <v>10000</v>
      </c>
      <c r="DV132" s="282">
        <v>10000</v>
      </c>
      <c r="DW132" s="282"/>
      <c r="DX132" s="281">
        <f t="shared" ref="DX132:DX160" si="331">DY132+DZ132</f>
        <v>15000</v>
      </c>
      <c r="DY132" s="282">
        <v>15000</v>
      </c>
      <c r="DZ132" s="282">
        <v>0</v>
      </c>
      <c r="EA132" s="282"/>
      <c r="EB132" s="282"/>
      <c r="EC132" s="282"/>
      <c r="ED132" s="282"/>
      <c r="EE132" s="282"/>
      <c r="EF132" s="282"/>
      <c r="EG132" s="167">
        <f>EH132</f>
        <v>131350</v>
      </c>
      <c r="EH132" s="167">
        <v>131350</v>
      </c>
      <c r="EI132" s="167"/>
      <c r="EJ132" s="167"/>
      <c r="EK132" s="167">
        <f>EL132</f>
        <v>0</v>
      </c>
      <c r="EL132" s="167"/>
      <c r="EM132" s="167"/>
      <c r="EN132" s="167"/>
      <c r="EO132" s="167">
        <f>EP132</f>
        <v>0</v>
      </c>
      <c r="EP132" s="167"/>
      <c r="EQ132" s="167"/>
      <c r="ER132" s="167"/>
      <c r="ES132" s="167">
        <f t="shared" ref="ES132:ES160" si="332">ET132+EV132</f>
        <v>0</v>
      </c>
      <c r="ET132" s="167"/>
      <c r="EU132" s="167"/>
      <c r="EV132" s="167"/>
      <c r="EW132" s="167">
        <f t="shared" ref="EW132:EW152" si="333">EX132+EY132</f>
        <v>15000</v>
      </c>
      <c r="EX132" s="167">
        <v>15000</v>
      </c>
      <c r="EY132" s="167">
        <v>0</v>
      </c>
      <c r="EZ132" s="167"/>
      <c r="FA132" s="167"/>
      <c r="FB132" s="167"/>
      <c r="FC132" s="167">
        <f>FD132</f>
        <v>139235.83272999999</v>
      </c>
      <c r="FD132" s="167">
        <v>139235.83272999999</v>
      </c>
      <c r="FE132" s="167"/>
      <c r="FF132" s="167"/>
      <c r="FG132" s="167">
        <f>FH132+FJ132</f>
        <v>53494.680649999995</v>
      </c>
      <c r="FH132" s="167">
        <f>FP132-FD132</f>
        <v>53494.680649999995</v>
      </c>
      <c r="FI132" s="167"/>
      <c r="FJ132" s="167"/>
      <c r="FK132" s="167">
        <f>FL132</f>
        <v>0</v>
      </c>
      <c r="FL132" s="167"/>
      <c r="FM132" s="167"/>
      <c r="FN132" s="167"/>
      <c r="FO132" s="167">
        <f>FP132</f>
        <v>192730.51337999999</v>
      </c>
      <c r="FP132" s="167">
        <f>EH132+61380.51338</f>
        <v>192730.51337999999</v>
      </c>
      <c r="FQ132" s="167"/>
      <c r="FR132" s="167"/>
      <c r="FS132" s="248">
        <f t="shared" si="258"/>
        <v>7885.8327300000001</v>
      </c>
      <c r="FT132" s="249">
        <f t="shared" si="261"/>
        <v>5.663651788036389E-2</v>
      </c>
      <c r="FU132" s="248">
        <v>7885.8327300000001</v>
      </c>
      <c r="FV132" s="249">
        <f t="shared" si="262"/>
        <v>5.663651788036389E-2</v>
      </c>
      <c r="FW132" s="248">
        <f t="shared" si="214"/>
        <v>0</v>
      </c>
      <c r="FX132" s="249">
        <v>0</v>
      </c>
      <c r="FY132" s="248">
        <f t="shared" si="215"/>
        <v>0</v>
      </c>
      <c r="FZ132" s="249">
        <v>0</v>
      </c>
      <c r="GA132" s="248">
        <f t="shared" si="264"/>
        <v>7885.8327300000001</v>
      </c>
      <c r="GB132" s="250">
        <f t="shared" si="265"/>
        <v>5.663651788036389E-2</v>
      </c>
      <c r="GC132" s="248">
        <v>7885.8327300000001</v>
      </c>
      <c r="GD132" s="250">
        <f t="shared" si="266"/>
        <v>5.663651788036389E-2</v>
      </c>
      <c r="GE132" s="248"/>
      <c r="GF132" s="251"/>
      <c r="GG132" s="248"/>
      <c r="GH132" s="251"/>
      <c r="GI132" s="248">
        <f t="shared" si="267"/>
        <v>127446.23655</v>
      </c>
      <c r="GJ132" s="250">
        <f t="shared" si="268"/>
        <v>0.91532642173468481</v>
      </c>
      <c r="GK132" s="248">
        <v>127446.23655</v>
      </c>
      <c r="GL132" s="250">
        <f t="shared" si="269"/>
        <v>0.91532642173468481</v>
      </c>
      <c r="GM132" s="248">
        <f t="shared" si="217"/>
        <v>0</v>
      </c>
      <c r="GN132" s="250">
        <v>0</v>
      </c>
      <c r="GO132" s="248">
        <f t="shared" si="321"/>
        <v>0</v>
      </c>
      <c r="GP132" s="250">
        <v>0</v>
      </c>
      <c r="GQ132" s="167"/>
      <c r="GR132" s="167"/>
      <c r="GS132" s="167"/>
      <c r="GT132" s="167"/>
      <c r="GU132" s="167">
        <f>GV132</f>
        <v>57500</v>
      </c>
      <c r="GV132" s="167">
        <v>57500</v>
      </c>
      <c r="GW132" s="167"/>
      <c r="GX132" s="167"/>
      <c r="GY132" s="167"/>
      <c r="GZ132" s="167"/>
      <c r="HA132" s="167"/>
      <c r="HB132" s="167"/>
      <c r="HC132" s="167"/>
      <c r="HD132" s="167"/>
      <c r="HE132" s="167"/>
      <c r="HF132" s="167"/>
      <c r="HG132" s="167">
        <f>HH132</f>
        <v>0</v>
      </c>
      <c r="HH132" s="281">
        <f>HP132-GV132</f>
        <v>0</v>
      </c>
      <c r="HI132" s="167"/>
      <c r="HJ132" s="167"/>
      <c r="HK132" s="167">
        <f>HL132</f>
        <v>0</v>
      </c>
      <c r="HL132" s="281">
        <f>IF132-GZ132</f>
        <v>0</v>
      </c>
      <c r="HM132" s="167"/>
      <c r="HN132" s="167"/>
      <c r="HO132" s="167">
        <f>HP132</f>
        <v>57500</v>
      </c>
      <c r="HP132" s="167">
        <v>57500</v>
      </c>
      <c r="HQ132" s="167"/>
      <c r="HR132" s="167"/>
      <c r="HS132" s="167">
        <f>HT132</f>
        <v>17500</v>
      </c>
      <c r="HT132" s="167">
        <v>17500</v>
      </c>
      <c r="HU132" s="167"/>
      <c r="HV132" s="167"/>
      <c r="HW132" s="167">
        <f>HX132</f>
        <v>0</v>
      </c>
      <c r="HX132" s="281">
        <f>IR132-HL132</f>
        <v>0</v>
      </c>
      <c r="HY132" s="167"/>
      <c r="HZ132" s="167"/>
      <c r="IA132" s="167">
        <f>IB132</f>
        <v>17500</v>
      </c>
      <c r="IB132" s="167">
        <f>HT132</f>
        <v>17500</v>
      </c>
      <c r="IC132" s="167"/>
      <c r="ID132" s="167"/>
      <c r="IE132" s="297" t="s">
        <v>209</v>
      </c>
      <c r="IF132" s="317"/>
      <c r="IG132" s="317"/>
      <c r="IH132" s="317"/>
    </row>
    <row r="133" spans="2:242" s="230" customFormat="1" ht="78" customHeight="1" x14ac:dyDescent="0.3">
      <c r="B133" s="219" t="s">
        <v>242</v>
      </c>
      <c r="C133" s="220" t="s">
        <v>243</v>
      </c>
      <c r="D133" s="221" t="s">
        <v>244</v>
      </c>
      <c r="E133" s="222">
        <f>F133+G133</f>
        <v>112693.5</v>
      </c>
      <c r="F133" s="222"/>
      <c r="G133" s="222">
        <v>112693.5</v>
      </c>
      <c r="H133" s="222">
        <f>I133+J133</f>
        <v>0</v>
      </c>
      <c r="I133" s="222"/>
      <c r="J133" s="222">
        <f>M133-G133</f>
        <v>0</v>
      </c>
      <c r="K133" s="222">
        <f>L133+M133</f>
        <v>112693.5</v>
      </c>
      <c r="L133" s="222"/>
      <c r="M133" s="222">
        <v>112693.5</v>
      </c>
      <c r="N133" s="222">
        <f>O133+P133</f>
        <v>40000</v>
      </c>
      <c r="O133" s="222"/>
      <c r="P133" s="222">
        <f>S133-M133</f>
        <v>40000</v>
      </c>
      <c r="Q133" s="223">
        <f>R133+S133</f>
        <v>152693.5</v>
      </c>
      <c r="R133" s="223"/>
      <c r="S133" s="223">
        <f>112693.5+40000</f>
        <v>152693.5</v>
      </c>
      <c r="T133" s="223">
        <f>U133+V133</f>
        <v>0</v>
      </c>
      <c r="U133" s="223"/>
      <c r="V133" s="223"/>
      <c r="W133" s="223">
        <f>X133+Y133</f>
        <v>172677.7</v>
      </c>
      <c r="X133" s="223"/>
      <c r="Y133" s="223">
        <f>AB133-V133</f>
        <v>172677.7</v>
      </c>
      <c r="Z133" s="223">
        <f>AA133+AB133</f>
        <v>172677.7</v>
      </c>
      <c r="AA133" s="223"/>
      <c r="AB133" s="223">
        <v>172677.7</v>
      </c>
      <c r="AC133" s="223">
        <f>AD133+AE133</f>
        <v>0</v>
      </c>
      <c r="AD133" s="223"/>
      <c r="AE133" s="223">
        <v>0</v>
      </c>
      <c r="AF133" s="223" t="e">
        <f>AG133+AH133</f>
        <v>#REF!</v>
      </c>
      <c r="AG133" s="223"/>
      <c r="AH133" s="223" t="e">
        <f>'[2]2017_с остатком на торги'!$AH$114</f>
        <v>#REF!</v>
      </c>
      <c r="AI133" s="223">
        <v>0</v>
      </c>
      <c r="AJ133" s="223">
        <v>0</v>
      </c>
      <c r="AK133" s="223">
        <f>Z133-AJ133</f>
        <v>172677.7</v>
      </c>
      <c r="AL133" s="223" t="e">
        <f>AF133-AJ133</f>
        <v>#REF!</v>
      </c>
      <c r="AM133" s="223" t="s">
        <v>245</v>
      </c>
      <c r="AN133" s="223" t="s">
        <v>246</v>
      </c>
      <c r="AO133" s="224">
        <v>1</v>
      </c>
      <c r="AP133" s="223"/>
      <c r="AQ133" s="223"/>
      <c r="AR133" s="223" t="e">
        <f>AF133-AP133</f>
        <v>#REF!</v>
      </c>
      <c r="AS133" s="223">
        <f>AT133+AU133</f>
        <v>100000</v>
      </c>
      <c r="AT133" s="223"/>
      <c r="AU133" s="223">
        <v>100000</v>
      </c>
      <c r="AV133" s="223">
        <f>AW133+AX133</f>
        <v>0</v>
      </c>
      <c r="AW133" s="223"/>
      <c r="AX133" s="223">
        <v>0</v>
      </c>
      <c r="AY133" s="223">
        <f>AZ133+BA133</f>
        <v>100000</v>
      </c>
      <c r="AZ133" s="223"/>
      <c r="BA133" s="223">
        <f>AU133</f>
        <v>100000</v>
      </c>
      <c r="BB133" s="223">
        <f>BC133+BD133</f>
        <v>100000</v>
      </c>
      <c r="BC133" s="223"/>
      <c r="BD133" s="223">
        <v>100000</v>
      </c>
      <c r="BE133" s="223">
        <f>BF133+BG133</f>
        <v>154943.94699999999</v>
      </c>
      <c r="BF133" s="223"/>
      <c r="BG133" s="223">
        <f>BJ133-BA133</f>
        <v>154943.94699999999</v>
      </c>
      <c r="BH133" s="223">
        <f>BI133+BJ133</f>
        <v>254943.94699999999</v>
      </c>
      <c r="BI133" s="223"/>
      <c r="BJ133" s="223">
        <v>254943.94699999999</v>
      </c>
      <c r="BK133" s="225">
        <v>1</v>
      </c>
      <c r="BL133" s="226">
        <f>AY133</f>
        <v>100000</v>
      </c>
      <c r="BM133" s="223"/>
      <c r="BN133" s="223"/>
      <c r="BO133" s="223"/>
      <c r="BP133" s="223"/>
      <c r="BQ133" s="223"/>
      <c r="BR133" s="223"/>
      <c r="BS133" s="223">
        <f>BT133+BU133</f>
        <v>254943.94699999999</v>
      </c>
      <c r="BT133" s="223"/>
      <c r="BU133" s="223">
        <f>BJ133-BO133</f>
        <v>254943.94699999999</v>
      </c>
      <c r="BV133" s="223">
        <f>BW133+BX133</f>
        <v>100000</v>
      </c>
      <c r="BW133" s="223"/>
      <c r="BX133" s="223">
        <v>100000</v>
      </c>
      <c r="BY133" s="223">
        <f>BZ133+CA133</f>
        <v>54591.253000000026</v>
      </c>
      <c r="BZ133" s="223"/>
      <c r="CA133" s="223">
        <f>CD133-BJ133</f>
        <v>54591.253000000026</v>
      </c>
      <c r="CB133" s="223">
        <f t="shared" si="323"/>
        <v>309535.2</v>
      </c>
      <c r="CC133" s="223"/>
      <c r="CD133" s="223">
        <f>CD134+CD138+CD146+CD148+CD158+CD162+CD164</f>
        <v>309535.2</v>
      </c>
      <c r="CE133" s="226" t="e">
        <f t="shared" ref="CE133:CS133" si="334">SUM(CE135:CE165)</f>
        <v>#REF!</v>
      </c>
      <c r="CF133" s="226" t="e">
        <f t="shared" si="334"/>
        <v>#REF!</v>
      </c>
      <c r="CG133" s="223" t="e">
        <f t="shared" si="334"/>
        <v>#REF!</v>
      </c>
      <c r="CH133" s="223" t="e">
        <f t="shared" si="334"/>
        <v>#REF!</v>
      </c>
      <c r="CI133" s="223" t="e">
        <f t="shared" si="334"/>
        <v>#REF!</v>
      </c>
      <c r="CJ133" s="223" t="e">
        <f t="shared" si="334"/>
        <v>#REF!</v>
      </c>
      <c r="CK133" s="223" t="e">
        <f t="shared" si="334"/>
        <v>#REF!</v>
      </c>
      <c r="CL133" s="223" t="e">
        <f t="shared" si="334"/>
        <v>#REF!</v>
      </c>
      <c r="CM133" s="223" t="e">
        <f t="shared" si="334"/>
        <v>#REF!</v>
      </c>
      <c r="CN133" s="223" t="e">
        <f t="shared" si="334"/>
        <v>#REF!</v>
      </c>
      <c r="CO133" s="223" t="e">
        <f t="shared" si="334"/>
        <v>#REF!</v>
      </c>
      <c r="CP133" s="223" t="e">
        <f t="shared" si="334"/>
        <v>#REF!</v>
      </c>
      <c r="CQ133" s="223" t="e">
        <f t="shared" si="334"/>
        <v>#REF!</v>
      </c>
      <c r="CR133" s="223" t="e">
        <f t="shared" si="334"/>
        <v>#REF!</v>
      </c>
      <c r="CS133" s="223" t="e">
        <f t="shared" si="334"/>
        <v>#REF!</v>
      </c>
      <c r="CT133" s="223">
        <f>CU133+CV133</f>
        <v>45878.74</v>
      </c>
      <c r="CU133" s="223">
        <f>SUM(CU135:CU165)</f>
        <v>0</v>
      </c>
      <c r="CV133" s="223">
        <f>CV134+CV138+CV146+CV148+CV158+CV162+CV164</f>
        <v>45878.74</v>
      </c>
      <c r="CW133" s="223">
        <f t="shared" si="324"/>
        <v>182776.424</v>
      </c>
      <c r="CX133" s="223"/>
      <c r="CY133" s="223">
        <f>CY134+CY138+CY146+CY148+CY158+CY162+CY164+CY170</f>
        <v>182776.424</v>
      </c>
      <c r="CZ133" s="223">
        <f t="shared" si="325"/>
        <v>184000</v>
      </c>
      <c r="DA133" s="223"/>
      <c r="DB133" s="223">
        <f>DB134+DB138+DB146+DB148+DB158+DB162+DB164</f>
        <v>184000</v>
      </c>
      <c r="DC133" s="223">
        <f>DD133+DE133</f>
        <v>0</v>
      </c>
      <c r="DD133" s="223"/>
      <c r="DE133" s="223">
        <f>DE134+DE138+DE146+DE148+DE158+DE162+DE164</f>
        <v>0</v>
      </c>
      <c r="DF133" s="223">
        <f t="shared" si="326"/>
        <v>0</v>
      </c>
      <c r="DG133" s="223"/>
      <c r="DH133" s="223">
        <f>DH134+DH138+DH146+DH148+DH158+DH162+DH164+DH170</f>
        <v>0</v>
      </c>
      <c r="DI133" s="223">
        <f t="shared" si="300"/>
        <v>182776.424</v>
      </c>
      <c r="DJ133" s="223"/>
      <c r="DK133" s="223">
        <f>DK134+DK138+DK146+DK148+DK158+DK162+DK164+DK170</f>
        <v>182776.424</v>
      </c>
      <c r="DL133" s="223">
        <f t="shared" si="327"/>
        <v>80543.645000000004</v>
      </c>
      <c r="DM133" s="223"/>
      <c r="DN133" s="223">
        <f>DN134+DN138+DN146+DN148+DN158+DN162+DN164</f>
        <v>80543.645000000004</v>
      </c>
      <c r="DO133" s="223">
        <f t="shared" si="328"/>
        <v>0</v>
      </c>
      <c r="DP133" s="223"/>
      <c r="DQ133" s="223">
        <f>DQ134+DQ138+DQ146+DQ148+DQ158+DQ162+DQ164</f>
        <v>0</v>
      </c>
      <c r="DR133" s="223">
        <f t="shared" si="329"/>
        <v>96686.478999999992</v>
      </c>
      <c r="DS133" s="223"/>
      <c r="DT133" s="223">
        <f>DT134+DT138+DT146+DT148+DT158+DT162+DT164</f>
        <v>96686.478999999992</v>
      </c>
      <c r="DU133" s="223">
        <f t="shared" si="330"/>
        <v>184000</v>
      </c>
      <c r="DV133" s="223"/>
      <c r="DW133" s="223">
        <f>DW134+DW138+DW146+DW148+DW158+DW162+DW164+DW170</f>
        <v>184000</v>
      </c>
      <c r="DX133" s="223">
        <f t="shared" si="331"/>
        <v>110250</v>
      </c>
      <c r="DY133" s="223"/>
      <c r="DZ133" s="223">
        <f>DZ134+DZ138+DZ146+DZ148+DZ158+DZ162+DZ164</f>
        <v>110250</v>
      </c>
      <c r="EA133" s="223"/>
      <c r="EB133" s="223"/>
      <c r="EC133" s="223"/>
      <c r="ED133" s="223">
        <f>EE133+EF133</f>
        <v>-126486.06200000001</v>
      </c>
      <c r="EE133" s="223"/>
      <c r="EF133" s="223">
        <f>EF134+EF138+EF146+EF148+EF158+EF162+EF164+EF170</f>
        <v>-126486.06200000001</v>
      </c>
      <c r="EG133" s="223">
        <f t="shared" ref="EG133:EG166" si="335">EH133+EJ133</f>
        <v>259055.38800000004</v>
      </c>
      <c r="EH133" s="223"/>
      <c r="EI133" s="223"/>
      <c r="EJ133" s="222">
        <f>EJ134+EJ138+EJ146+EJ148+EJ154+EJ158+EJ164+EJ168</f>
        <v>259055.38800000004</v>
      </c>
      <c r="EK133" s="223">
        <f t="shared" ref="EK133:EK160" si="336">EL133+EN133</f>
        <v>0</v>
      </c>
      <c r="EL133" s="223"/>
      <c r="EM133" s="223"/>
      <c r="EN133" s="223">
        <f>EN134+EN138+EN146+EN148+EN154+EN158+EN162+EN164+EN166+EN168+EN170</f>
        <v>0</v>
      </c>
      <c r="EO133" s="223" t="e">
        <f>EP133+ER133</f>
        <v>#REF!</v>
      </c>
      <c r="EP133" s="223"/>
      <c r="EQ133" s="223"/>
      <c r="ER133" s="223" t="e">
        <f>ER134+ER138+ER148+ER154+ER158+ER164+ER166+ER168+ER170</f>
        <v>#REF!</v>
      </c>
      <c r="ES133" s="223">
        <f t="shared" si="332"/>
        <v>-10112.633</v>
      </c>
      <c r="ET133" s="223"/>
      <c r="EU133" s="223"/>
      <c r="EV133" s="223">
        <f>EV134+EV138+EV146+EV148+EV154+EV158+EV164+EV168</f>
        <v>-10112.633</v>
      </c>
      <c r="EW133" s="223">
        <f t="shared" si="333"/>
        <v>110250</v>
      </c>
      <c r="EX133" s="223"/>
      <c r="EY133" s="223">
        <f>EY134+EY138+EY146+EY148+EY158+EY162+EY164+EY170</f>
        <v>110250</v>
      </c>
      <c r="EZ133" s="223">
        <f>FA133+FB133</f>
        <v>0</v>
      </c>
      <c r="FA133" s="223"/>
      <c r="FB133" s="223">
        <f>FB134+FB138+FB146+FB148+FB158+FB162+FB164</f>
        <v>0</v>
      </c>
      <c r="FC133" s="223">
        <f t="shared" ref="FC133:FC166" si="337">FD133+FF133</f>
        <v>259055.38800000004</v>
      </c>
      <c r="FD133" s="223"/>
      <c r="FE133" s="223"/>
      <c r="FF133" s="223">
        <f>FF134+FF138+FF148+FF154+FF158+FF164+FF166+FF168+FF170+FF146</f>
        <v>259055.38800000004</v>
      </c>
      <c r="FG133" s="223">
        <f>FH133+FJ133</f>
        <v>66342.049180000002</v>
      </c>
      <c r="FH133" s="223"/>
      <c r="FI133" s="223"/>
      <c r="FJ133" s="223">
        <f>FJ134+FJ138+FJ146+FJ148+FJ158+FJ162+FJ164+FJ154+FJ168</f>
        <v>66342.049180000002</v>
      </c>
      <c r="FK133" s="223">
        <f>FL133+FN133</f>
        <v>22529.924999999999</v>
      </c>
      <c r="FL133" s="223"/>
      <c r="FM133" s="223"/>
      <c r="FN133" s="223">
        <f>FN134+FN138+FN148+FN154+FN158+FN164+FN166+FN168+FN170</f>
        <v>22529.924999999999</v>
      </c>
      <c r="FO133" s="223">
        <f t="shared" ref="FO133:FO166" si="338">FP133+FR133</f>
        <v>325397.43718000001</v>
      </c>
      <c r="FP133" s="223"/>
      <c r="FQ133" s="223"/>
      <c r="FR133" s="223">
        <f>FR134+FR138+FR146+FR148+FR158+FR162+FR164+FR154+FR168</f>
        <v>325397.43718000001</v>
      </c>
      <c r="FS133" s="75">
        <f t="shared" si="258"/>
        <v>0</v>
      </c>
      <c r="FT133" s="76">
        <f t="shared" si="261"/>
        <v>0</v>
      </c>
      <c r="FU133" s="75">
        <v>0</v>
      </c>
      <c r="FV133" s="76">
        <v>0</v>
      </c>
      <c r="FW133" s="75">
        <f t="shared" si="214"/>
        <v>0</v>
      </c>
      <c r="FX133" s="76">
        <v>0</v>
      </c>
      <c r="FY133" s="75">
        <f t="shared" si="215"/>
        <v>0</v>
      </c>
      <c r="FZ133" s="76">
        <f t="shared" si="263"/>
        <v>0</v>
      </c>
      <c r="GA133" s="75">
        <f t="shared" si="264"/>
        <v>0</v>
      </c>
      <c r="GB133" s="77">
        <f t="shared" si="265"/>
        <v>0</v>
      </c>
      <c r="GC133" s="75"/>
      <c r="GD133" s="77"/>
      <c r="GE133" s="75"/>
      <c r="GF133" s="227"/>
      <c r="GG133" s="75">
        <f>GG378+GG428</f>
        <v>0</v>
      </c>
      <c r="GH133" s="227">
        <f t="shared" ref="GH133:GH196" si="339">GG133/FF133</f>
        <v>0</v>
      </c>
      <c r="GI133" s="75">
        <f t="shared" si="267"/>
        <v>9417.2919999999995</v>
      </c>
      <c r="GJ133" s="77">
        <f t="shared" si="268"/>
        <v>3.6352426686450535E-2</v>
      </c>
      <c r="GK133" s="75">
        <f t="shared" si="322"/>
        <v>0</v>
      </c>
      <c r="GL133" s="77">
        <v>0</v>
      </c>
      <c r="GM133" s="75">
        <f t="shared" si="217"/>
        <v>0</v>
      </c>
      <c r="GN133" s="77">
        <v>0</v>
      </c>
      <c r="GO133" s="223">
        <f>GO134+GO138+GO148+GO154+GO158+GO164+GO166+GO168+GO170+GO146</f>
        <v>9417.2919999999995</v>
      </c>
      <c r="GP133" s="77">
        <f t="shared" si="270"/>
        <v>3.6352426686450535E-2</v>
      </c>
      <c r="GQ133" s="222"/>
      <c r="GR133" s="222"/>
      <c r="GS133" s="222"/>
      <c r="GT133" s="222"/>
      <c r="GU133" s="223">
        <f t="shared" ref="GU133:GU166" si="340">GV133+GX133</f>
        <v>332288.34700000001</v>
      </c>
      <c r="GV133" s="223"/>
      <c r="GW133" s="223"/>
      <c r="GX133" s="222">
        <f>GX134+GX138+GX146+GX148+GX158+GX162+GX164+GX154+GX168</f>
        <v>332288.34700000001</v>
      </c>
      <c r="GY133" s="223"/>
      <c r="GZ133" s="223"/>
      <c r="HA133" s="223"/>
      <c r="HB133" s="223"/>
      <c r="HC133" s="223"/>
      <c r="HD133" s="223"/>
      <c r="HE133" s="223"/>
      <c r="HF133" s="223"/>
      <c r="HG133" s="222">
        <f>HH133+HJ133</f>
        <v>77905.531750000009</v>
      </c>
      <c r="HH133" s="223"/>
      <c r="HI133" s="223"/>
      <c r="HJ133" s="222">
        <f>HJ134+HJ138+HJ146+HJ148+HJ158+HJ162+HJ164+HJ154+HJ168</f>
        <v>77905.531750000009</v>
      </c>
      <c r="HK133" s="223">
        <f>HL133+HN133</f>
        <v>0</v>
      </c>
      <c r="HL133" s="223"/>
      <c r="HM133" s="223"/>
      <c r="HN133" s="223">
        <f>HN134+HN138+HN146+HN148+HN154+HN158+HN164+HN168+HN170</f>
        <v>0</v>
      </c>
      <c r="HO133" s="223">
        <f>HP133+HR133</f>
        <v>410193.87875000003</v>
      </c>
      <c r="HP133" s="223"/>
      <c r="HQ133" s="223"/>
      <c r="HR133" s="222">
        <f>HR134+HR138+HR146+HR148+HR158+HR162+HR164+HR154+HR168</f>
        <v>410193.87875000003</v>
      </c>
      <c r="HS133" s="223">
        <f>HT133+HV133</f>
        <v>91993.9</v>
      </c>
      <c r="HT133" s="223"/>
      <c r="HU133" s="223"/>
      <c r="HV133" s="222">
        <f>HV134+HV138+HV146+HV148+HV158+HV162+HV164+HV154+HV168</f>
        <v>91993.9</v>
      </c>
      <c r="HW133" s="223">
        <f>HX133+HZ133</f>
        <v>59671.516710000004</v>
      </c>
      <c r="HX133" s="223"/>
      <c r="HY133" s="223"/>
      <c r="HZ133" s="223">
        <f>HZ134+HZ138+HZ146+HZ148+HZ154+HZ158+HZ164+HZ168</f>
        <v>59671.516710000004</v>
      </c>
      <c r="IA133" s="223">
        <f>IB133+ID133</f>
        <v>151665.41670999999</v>
      </c>
      <c r="IB133" s="223"/>
      <c r="IC133" s="223"/>
      <c r="ID133" s="222">
        <f>ID134+ID138+ID146+ID148+ID158+ID162+ID164+ID154+ID168</f>
        <v>151665.41670999999</v>
      </c>
      <c r="IE133" s="324"/>
      <c r="IF133" s="229"/>
      <c r="IG133" s="229"/>
      <c r="IH133" s="229"/>
    </row>
    <row r="134" spans="2:242" s="252" customFormat="1" ht="36.75" customHeight="1" x14ac:dyDescent="0.3">
      <c r="B134" s="161" t="s">
        <v>247</v>
      </c>
      <c r="C134" s="325" t="s">
        <v>248</v>
      </c>
      <c r="D134" s="163"/>
      <c r="E134" s="164"/>
      <c r="F134" s="164"/>
      <c r="G134" s="164"/>
      <c r="H134" s="164"/>
      <c r="I134" s="164"/>
      <c r="J134" s="164"/>
      <c r="K134" s="164"/>
      <c r="L134" s="164"/>
      <c r="M134" s="164"/>
      <c r="N134" s="164"/>
      <c r="O134" s="164"/>
      <c r="P134" s="164"/>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7"/>
      <c r="AL134" s="167"/>
      <c r="AM134" s="172"/>
      <c r="AN134" s="172"/>
      <c r="AO134" s="170"/>
      <c r="AP134" s="166"/>
      <c r="AQ134" s="166"/>
      <c r="AR134" s="167"/>
      <c r="AS134" s="166"/>
      <c r="AT134" s="166"/>
      <c r="AU134" s="166"/>
      <c r="AV134" s="166"/>
      <c r="AW134" s="166"/>
      <c r="AX134" s="166"/>
      <c r="AY134" s="166"/>
      <c r="AZ134" s="166"/>
      <c r="BA134" s="166"/>
      <c r="BB134" s="166"/>
      <c r="BC134" s="166"/>
      <c r="BD134" s="166"/>
      <c r="BE134" s="166"/>
      <c r="BF134" s="166"/>
      <c r="BG134" s="166"/>
      <c r="BH134" s="166"/>
      <c r="BI134" s="166"/>
      <c r="BJ134" s="166"/>
      <c r="BK134" s="171"/>
      <c r="BL134" s="167"/>
      <c r="BM134" s="167"/>
      <c r="BN134" s="167"/>
      <c r="BO134" s="167"/>
      <c r="BP134" s="167"/>
      <c r="BQ134" s="167"/>
      <c r="BR134" s="167"/>
      <c r="BS134" s="167"/>
      <c r="BT134" s="167"/>
      <c r="BU134" s="167"/>
      <c r="BV134" s="166"/>
      <c r="BW134" s="166"/>
      <c r="BX134" s="166"/>
      <c r="BY134" s="166"/>
      <c r="BZ134" s="166"/>
      <c r="CA134" s="166"/>
      <c r="CB134" s="166">
        <f t="shared" si="323"/>
        <v>70154.909</v>
      </c>
      <c r="CC134" s="166">
        <f t="shared" ref="CC134:CV134" si="341">CC135+CC136</f>
        <v>0</v>
      </c>
      <c r="CD134" s="166">
        <f t="shared" si="341"/>
        <v>70154.909</v>
      </c>
      <c r="CE134" s="166">
        <f t="shared" si="341"/>
        <v>0</v>
      </c>
      <c r="CF134" s="166">
        <f t="shared" si="341"/>
        <v>0</v>
      </c>
      <c r="CG134" s="166">
        <f t="shared" si="341"/>
        <v>0</v>
      </c>
      <c r="CH134" s="166">
        <f t="shared" si="341"/>
        <v>0</v>
      </c>
      <c r="CI134" s="166">
        <f t="shared" si="341"/>
        <v>0</v>
      </c>
      <c r="CJ134" s="166">
        <f t="shared" si="341"/>
        <v>0</v>
      </c>
      <c r="CK134" s="166">
        <f t="shared" si="341"/>
        <v>0</v>
      </c>
      <c r="CL134" s="166">
        <f t="shared" si="341"/>
        <v>0</v>
      </c>
      <c r="CM134" s="166">
        <f t="shared" si="341"/>
        <v>0</v>
      </c>
      <c r="CN134" s="166">
        <f t="shared" si="341"/>
        <v>0</v>
      </c>
      <c r="CO134" s="166">
        <f t="shared" si="341"/>
        <v>0</v>
      </c>
      <c r="CP134" s="166">
        <f t="shared" si="341"/>
        <v>0</v>
      </c>
      <c r="CQ134" s="166">
        <f t="shared" si="341"/>
        <v>0</v>
      </c>
      <c r="CR134" s="166">
        <f t="shared" si="341"/>
        <v>0</v>
      </c>
      <c r="CS134" s="166">
        <f t="shared" si="341"/>
        <v>0</v>
      </c>
      <c r="CT134" s="166">
        <f t="shared" si="341"/>
        <v>0</v>
      </c>
      <c r="CU134" s="166">
        <f t="shared" si="341"/>
        <v>0</v>
      </c>
      <c r="CV134" s="166">
        <f t="shared" si="341"/>
        <v>0</v>
      </c>
      <c r="CW134" s="166">
        <f t="shared" si="324"/>
        <v>41652.239000000001</v>
      </c>
      <c r="CX134" s="166">
        <f>CX135+CX136</f>
        <v>0</v>
      </c>
      <c r="CY134" s="166">
        <f>CY135+CY136</f>
        <v>41652.239000000001</v>
      </c>
      <c r="CZ134" s="166">
        <f t="shared" si="325"/>
        <v>0</v>
      </c>
      <c r="DA134" s="166">
        <f>DA135+DA136</f>
        <v>0</v>
      </c>
      <c r="DB134" s="166">
        <f>DB135+DB136</f>
        <v>0</v>
      </c>
      <c r="DC134" s="166"/>
      <c r="DD134" s="166"/>
      <c r="DE134" s="166"/>
      <c r="DF134" s="166">
        <f t="shared" si="326"/>
        <v>0</v>
      </c>
      <c r="DG134" s="166">
        <f>DG135+DG136</f>
        <v>0</v>
      </c>
      <c r="DH134" s="166">
        <f>DH135+DH136</f>
        <v>0</v>
      </c>
      <c r="DI134" s="166">
        <f t="shared" si="300"/>
        <v>41652.239000000001</v>
      </c>
      <c r="DJ134" s="166">
        <f>DJ135+DJ136</f>
        <v>0</v>
      </c>
      <c r="DK134" s="166">
        <f>DK135+DK136</f>
        <v>41652.239000000001</v>
      </c>
      <c r="DL134" s="166">
        <f t="shared" si="327"/>
        <v>0</v>
      </c>
      <c r="DM134" s="166">
        <f>DM135+DM136</f>
        <v>0</v>
      </c>
      <c r="DN134" s="166">
        <f>DN135+DN136</f>
        <v>0</v>
      </c>
      <c r="DO134" s="166">
        <f t="shared" si="328"/>
        <v>0</v>
      </c>
      <c r="DP134" s="166">
        <f>DP135+DP136</f>
        <v>0</v>
      </c>
      <c r="DQ134" s="166">
        <f>DQ135+DQ136</f>
        <v>0</v>
      </c>
      <c r="DR134" s="166">
        <f t="shared" si="329"/>
        <v>41652.239000000001</v>
      </c>
      <c r="DS134" s="166">
        <f>DS135+DS136</f>
        <v>0</v>
      </c>
      <c r="DT134" s="166">
        <f>DT135+DT136</f>
        <v>41652.239000000001</v>
      </c>
      <c r="DU134" s="166">
        <f t="shared" si="330"/>
        <v>0</v>
      </c>
      <c r="DV134" s="166">
        <f>DV135+DV136</f>
        <v>0</v>
      </c>
      <c r="DW134" s="166">
        <f>DW135+DW136</f>
        <v>0</v>
      </c>
      <c r="DX134" s="166">
        <f t="shared" si="331"/>
        <v>7114.1279999999997</v>
      </c>
      <c r="DY134" s="166">
        <f>DY135+DY136</f>
        <v>0</v>
      </c>
      <c r="DZ134" s="166">
        <f>DZ135+DZ136</f>
        <v>7114.1279999999997</v>
      </c>
      <c r="EA134" s="166"/>
      <c r="EB134" s="166"/>
      <c r="EC134" s="166"/>
      <c r="ED134" s="166"/>
      <c r="EE134" s="166"/>
      <c r="EF134" s="166"/>
      <c r="EG134" s="166">
        <f t="shared" si="335"/>
        <v>6889.42</v>
      </c>
      <c r="EH134" s="166"/>
      <c r="EI134" s="166"/>
      <c r="EJ134" s="166">
        <f>EJ136+EJ137</f>
        <v>6889.42</v>
      </c>
      <c r="EK134" s="166">
        <f t="shared" si="336"/>
        <v>0</v>
      </c>
      <c r="EL134" s="166">
        <f>EL135+EL136</f>
        <v>0</v>
      </c>
      <c r="EM134" s="166"/>
      <c r="EN134" s="166">
        <f>EN135+EN136</f>
        <v>0</v>
      </c>
      <c r="EO134" s="166">
        <f>EP134+ER134</f>
        <v>0</v>
      </c>
      <c r="EP134" s="166">
        <f>EP135+EP136</f>
        <v>0</v>
      </c>
      <c r="EQ134" s="166"/>
      <c r="ER134" s="166">
        <f>ER135+ER136</f>
        <v>0</v>
      </c>
      <c r="ES134" s="166">
        <f t="shared" si="332"/>
        <v>0</v>
      </c>
      <c r="ET134" s="167">
        <f>ET135+ET136</f>
        <v>0</v>
      </c>
      <c r="EU134" s="167"/>
      <c r="EV134" s="166">
        <f>EV136+EV137</f>
        <v>0</v>
      </c>
      <c r="EW134" s="166">
        <f t="shared" si="333"/>
        <v>7114.1279999999997</v>
      </c>
      <c r="EX134" s="166">
        <f>EX135+EX136</f>
        <v>0</v>
      </c>
      <c r="EY134" s="166">
        <f>EY135+EY136</f>
        <v>7114.1279999999997</v>
      </c>
      <c r="EZ134" s="166"/>
      <c r="FA134" s="166"/>
      <c r="FB134" s="166"/>
      <c r="FC134" s="166">
        <f t="shared" si="337"/>
        <v>6889.42</v>
      </c>
      <c r="FD134" s="166"/>
      <c r="FE134" s="166"/>
      <c r="FF134" s="166">
        <f>FF136+FF137</f>
        <v>6889.42</v>
      </c>
      <c r="FG134" s="166">
        <f>FH134+FJ134</f>
        <v>9287.2484700000005</v>
      </c>
      <c r="FH134" s="166">
        <f>FH135+FH136</f>
        <v>0</v>
      </c>
      <c r="FI134" s="166"/>
      <c r="FJ134" s="166">
        <f>FJ135+FJ136</f>
        <v>9287.2484700000005</v>
      </c>
      <c r="FK134" s="166">
        <f>FL134+FN134</f>
        <v>0</v>
      </c>
      <c r="FL134" s="166">
        <f>FL135+FL136</f>
        <v>0</v>
      </c>
      <c r="FM134" s="166"/>
      <c r="FN134" s="166">
        <f>FN135+FN136</f>
        <v>0</v>
      </c>
      <c r="FO134" s="166">
        <f t="shared" si="338"/>
        <v>16176.668470000001</v>
      </c>
      <c r="FP134" s="166"/>
      <c r="FQ134" s="166"/>
      <c r="FR134" s="166">
        <f>SUM(FR135:FR137)</f>
        <v>16176.668470000001</v>
      </c>
      <c r="FS134" s="248">
        <f t="shared" si="258"/>
        <v>0</v>
      </c>
      <c r="FT134" s="249">
        <f t="shared" si="261"/>
        <v>0</v>
      </c>
      <c r="FU134" s="248">
        <v>0</v>
      </c>
      <c r="FV134" s="249">
        <v>0</v>
      </c>
      <c r="FW134" s="248">
        <f t="shared" si="214"/>
        <v>0</v>
      </c>
      <c r="FX134" s="249">
        <v>0</v>
      </c>
      <c r="FY134" s="248">
        <f t="shared" si="215"/>
        <v>0</v>
      </c>
      <c r="FZ134" s="249">
        <f t="shared" si="263"/>
        <v>0</v>
      </c>
      <c r="GA134" s="248">
        <f t="shared" si="264"/>
        <v>0</v>
      </c>
      <c r="GB134" s="250">
        <f t="shared" si="265"/>
        <v>0</v>
      </c>
      <c r="GC134" s="248"/>
      <c r="GD134" s="250"/>
      <c r="GE134" s="248"/>
      <c r="GF134" s="251"/>
      <c r="GG134" s="248"/>
      <c r="GH134" s="251">
        <f t="shared" si="339"/>
        <v>0</v>
      </c>
      <c r="GI134" s="248">
        <f t="shared" si="267"/>
        <v>0</v>
      </c>
      <c r="GJ134" s="250">
        <f t="shared" si="268"/>
        <v>0</v>
      </c>
      <c r="GK134" s="248">
        <f t="shared" si="322"/>
        <v>0</v>
      </c>
      <c r="GL134" s="250">
        <v>0</v>
      </c>
      <c r="GM134" s="248">
        <f t="shared" si="217"/>
        <v>0</v>
      </c>
      <c r="GN134" s="250">
        <v>0</v>
      </c>
      <c r="GO134" s="248"/>
      <c r="GP134" s="250">
        <f t="shared" si="270"/>
        <v>0</v>
      </c>
      <c r="GQ134" s="166"/>
      <c r="GR134" s="166"/>
      <c r="GS134" s="166"/>
      <c r="GT134" s="166"/>
      <c r="GU134" s="166">
        <f>GV134+GW134+GX134</f>
        <v>6440</v>
      </c>
      <c r="GV134" s="166"/>
      <c r="GW134" s="166"/>
      <c r="GX134" s="166">
        <f>GX135+GX136+GX137</f>
        <v>6440</v>
      </c>
      <c r="GY134" s="166"/>
      <c r="GZ134" s="166"/>
      <c r="HA134" s="166"/>
      <c r="HB134" s="166"/>
      <c r="HC134" s="166"/>
      <c r="HD134" s="166"/>
      <c r="HE134" s="166"/>
      <c r="HF134" s="166"/>
      <c r="HG134" s="166">
        <f>HG136+HG137</f>
        <v>0</v>
      </c>
      <c r="HH134" s="166"/>
      <c r="HI134" s="166"/>
      <c r="HJ134" s="166">
        <f>HJ135+HJ136+HJ137</f>
        <v>0</v>
      </c>
      <c r="HK134" s="166">
        <f>HL134</f>
        <v>0</v>
      </c>
      <c r="HL134" s="166"/>
      <c r="HM134" s="166"/>
      <c r="HN134" s="166">
        <f>HN135+HN136+HN137</f>
        <v>0</v>
      </c>
      <c r="HO134" s="166">
        <f>HP134+HQ134+HR134</f>
        <v>6440</v>
      </c>
      <c r="HP134" s="166"/>
      <c r="HQ134" s="166"/>
      <c r="HR134" s="166">
        <f>HR135+HR136+HR137</f>
        <v>6440</v>
      </c>
      <c r="HS134" s="166">
        <f>HT134+HU134+HV134</f>
        <v>0</v>
      </c>
      <c r="HT134" s="166"/>
      <c r="HU134" s="166"/>
      <c r="HV134" s="166">
        <f>HV135+HV136+HV137</f>
        <v>0</v>
      </c>
      <c r="HW134" s="166">
        <f>HX134</f>
        <v>0</v>
      </c>
      <c r="HX134" s="166"/>
      <c r="HY134" s="166"/>
      <c r="HZ134" s="166">
        <f>HZ135+HZ136+HZ137</f>
        <v>0</v>
      </c>
      <c r="IA134" s="166">
        <f>IB134+IC134+ID134</f>
        <v>0</v>
      </c>
      <c r="IB134" s="166"/>
      <c r="IC134" s="166"/>
      <c r="ID134" s="166">
        <f>ID135+ID136+ID137</f>
        <v>0</v>
      </c>
      <c r="IE134" s="326"/>
      <c r="IF134" s="320"/>
      <c r="IG134" s="320"/>
      <c r="IH134" s="320"/>
    </row>
    <row r="135" spans="2:242" s="252" customFormat="1" ht="99" hidden="1" customHeight="1" x14ac:dyDescent="0.3">
      <c r="B135" s="161" t="s">
        <v>145</v>
      </c>
      <c r="C135" s="327" t="s">
        <v>249</v>
      </c>
      <c r="D135" s="163"/>
      <c r="E135" s="164"/>
      <c r="F135" s="164"/>
      <c r="G135" s="164"/>
      <c r="H135" s="164"/>
      <c r="I135" s="164"/>
      <c r="J135" s="164"/>
      <c r="K135" s="164"/>
      <c r="L135" s="164"/>
      <c r="M135" s="164"/>
      <c r="N135" s="164"/>
      <c r="O135" s="164"/>
      <c r="P135" s="164"/>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7"/>
      <c r="AL135" s="167"/>
      <c r="AM135" s="172"/>
      <c r="AN135" s="172"/>
      <c r="AO135" s="170"/>
      <c r="AP135" s="166"/>
      <c r="AQ135" s="166"/>
      <c r="AR135" s="167"/>
      <c r="AS135" s="166"/>
      <c r="AT135" s="166"/>
      <c r="AU135" s="166"/>
      <c r="AV135" s="166"/>
      <c r="AW135" s="166"/>
      <c r="AX135" s="166"/>
      <c r="AY135" s="166"/>
      <c r="AZ135" s="166"/>
      <c r="BA135" s="166"/>
      <c r="BB135" s="166"/>
      <c r="BC135" s="166"/>
      <c r="BD135" s="166"/>
      <c r="BE135" s="166"/>
      <c r="BF135" s="166"/>
      <c r="BG135" s="166"/>
      <c r="BH135" s="166"/>
      <c r="BI135" s="166"/>
      <c r="BJ135" s="166"/>
      <c r="BK135" s="171"/>
      <c r="BL135" s="167"/>
      <c r="BM135" s="167"/>
      <c r="BN135" s="167"/>
      <c r="BO135" s="167"/>
      <c r="BP135" s="167"/>
      <c r="BQ135" s="167"/>
      <c r="BR135" s="167"/>
      <c r="BS135" s="167"/>
      <c r="BT135" s="167"/>
      <c r="BU135" s="167"/>
      <c r="BV135" s="166"/>
      <c r="BW135" s="166"/>
      <c r="BX135" s="166"/>
      <c r="BY135" s="166"/>
      <c r="BZ135" s="166"/>
      <c r="CA135" s="166"/>
      <c r="CB135" s="166">
        <f t="shared" si="323"/>
        <v>70154.909</v>
      </c>
      <c r="CC135" s="166"/>
      <c r="CD135" s="166">
        <f>15563.6+54591.253+0.056</f>
        <v>70154.909</v>
      </c>
      <c r="CE135" s="167"/>
      <c r="CF135" s="167"/>
      <c r="CG135" s="166"/>
      <c r="CH135" s="166"/>
      <c r="CI135" s="166"/>
      <c r="CJ135" s="166"/>
      <c r="CK135" s="166"/>
      <c r="CL135" s="166"/>
      <c r="CM135" s="166"/>
      <c r="CN135" s="166"/>
      <c r="CO135" s="166"/>
      <c r="CP135" s="166"/>
      <c r="CQ135" s="166"/>
      <c r="CR135" s="166"/>
      <c r="CS135" s="166"/>
      <c r="CT135" s="166"/>
      <c r="CU135" s="166"/>
      <c r="CV135" s="166"/>
      <c r="CW135" s="166">
        <f t="shared" si="324"/>
        <v>41652.239000000001</v>
      </c>
      <c r="CX135" s="166"/>
      <c r="CY135" s="166">
        <v>41652.239000000001</v>
      </c>
      <c r="CZ135" s="166">
        <f t="shared" si="325"/>
        <v>0</v>
      </c>
      <c r="DA135" s="166"/>
      <c r="DB135" s="166"/>
      <c r="DC135" s="166"/>
      <c r="DD135" s="166"/>
      <c r="DE135" s="166"/>
      <c r="DF135" s="166">
        <f t="shared" si="326"/>
        <v>0</v>
      </c>
      <c r="DG135" s="166"/>
      <c r="DH135" s="166">
        <f>DK135-CY135</f>
        <v>0</v>
      </c>
      <c r="DI135" s="166">
        <f t="shared" si="300"/>
        <v>41652.239000000001</v>
      </c>
      <c r="DJ135" s="166"/>
      <c r="DK135" s="166">
        <f>41652.239</f>
        <v>41652.239000000001</v>
      </c>
      <c r="DL135" s="166">
        <f t="shared" si="327"/>
        <v>0</v>
      </c>
      <c r="DM135" s="166"/>
      <c r="DN135" s="166"/>
      <c r="DO135" s="166">
        <f t="shared" si="328"/>
        <v>0</v>
      </c>
      <c r="DP135" s="166"/>
      <c r="DQ135" s="166"/>
      <c r="DR135" s="166">
        <f t="shared" si="329"/>
        <v>41652.239000000001</v>
      </c>
      <c r="DS135" s="166"/>
      <c r="DT135" s="166">
        <f>DK135-DN135-DQ135</f>
        <v>41652.239000000001</v>
      </c>
      <c r="DU135" s="166">
        <f t="shared" si="330"/>
        <v>0</v>
      </c>
      <c r="DV135" s="166"/>
      <c r="DW135" s="166"/>
      <c r="DX135" s="166">
        <f t="shared" si="331"/>
        <v>0</v>
      </c>
      <c r="DY135" s="166"/>
      <c r="DZ135" s="166"/>
      <c r="EA135" s="166"/>
      <c r="EB135" s="166"/>
      <c r="EC135" s="166"/>
      <c r="ED135" s="166"/>
      <c r="EE135" s="166"/>
      <c r="EF135" s="166"/>
      <c r="EG135" s="166">
        <f t="shared" si="335"/>
        <v>0</v>
      </c>
      <c r="EH135" s="166"/>
      <c r="EI135" s="166"/>
      <c r="EJ135" s="166">
        <f>DY135</f>
        <v>0</v>
      </c>
      <c r="EK135" s="166">
        <f t="shared" si="336"/>
        <v>0</v>
      </c>
      <c r="EL135" s="166"/>
      <c r="EM135" s="166"/>
      <c r="EN135" s="166"/>
      <c r="EO135" s="166">
        <f>EP135+ER135</f>
        <v>0</v>
      </c>
      <c r="EP135" s="166"/>
      <c r="EQ135" s="166"/>
      <c r="ER135" s="166"/>
      <c r="ES135" s="280">
        <f t="shared" si="332"/>
        <v>0</v>
      </c>
      <c r="ET135" s="281">
        <f>ED135</f>
        <v>0</v>
      </c>
      <c r="EU135" s="281"/>
      <c r="EV135" s="166">
        <f>EE135+EN135</f>
        <v>0</v>
      </c>
      <c r="EW135" s="166">
        <f t="shared" si="333"/>
        <v>0</v>
      </c>
      <c r="EX135" s="166"/>
      <c r="EY135" s="166"/>
      <c r="EZ135" s="166"/>
      <c r="FA135" s="166"/>
      <c r="FB135" s="166"/>
      <c r="FC135" s="166">
        <f t="shared" si="337"/>
        <v>0</v>
      </c>
      <c r="FD135" s="166"/>
      <c r="FE135" s="166"/>
      <c r="FF135" s="166">
        <f>EY135</f>
        <v>0</v>
      </c>
      <c r="FG135" s="166">
        <f>FH135+FJ135</f>
        <v>9287.2484700000005</v>
      </c>
      <c r="FH135" s="166"/>
      <c r="FI135" s="166"/>
      <c r="FJ135" s="166">
        <f>FR135-FF135</f>
        <v>9287.2484700000005</v>
      </c>
      <c r="FK135" s="166">
        <f>FL135+FN135</f>
        <v>0</v>
      </c>
      <c r="FL135" s="166"/>
      <c r="FM135" s="166"/>
      <c r="FN135" s="166"/>
      <c r="FO135" s="166">
        <f t="shared" si="338"/>
        <v>9287.2484700000005</v>
      </c>
      <c r="FP135" s="166"/>
      <c r="FQ135" s="166"/>
      <c r="FR135" s="166">
        <v>9287.2484700000005</v>
      </c>
      <c r="FS135" s="248">
        <f t="shared" si="258"/>
        <v>0</v>
      </c>
      <c r="FT135" s="249" t="e">
        <f t="shared" si="261"/>
        <v>#DIV/0!</v>
      </c>
      <c r="FU135" s="248">
        <v>0</v>
      </c>
      <c r="FV135" s="249" t="e">
        <f t="shared" si="262"/>
        <v>#DIV/0!</v>
      </c>
      <c r="FW135" s="248">
        <f t="shared" si="214"/>
        <v>0</v>
      </c>
      <c r="FX135" s="249" t="e">
        <f>FW135/FE135</f>
        <v>#DIV/0!</v>
      </c>
      <c r="FY135" s="248">
        <f t="shared" si="215"/>
        <v>0</v>
      </c>
      <c r="FZ135" s="249" t="e">
        <f t="shared" si="263"/>
        <v>#DIV/0!</v>
      </c>
      <c r="GA135" s="248">
        <f t="shared" si="264"/>
        <v>0</v>
      </c>
      <c r="GB135" s="250" t="e">
        <f t="shared" si="265"/>
        <v>#DIV/0!</v>
      </c>
      <c r="GC135" s="248"/>
      <c r="GD135" s="250"/>
      <c r="GE135" s="248"/>
      <c r="GF135" s="251"/>
      <c r="GG135" s="248">
        <f>GG380+GG430</f>
        <v>0</v>
      </c>
      <c r="GH135" s="251" t="e">
        <f t="shared" si="339"/>
        <v>#DIV/0!</v>
      </c>
      <c r="GI135" s="248">
        <f t="shared" si="267"/>
        <v>0</v>
      </c>
      <c r="GJ135" s="250" t="e">
        <f t="shared" si="268"/>
        <v>#DIV/0!</v>
      </c>
      <c r="GK135" s="248">
        <f t="shared" si="322"/>
        <v>0</v>
      </c>
      <c r="GL135" s="250" t="e">
        <f t="shared" si="269"/>
        <v>#DIV/0!</v>
      </c>
      <c r="GM135" s="248">
        <f t="shared" si="217"/>
        <v>0</v>
      </c>
      <c r="GN135" s="250" t="e">
        <f>GM135/FE135</f>
        <v>#DIV/0!</v>
      </c>
      <c r="GO135" s="248">
        <f t="shared" si="321"/>
        <v>0</v>
      </c>
      <c r="GP135" s="250" t="e">
        <f t="shared" si="270"/>
        <v>#DIV/0!</v>
      </c>
      <c r="GQ135" s="166"/>
      <c r="GR135" s="166"/>
      <c r="GS135" s="166"/>
      <c r="GT135" s="166"/>
      <c r="GU135" s="166">
        <f t="shared" si="340"/>
        <v>0</v>
      </c>
      <c r="GV135" s="166"/>
      <c r="GW135" s="166"/>
      <c r="GX135" s="166">
        <v>0</v>
      </c>
      <c r="GY135" s="166"/>
      <c r="GZ135" s="166"/>
      <c r="HA135" s="166"/>
      <c r="HB135" s="166"/>
      <c r="HC135" s="166"/>
      <c r="HD135" s="166"/>
      <c r="HE135" s="166"/>
      <c r="HF135" s="166"/>
      <c r="HG135" s="166">
        <f t="shared" ref="HG135:HG142" si="342">HH135+HJ135</f>
        <v>0</v>
      </c>
      <c r="HH135" s="166"/>
      <c r="HI135" s="166"/>
      <c r="HJ135" s="166">
        <f>HC135</f>
        <v>0</v>
      </c>
      <c r="HK135" s="166">
        <f>HL135+HN135</f>
        <v>0</v>
      </c>
      <c r="HL135" s="166"/>
      <c r="HM135" s="166"/>
      <c r="HN135" s="166">
        <f>HG135</f>
        <v>0</v>
      </c>
      <c r="HO135" s="166">
        <f t="shared" ref="HO135:HO142" si="343">HP135+HR135</f>
        <v>0</v>
      </c>
      <c r="HP135" s="166"/>
      <c r="HQ135" s="166"/>
      <c r="HR135" s="166">
        <f>HG135</f>
        <v>0</v>
      </c>
      <c r="HS135" s="166">
        <f t="shared" ref="HS135:HS142" si="344">HT135+HV135</f>
        <v>0</v>
      </c>
      <c r="HT135" s="166"/>
      <c r="HU135" s="166"/>
      <c r="HV135" s="166">
        <f>HO135</f>
        <v>0</v>
      </c>
      <c r="HW135" s="166">
        <f>HX135+HZ135</f>
        <v>0</v>
      </c>
      <c r="HX135" s="166"/>
      <c r="HY135" s="166"/>
      <c r="HZ135" s="166">
        <f>HS135</f>
        <v>0</v>
      </c>
      <c r="IA135" s="166">
        <f t="shared" ref="IA135:IA142" si="345">IB135+ID135</f>
        <v>0</v>
      </c>
      <c r="IB135" s="166"/>
      <c r="IC135" s="166"/>
      <c r="ID135" s="166">
        <f>HW135</f>
        <v>0</v>
      </c>
      <c r="IE135" s="298" t="s">
        <v>250</v>
      </c>
      <c r="IF135" s="320" t="s">
        <v>251</v>
      </c>
      <c r="IG135" s="320"/>
      <c r="IH135" s="320"/>
    </row>
    <row r="136" spans="2:242" s="333" customFormat="1" ht="70.5" customHeight="1" x14ac:dyDescent="0.25">
      <c r="B136" s="285" t="s">
        <v>145</v>
      </c>
      <c r="C136" s="328" t="s">
        <v>252</v>
      </c>
      <c r="D136" s="329"/>
      <c r="E136" s="232"/>
      <c r="F136" s="232"/>
      <c r="G136" s="232"/>
      <c r="H136" s="232"/>
      <c r="I136" s="232"/>
      <c r="J136" s="232"/>
      <c r="K136" s="232"/>
      <c r="L136" s="232"/>
      <c r="M136" s="232"/>
      <c r="N136" s="232"/>
      <c r="O136" s="232"/>
      <c r="P136" s="232"/>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67"/>
      <c r="AL136" s="267"/>
      <c r="AM136" s="330"/>
      <c r="AN136" s="330"/>
      <c r="AO136" s="265"/>
      <c r="AP136" s="234"/>
      <c r="AQ136" s="234"/>
      <c r="AR136" s="267"/>
      <c r="AS136" s="234"/>
      <c r="AT136" s="234"/>
      <c r="AU136" s="234"/>
      <c r="AV136" s="234"/>
      <c r="AW136" s="234"/>
      <c r="AX136" s="234"/>
      <c r="AY136" s="234"/>
      <c r="AZ136" s="234"/>
      <c r="BA136" s="234"/>
      <c r="BB136" s="234"/>
      <c r="BC136" s="234"/>
      <c r="BD136" s="234"/>
      <c r="BE136" s="234"/>
      <c r="BF136" s="234"/>
      <c r="BG136" s="234"/>
      <c r="BH136" s="234"/>
      <c r="BI136" s="234"/>
      <c r="BJ136" s="234"/>
      <c r="BK136" s="266"/>
      <c r="BL136" s="267"/>
      <c r="BM136" s="267"/>
      <c r="BN136" s="267"/>
      <c r="BO136" s="267"/>
      <c r="BP136" s="267"/>
      <c r="BQ136" s="267"/>
      <c r="BR136" s="267"/>
      <c r="BS136" s="267"/>
      <c r="BT136" s="267"/>
      <c r="BU136" s="267"/>
      <c r="BV136" s="234"/>
      <c r="BW136" s="234"/>
      <c r="BX136" s="234"/>
      <c r="BY136" s="234"/>
      <c r="BZ136" s="234"/>
      <c r="CA136" s="234"/>
      <c r="CB136" s="234">
        <f t="shared" si="323"/>
        <v>0</v>
      </c>
      <c r="CC136" s="234"/>
      <c r="CD136" s="234">
        <v>0</v>
      </c>
      <c r="CE136" s="267"/>
      <c r="CF136" s="267"/>
      <c r="CG136" s="234"/>
      <c r="CH136" s="234"/>
      <c r="CI136" s="234"/>
      <c r="CJ136" s="234"/>
      <c r="CK136" s="234"/>
      <c r="CL136" s="234"/>
      <c r="CM136" s="234"/>
      <c r="CN136" s="234"/>
      <c r="CO136" s="234"/>
      <c r="CP136" s="234"/>
      <c r="CQ136" s="234"/>
      <c r="CR136" s="234"/>
      <c r="CS136" s="234"/>
      <c r="CT136" s="234"/>
      <c r="CU136" s="234"/>
      <c r="CV136" s="234"/>
      <c r="CW136" s="234">
        <f t="shared" si="324"/>
        <v>0</v>
      </c>
      <c r="CX136" s="234"/>
      <c r="CY136" s="331">
        <v>0</v>
      </c>
      <c r="CZ136" s="234">
        <f t="shared" si="325"/>
        <v>0</v>
      </c>
      <c r="DA136" s="234"/>
      <c r="DB136" s="234"/>
      <c r="DC136" s="234"/>
      <c r="DD136" s="234"/>
      <c r="DE136" s="234"/>
      <c r="DF136" s="234">
        <f t="shared" si="326"/>
        <v>0</v>
      </c>
      <c r="DG136" s="234"/>
      <c r="DH136" s="234">
        <v>0</v>
      </c>
      <c r="DI136" s="234">
        <f t="shared" si="300"/>
        <v>0</v>
      </c>
      <c r="DJ136" s="234"/>
      <c r="DK136" s="234">
        <v>0</v>
      </c>
      <c r="DL136" s="234">
        <f t="shared" si="327"/>
        <v>0</v>
      </c>
      <c r="DM136" s="234"/>
      <c r="DN136" s="234">
        <v>0</v>
      </c>
      <c r="DO136" s="234">
        <f t="shared" si="328"/>
        <v>0</v>
      </c>
      <c r="DP136" s="234"/>
      <c r="DQ136" s="234">
        <v>0</v>
      </c>
      <c r="DR136" s="234">
        <f t="shared" si="329"/>
        <v>0</v>
      </c>
      <c r="DS136" s="234"/>
      <c r="DT136" s="234">
        <v>0</v>
      </c>
      <c r="DU136" s="234">
        <f t="shared" si="330"/>
        <v>0</v>
      </c>
      <c r="DV136" s="234"/>
      <c r="DW136" s="234"/>
      <c r="DX136" s="234">
        <f t="shared" si="331"/>
        <v>7114.1279999999997</v>
      </c>
      <c r="DY136" s="234"/>
      <c r="DZ136" s="234">
        <v>7114.1279999999997</v>
      </c>
      <c r="EA136" s="234"/>
      <c r="EB136" s="234"/>
      <c r="EC136" s="234"/>
      <c r="ED136" s="234"/>
      <c r="EE136" s="234"/>
      <c r="EF136" s="234"/>
      <c r="EG136" s="234">
        <f t="shared" si="335"/>
        <v>6889.42</v>
      </c>
      <c r="EH136" s="234"/>
      <c r="EI136" s="234"/>
      <c r="EJ136" s="234">
        <v>6889.42</v>
      </c>
      <c r="EK136" s="234">
        <f t="shared" si="336"/>
        <v>0</v>
      </c>
      <c r="EL136" s="234"/>
      <c r="EM136" s="234"/>
      <c r="EN136" s="234">
        <v>0</v>
      </c>
      <c r="EO136" s="234">
        <f>EP136+ER136</f>
        <v>0</v>
      </c>
      <c r="EP136" s="234"/>
      <c r="EQ136" s="234"/>
      <c r="ER136" s="234">
        <v>0</v>
      </c>
      <c r="ES136" s="263">
        <f t="shared" si="332"/>
        <v>0</v>
      </c>
      <c r="ET136" s="263">
        <f>ED136</f>
        <v>0</v>
      </c>
      <c r="EU136" s="263"/>
      <c r="EV136" s="234">
        <f>FR136-EJ136</f>
        <v>0</v>
      </c>
      <c r="EW136" s="234">
        <f t="shared" si="333"/>
        <v>7114.1279999999997</v>
      </c>
      <c r="EX136" s="234"/>
      <c r="EY136" s="234">
        <v>7114.1279999999997</v>
      </c>
      <c r="EZ136" s="234"/>
      <c r="FA136" s="234"/>
      <c r="FB136" s="234"/>
      <c r="FC136" s="234">
        <f t="shared" si="337"/>
        <v>6889.42</v>
      </c>
      <c r="FD136" s="234"/>
      <c r="FE136" s="234"/>
      <c r="FF136" s="234">
        <v>6889.42</v>
      </c>
      <c r="FG136" s="234">
        <f>FH136+FJ136</f>
        <v>0</v>
      </c>
      <c r="FH136" s="234"/>
      <c r="FI136" s="234"/>
      <c r="FJ136" s="234">
        <v>0</v>
      </c>
      <c r="FK136" s="234">
        <f>FL136+FN136</f>
        <v>0</v>
      </c>
      <c r="FL136" s="234"/>
      <c r="FM136" s="234"/>
      <c r="FN136" s="234">
        <v>0</v>
      </c>
      <c r="FO136" s="234">
        <f t="shared" si="338"/>
        <v>6889.42</v>
      </c>
      <c r="FP136" s="234"/>
      <c r="FQ136" s="234"/>
      <c r="FR136" s="234">
        <v>6889.42</v>
      </c>
      <c r="FS136" s="140">
        <f t="shared" si="258"/>
        <v>0</v>
      </c>
      <c r="FT136" s="144">
        <f t="shared" si="261"/>
        <v>0</v>
      </c>
      <c r="FU136" s="140">
        <v>0</v>
      </c>
      <c r="FV136" s="144">
        <v>0</v>
      </c>
      <c r="FW136" s="140">
        <f t="shared" si="214"/>
        <v>0</v>
      </c>
      <c r="FX136" s="144">
        <v>0</v>
      </c>
      <c r="FY136" s="140">
        <f t="shared" si="215"/>
        <v>0</v>
      </c>
      <c r="FZ136" s="144">
        <f t="shared" si="263"/>
        <v>0</v>
      </c>
      <c r="GA136" s="140">
        <f t="shared" si="264"/>
        <v>0</v>
      </c>
      <c r="GB136" s="145">
        <f t="shared" si="265"/>
        <v>0</v>
      </c>
      <c r="GC136" s="140"/>
      <c r="GD136" s="145"/>
      <c r="GE136" s="140"/>
      <c r="GF136" s="268"/>
      <c r="GG136" s="140">
        <f>GG381+GG431</f>
        <v>0</v>
      </c>
      <c r="GH136" s="268">
        <f t="shared" si="339"/>
        <v>0</v>
      </c>
      <c r="GI136" s="140">
        <f t="shared" si="267"/>
        <v>0</v>
      </c>
      <c r="GJ136" s="145">
        <f t="shared" si="268"/>
        <v>0</v>
      </c>
      <c r="GK136" s="140">
        <v>0</v>
      </c>
      <c r="GL136" s="145">
        <v>0</v>
      </c>
      <c r="GM136" s="140">
        <f t="shared" si="217"/>
        <v>0</v>
      </c>
      <c r="GN136" s="145">
        <v>0</v>
      </c>
      <c r="GO136" s="140">
        <f t="shared" si="321"/>
        <v>0</v>
      </c>
      <c r="GP136" s="145">
        <f t="shared" si="270"/>
        <v>0</v>
      </c>
      <c r="GQ136" s="234"/>
      <c r="GR136" s="234"/>
      <c r="GS136" s="234"/>
      <c r="GT136" s="234"/>
      <c r="GU136" s="234">
        <f t="shared" si="340"/>
        <v>0</v>
      </c>
      <c r="GV136" s="234"/>
      <c r="GW136" s="234"/>
      <c r="GX136" s="234">
        <v>0</v>
      </c>
      <c r="GY136" s="234"/>
      <c r="GZ136" s="234"/>
      <c r="HA136" s="234"/>
      <c r="HB136" s="234"/>
      <c r="HC136" s="234"/>
      <c r="HD136" s="234"/>
      <c r="HE136" s="234"/>
      <c r="HF136" s="234"/>
      <c r="HG136" s="234">
        <f t="shared" si="342"/>
        <v>0</v>
      </c>
      <c r="HH136" s="234"/>
      <c r="HI136" s="234"/>
      <c r="HJ136" s="234">
        <v>0</v>
      </c>
      <c r="HK136" s="234">
        <f>HL136+HN136</f>
        <v>0</v>
      </c>
      <c r="HL136" s="234"/>
      <c r="HM136" s="234"/>
      <c r="HN136" s="234">
        <v>0</v>
      </c>
      <c r="HO136" s="234">
        <f t="shared" si="343"/>
        <v>0</v>
      </c>
      <c r="HP136" s="234"/>
      <c r="HQ136" s="234"/>
      <c r="HR136" s="234">
        <v>0</v>
      </c>
      <c r="HS136" s="234">
        <f t="shared" si="344"/>
        <v>0</v>
      </c>
      <c r="HT136" s="234"/>
      <c r="HU136" s="234"/>
      <c r="HV136" s="234">
        <v>0</v>
      </c>
      <c r="HW136" s="234">
        <f>HX136+HZ136</f>
        <v>0</v>
      </c>
      <c r="HX136" s="234"/>
      <c r="HY136" s="234"/>
      <c r="HZ136" s="234">
        <v>0</v>
      </c>
      <c r="IA136" s="234">
        <f t="shared" si="345"/>
        <v>0</v>
      </c>
      <c r="IB136" s="234"/>
      <c r="IC136" s="234"/>
      <c r="ID136" s="234">
        <v>0</v>
      </c>
      <c r="IE136" s="332" t="s">
        <v>253</v>
      </c>
      <c r="IF136" s="238"/>
      <c r="IG136" s="238"/>
      <c r="IH136" s="238"/>
    </row>
    <row r="137" spans="2:242" s="252" customFormat="1" ht="87" hidden="1" customHeight="1" x14ac:dyDescent="0.3">
      <c r="B137" s="161" t="s">
        <v>84</v>
      </c>
      <c r="C137" s="327" t="s">
        <v>254</v>
      </c>
      <c r="D137" s="163"/>
      <c r="E137" s="164"/>
      <c r="F137" s="164"/>
      <c r="G137" s="164"/>
      <c r="H137" s="164"/>
      <c r="I137" s="164"/>
      <c r="J137" s="164"/>
      <c r="K137" s="164"/>
      <c r="L137" s="164"/>
      <c r="M137" s="164"/>
      <c r="N137" s="164"/>
      <c r="O137" s="164"/>
      <c r="P137" s="164"/>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7"/>
      <c r="AL137" s="167"/>
      <c r="AM137" s="172"/>
      <c r="AN137" s="172"/>
      <c r="AO137" s="170"/>
      <c r="AP137" s="166"/>
      <c r="AQ137" s="166"/>
      <c r="AR137" s="167"/>
      <c r="AS137" s="166"/>
      <c r="AT137" s="166"/>
      <c r="AU137" s="166"/>
      <c r="AV137" s="166"/>
      <c r="AW137" s="166"/>
      <c r="AX137" s="166"/>
      <c r="AY137" s="166"/>
      <c r="AZ137" s="166"/>
      <c r="BA137" s="166"/>
      <c r="BB137" s="166"/>
      <c r="BC137" s="166"/>
      <c r="BD137" s="166"/>
      <c r="BE137" s="166"/>
      <c r="BF137" s="166"/>
      <c r="BG137" s="166"/>
      <c r="BH137" s="166"/>
      <c r="BI137" s="166"/>
      <c r="BJ137" s="166"/>
      <c r="BK137" s="171"/>
      <c r="BL137" s="167"/>
      <c r="BM137" s="167"/>
      <c r="BN137" s="167"/>
      <c r="BO137" s="167"/>
      <c r="BP137" s="167"/>
      <c r="BQ137" s="167"/>
      <c r="BR137" s="167"/>
      <c r="BS137" s="167"/>
      <c r="BT137" s="167"/>
      <c r="BU137" s="167"/>
      <c r="BV137" s="166"/>
      <c r="BW137" s="166"/>
      <c r="BX137" s="166"/>
      <c r="BY137" s="166"/>
      <c r="BZ137" s="166"/>
      <c r="CA137" s="166"/>
      <c r="CB137" s="166"/>
      <c r="CC137" s="166"/>
      <c r="CD137" s="166"/>
      <c r="CE137" s="167"/>
      <c r="CF137" s="167"/>
      <c r="CG137" s="166"/>
      <c r="CH137" s="166"/>
      <c r="CI137" s="166"/>
      <c r="CJ137" s="166"/>
      <c r="CK137" s="166"/>
      <c r="CL137" s="166"/>
      <c r="CM137" s="166"/>
      <c r="CN137" s="166"/>
      <c r="CO137" s="166"/>
      <c r="CP137" s="166"/>
      <c r="CQ137" s="166"/>
      <c r="CR137" s="166"/>
      <c r="CS137" s="166"/>
      <c r="CT137" s="166"/>
      <c r="CU137" s="166"/>
      <c r="CV137" s="166"/>
      <c r="CW137" s="166"/>
      <c r="CX137" s="166"/>
      <c r="CY137" s="334"/>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f t="shared" si="335"/>
        <v>0</v>
      </c>
      <c r="EH137" s="166"/>
      <c r="EI137" s="166"/>
      <c r="EJ137" s="166">
        <v>0</v>
      </c>
      <c r="EK137" s="166"/>
      <c r="EL137" s="166"/>
      <c r="EM137" s="166"/>
      <c r="EN137" s="166"/>
      <c r="EO137" s="166"/>
      <c r="EP137" s="166"/>
      <c r="EQ137" s="166"/>
      <c r="ER137" s="166"/>
      <c r="ES137" s="281">
        <f t="shared" si="332"/>
        <v>0</v>
      </c>
      <c r="ET137" s="281">
        <v>0</v>
      </c>
      <c r="EU137" s="281"/>
      <c r="EV137" s="166">
        <v>0</v>
      </c>
      <c r="EW137" s="166"/>
      <c r="EX137" s="166"/>
      <c r="EY137" s="166"/>
      <c r="EZ137" s="166"/>
      <c r="FA137" s="166"/>
      <c r="FB137" s="166"/>
      <c r="FC137" s="166"/>
      <c r="FD137" s="166"/>
      <c r="FE137" s="166"/>
      <c r="FF137" s="166"/>
      <c r="FG137" s="166"/>
      <c r="FH137" s="166"/>
      <c r="FI137" s="166"/>
      <c r="FJ137" s="166"/>
      <c r="FK137" s="166"/>
      <c r="FL137" s="166"/>
      <c r="FM137" s="166"/>
      <c r="FN137" s="166"/>
      <c r="FO137" s="166">
        <f t="shared" si="338"/>
        <v>0</v>
      </c>
      <c r="FP137" s="166"/>
      <c r="FQ137" s="166"/>
      <c r="FR137" s="166">
        <v>0</v>
      </c>
      <c r="FS137" s="248">
        <f t="shared" si="258"/>
        <v>0</v>
      </c>
      <c r="FT137" s="249" t="e">
        <f t="shared" si="261"/>
        <v>#DIV/0!</v>
      </c>
      <c r="FU137" s="248">
        <v>0</v>
      </c>
      <c r="FV137" s="249" t="e">
        <f t="shared" si="262"/>
        <v>#DIV/0!</v>
      </c>
      <c r="FW137" s="248">
        <f t="shared" si="214"/>
        <v>0</v>
      </c>
      <c r="FX137" s="249" t="e">
        <f>FW137/FE137</f>
        <v>#DIV/0!</v>
      </c>
      <c r="FY137" s="248">
        <f t="shared" si="215"/>
        <v>0</v>
      </c>
      <c r="FZ137" s="249" t="e">
        <f t="shared" si="263"/>
        <v>#DIV/0!</v>
      </c>
      <c r="GA137" s="248">
        <f t="shared" si="264"/>
        <v>0</v>
      </c>
      <c r="GB137" s="250" t="e">
        <f t="shared" si="265"/>
        <v>#DIV/0!</v>
      </c>
      <c r="GC137" s="248"/>
      <c r="GD137" s="250"/>
      <c r="GE137" s="248"/>
      <c r="GF137" s="251"/>
      <c r="GG137" s="248">
        <f>GG382+GG432</f>
        <v>0</v>
      </c>
      <c r="GH137" s="251" t="e">
        <f t="shared" si="339"/>
        <v>#DIV/0!</v>
      </c>
      <c r="GI137" s="248">
        <f t="shared" si="267"/>
        <v>0</v>
      </c>
      <c r="GJ137" s="250" t="e">
        <f t="shared" si="268"/>
        <v>#DIV/0!</v>
      </c>
      <c r="GK137" s="248"/>
      <c r="GL137" s="250" t="e">
        <f t="shared" si="269"/>
        <v>#DIV/0!</v>
      </c>
      <c r="GM137" s="248">
        <f t="shared" si="217"/>
        <v>0</v>
      </c>
      <c r="GN137" s="250" t="e">
        <f>GM137/FE137</f>
        <v>#DIV/0!</v>
      </c>
      <c r="GO137" s="248">
        <f t="shared" si="321"/>
        <v>0</v>
      </c>
      <c r="GP137" s="250" t="e">
        <f t="shared" si="270"/>
        <v>#DIV/0!</v>
      </c>
      <c r="GQ137" s="166"/>
      <c r="GR137" s="166"/>
      <c r="GS137" s="166"/>
      <c r="GT137" s="166"/>
      <c r="GU137" s="166">
        <f t="shared" si="340"/>
        <v>6440</v>
      </c>
      <c r="GV137" s="166"/>
      <c r="GW137" s="166"/>
      <c r="GX137" s="166">
        <v>6440</v>
      </c>
      <c r="GY137" s="166"/>
      <c r="GZ137" s="166"/>
      <c r="HA137" s="166"/>
      <c r="HB137" s="166"/>
      <c r="HC137" s="166"/>
      <c r="HD137" s="166"/>
      <c r="HE137" s="166"/>
      <c r="HF137" s="166"/>
      <c r="HG137" s="281">
        <f>HO137-GU137</f>
        <v>0</v>
      </c>
      <c r="HH137" s="166"/>
      <c r="HI137" s="166"/>
      <c r="HJ137" s="166">
        <f>HR137-GX137</f>
        <v>0</v>
      </c>
      <c r="HK137" s="281">
        <v>0</v>
      </c>
      <c r="HL137" s="166"/>
      <c r="HM137" s="166"/>
      <c r="HN137" s="166">
        <f>IH137-HB137</f>
        <v>0</v>
      </c>
      <c r="HO137" s="166">
        <f t="shared" si="343"/>
        <v>6440</v>
      </c>
      <c r="HP137" s="166"/>
      <c r="HQ137" s="166"/>
      <c r="HR137" s="166">
        <f>6650-210</f>
        <v>6440</v>
      </c>
      <c r="HS137" s="166">
        <f t="shared" si="344"/>
        <v>0</v>
      </c>
      <c r="HT137" s="166"/>
      <c r="HU137" s="166"/>
      <c r="HV137" s="166">
        <v>0</v>
      </c>
      <c r="HW137" s="281">
        <v>0</v>
      </c>
      <c r="HX137" s="166"/>
      <c r="HY137" s="166"/>
      <c r="HZ137" s="166">
        <f>IT137-HN137</f>
        <v>0</v>
      </c>
      <c r="IA137" s="166">
        <f t="shared" si="345"/>
        <v>0</v>
      </c>
      <c r="IB137" s="166"/>
      <c r="IC137" s="166"/>
      <c r="ID137" s="166">
        <v>0</v>
      </c>
      <c r="IE137" s="298" t="s">
        <v>253</v>
      </c>
      <c r="IF137" s="320"/>
      <c r="IG137" s="320"/>
      <c r="IH137" s="320"/>
    </row>
    <row r="138" spans="2:242" s="252" customFormat="1" ht="36.75" customHeight="1" x14ac:dyDescent="0.3">
      <c r="B138" s="161" t="s">
        <v>255</v>
      </c>
      <c r="C138" s="325" t="s">
        <v>256</v>
      </c>
      <c r="D138" s="163"/>
      <c r="E138" s="164"/>
      <c r="F138" s="164"/>
      <c r="G138" s="164"/>
      <c r="H138" s="164"/>
      <c r="I138" s="164"/>
      <c r="J138" s="164"/>
      <c r="K138" s="164"/>
      <c r="L138" s="164"/>
      <c r="M138" s="164"/>
      <c r="N138" s="164"/>
      <c r="O138" s="164"/>
      <c r="P138" s="164"/>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7"/>
      <c r="AL138" s="167"/>
      <c r="AM138" s="172"/>
      <c r="AN138" s="172"/>
      <c r="AO138" s="170"/>
      <c r="AP138" s="166"/>
      <c r="AQ138" s="166"/>
      <c r="AR138" s="167"/>
      <c r="AS138" s="166"/>
      <c r="AT138" s="166"/>
      <c r="AU138" s="166"/>
      <c r="AV138" s="166"/>
      <c r="AW138" s="166"/>
      <c r="AX138" s="166"/>
      <c r="AY138" s="166"/>
      <c r="AZ138" s="166"/>
      <c r="BA138" s="166"/>
      <c r="BB138" s="166"/>
      <c r="BC138" s="166"/>
      <c r="BD138" s="166"/>
      <c r="BE138" s="166"/>
      <c r="BF138" s="166"/>
      <c r="BG138" s="166"/>
      <c r="BH138" s="166"/>
      <c r="BI138" s="166"/>
      <c r="BJ138" s="166"/>
      <c r="BK138" s="171"/>
      <c r="BL138" s="167"/>
      <c r="BM138" s="167"/>
      <c r="BN138" s="167"/>
      <c r="BO138" s="167"/>
      <c r="BP138" s="167"/>
      <c r="BQ138" s="167"/>
      <c r="BR138" s="167"/>
      <c r="BS138" s="167"/>
      <c r="BT138" s="167"/>
      <c r="BU138" s="167"/>
      <c r="BV138" s="166"/>
      <c r="BW138" s="166"/>
      <c r="BX138" s="166"/>
      <c r="BY138" s="166"/>
      <c r="BZ138" s="166"/>
      <c r="CA138" s="166"/>
      <c r="CB138" s="166">
        <f t="shared" si="323"/>
        <v>20040.400000000001</v>
      </c>
      <c r="CC138" s="166">
        <f t="shared" ref="CC138:CV138" si="346">CC139+CC140+CC142</f>
        <v>0</v>
      </c>
      <c r="CD138" s="166">
        <f t="shared" si="346"/>
        <v>20040.400000000001</v>
      </c>
      <c r="CE138" s="166">
        <f t="shared" si="346"/>
        <v>0</v>
      </c>
      <c r="CF138" s="166">
        <f t="shared" si="346"/>
        <v>0</v>
      </c>
      <c r="CG138" s="166">
        <f t="shared" si="346"/>
        <v>0</v>
      </c>
      <c r="CH138" s="166">
        <f t="shared" si="346"/>
        <v>0</v>
      </c>
      <c r="CI138" s="166">
        <f t="shared" si="346"/>
        <v>0</v>
      </c>
      <c r="CJ138" s="166">
        <f t="shared" si="346"/>
        <v>0</v>
      </c>
      <c r="CK138" s="166">
        <f t="shared" si="346"/>
        <v>0</v>
      </c>
      <c r="CL138" s="166">
        <f t="shared" si="346"/>
        <v>0</v>
      </c>
      <c r="CM138" s="166">
        <f t="shared" si="346"/>
        <v>0</v>
      </c>
      <c r="CN138" s="166">
        <f t="shared" si="346"/>
        <v>0</v>
      </c>
      <c r="CO138" s="166">
        <f t="shared" si="346"/>
        <v>0</v>
      </c>
      <c r="CP138" s="166">
        <f t="shared" si="346"/>
        <v>0</v>
      </c>
      <c r="CQ138" s="166">
        <f t="shared" si="346"/>
        <v>0</v>
      </c>
      <c r="CR138" s="166">
        <f t="shared" si="346"/>
        <v>0</v>
      </c>
      <c r="CS138" s="166">
        <f t="shared" si="346"/>
        <v>0</v>
      </c>
      <c r="CT138" s="166">
        <f t="shared" si="346"/>
        <v>0</v>
      </c>
      <c r="CU138" s="166">
        <f t="shared" si="346"/>
        <v>0</v>
      </c>
      <c r="CV138" s="166">
        <f t="shared" si="346"/>
        <v>0</v>
      </c>
      <c r="CW138" s="166">
        <f t="shared" si="324"/>
        <v>425</v>
      </c>
      <c r="CX138" s="166">
        <f>CX139+CX140+CX142</f>
        <v>0</v>
      </c>
      <c r="CY138" s="166">
        <f>CY139+CY140+CY142</f>
        <v>425</v>
      </c>
      <c r="CZ138" s="166">
        <f t="shared" si="325"/>
        <v>0</v>
      </c>
      <c r="DA138" s="166">
        <f>DA139+DA140+DA142</f>
        <v>0</v>
      </c>
      <c r="DB138" s="166">
        <f>DB139+DB140+DB142</f>
        <v>0</v>
      </c>
      <c r="DC138" s="166"/>
      <c r="DD138" s="166"/>
      <c r="DE138" s="166"/>
      <c r="DF138" s="166">
        <f t="shared" si="326"/>
        <v>0</v>
      </c>
      <c r="DG138" s="166">
        <f>DG139+DG140+DG142</f>
        <v>0</v>
      </c>
      <c r="DH138" s="166">
        <f>DH139+DH140+DH142</f>
        <v>0</v>
      </c>
      <c r="DI138" s="166">
        <f t="shared" si="300"/>
        <v>425</v>
      </c>
      <c r="DJ138" s="166">
        <f>DJ139+DJ140+DJ142</f>
        <v>0</v>
      </c>
      <c r="DK138" s="166">
        <f>DK139+DK140+DK142</f>
        <v>425</v>
      </c>
      <c r="DL138" s="166">
        <f t="shared" si="327"/>
        <v>0</v>
      </c>
      <c r="DM138" s="166">
        <f>DM139+DM140+DM142</f>
        <v>0</v>
      </c>
      <c r="DN138" s="166">
        <f>DN139+DN140+DN142</f>
        <v>0</v>
      </c>
      <c r="DO138" s="166">
        <f t="shared" si="328"/>
        <v>0</v>
      </c>
      <c r="DP138" s="166">
        <f>DP139+DP140+DP142</f>
        <v>0</v>
      </c>
      <c r="DQ138" s="166">
        <f>DQ139+DQ140+DQ142</f>
        <v>0</v>
      </c>
      <c r="DR138" s="166">
        <f t="shared" si="329"/>
        <v>425</v>
      </c>
      <c r="DS138" s="166">
        <f>DS139+DS140+DS142</f>
        <v>0</v>
      </c>
      <c r="DT138" s="166">
        <f>DT139+DT140+DT142</f>
        <v>425</v>
      </c>
      <c r="DU138" s="166">
        <f t="shared" si="330"/>
        <v>0</v>
      </c>
      <c r="DV138" s="166">
        <f>DV139+DV140+DV142</f>
        <v>0</v>
      </c>
      <c r="DW138" s="166">
        <f>DW139+DW140+DW142</f>
        <v>0</v>
      </c>
      <c r="DX138" s="166">
        <f t="shared" si="331"/>
        <v>33381.119999999995</v>
      </c>
      <c r="DY138" s="166">
        <f>DY139+DY140+DY142</f>
        <v>0</v>
      </c>
      <c r="DZ138" s="166">
        <f>DZ139+DZ140+DZ142</f>
        <v>33381.119999999995</v>
      </c>
      <c r="EA138" s="166"/>
      <c r="EB138" s="166"/>
      <c r="EC138" s="166"/>
      <c r="ED138" s="167">
        <f>EE138+EF138</f>
        <v>57513.938000000002</v>
      </c>
      <c r="EE138" s="167">
        <f>EE139+EE140</f>
        <v>0</v>
      </c>
      <c r="EF138" s="166">
        <f>EF139+EF140</f>
        <v>57513.938000000002</v>
      </c>
      <c r="EG138" s="167">
        <f t="shared" si="335"/>
        <v>171257.24300000002</v>
      </c>
      <c r="EH138" s="167">
        <f>EH139+EH140</f>
        <v>0</v>
      </c>
      <c r="EI138" s="167"/>
      <c r="EJ138" s="166">
        <f>SUM(EJ139:EJ145)</f>
        <v>171257.24300000002</v>
      </c>
      <c r="EK138" s="167">
        <f>EL138+EN138</f>
        <v>0</v>
      </c>
      <c r="EL138" s="167">
        <f>EL139+EL140</f>
        <v>0</v>
      </c>
      <c r="EM138" s="167"/>
      <c r="EN138" s="166">
        <f>EN139+EN140</f>
        <v>0</v>
      </c>
      <c r="EO138" s="167">
        <f t="shared" ref="EO138:EO160" si="347">EP138+ER138</f>
        <v>0</v>
      </c>
      <c r="EP138" s="167">
        <f>EP139+EP140</f>
        <v>0</v>
      </c>
      <c r="EQ138" s="167"/>
      <c r="ER138" s="166">
        <f>ER139+ER140+ER142+ER143+ER147</f>
        <v>0</v>
      </c>
      <c r="ES138" s="167">
        <f t="shared" si="332"/>
        <v>0</v>
      </c>
      <c r="ET138" s="167">
        <f>ET140+ET142+ET143</f>
        <v>0</v>
      </c>
      <c r="EU138" s="167"/>
      <c r="EV138" s="166">
        <f>EV139+EV140+EV142+EV143</f>
        <v>0</v>
      </c>
      <c r="EW138" s="166">
        <f t="shared" si="333"/>
        <v>33381.119999999995</v>
      </c>
      <c r="EX138" s="166">
        <f>EX139+EX140+EX142</f>
        <v>0</v>
      </c>
      <c r="EY138" s="166">
        <f>EY139+EY140+EY142</f>
        <v>33381.119999999995</v>
      </c>
      <c r="EZ138" s="166"/>
      <c r="FA138" s="166"/>
      <c r="FB138" s="166"/>
      <c r="FC138" s="166">
        <f t="shared" si="337"/>
        <v>171257.24300000002</v>
      </c>
      <c r="FD138" s="166"/>
      <c r="FE138" s="166"/>
      <c r="FF138" s="166">
        <f>SUM(FF139:FF145)</f>
        <v>171257.24300000002</v>
      </c>
      <c r="FG138" s="166">
        <f>FH138+FJ138</f>
        <v>45997.993709999995</v>
      </c>
      <c r="FH138" s="166">
        <f>FH139+FH140+FH142</f>
        <v>0</v>
      </c>
      <c r="FI138" s="166"/>
      <c r="FJ138" s="166">
        <f>SUM(FJ139:FJ145)</f>
        <v>45997.993709999995</v>
      </c>
      <c r="FK138" s="167">
        <f t="shared" ref="FK138:FK150" si="348">FL138+FN138</f>
        <v>0</v>
      </c>
      <c r="FL138" s="167">
        <f>FL139+FL140</f>
        <v>0</v>
      </c>
      <c r="FM138" s="167"/>
      <c r="FN138" s="166">
        <f>FN139+FN140+FN142+FN143+FN147</f>
        <v>0</v>
      </c>
      <c r="FO138" s="167">
        <f t="shared" si="338"/>
        <v>217255.23671</v>
      </c>
      <c r="FP138" s="167">
        <f>FP139+FP140</f>
        <v>0</v>
      </c>
      <c r="FQ138" s="167"/>
      <c r="FR138" s="166">
        <f>SUM(FR139:FR145)</f>
        <v>217255.23671</v>
      </c>
      <c r="FS138" s="248">
        <f t="shared" si="258"/>
        <v>0</v>
      </c>
      <c r="FT138" s="249">
        <f t="shared" si="261"/>
        <v>0</v>
      </c>
      <c r="FU138" s="248">
        <v>0</v>
      </c>
      <c r="FV138" s="249">
        <v>0</v>
      </c>
      <c r="FW138" s="248">
        <f t="shared" ref="FW138:FW201" si="349">FW384+FW433</f>
        <v>0</v>
      </c>
      <c r="FX138" s="249">
        <v>0</v>
      </c>
      <c r="FY138" s="248">
        <f t="shared" ref="FY138:FY201" si="350">FY384+FY433</f>
        <v>0</v>
      </c>
      <c r="FZ138" s="249">
        <f t="shared" si="263"/>
        <v>0</v>
      </c>
      <c r="GA138" s="248">
        <f t="shared" si="264"/>
        <v>0</v>
      </c>
      <c r="GB138" s="250">
        <f t="shared" si="265"/>
        <v>0</v>
      </c>
      <c r="GC138" s="248"/>
      <c r="GD138" s="250"/>
      <c r="GE138" s="248"/>
      <c r="GF138" s="251"/>
      <c r="GG138" s="248">
        <f t="shared" ref="GG138:GG201" si="351">GG384+GG433</f>
        <v>0</v>
      </c>
      <c r="GH138" s="251">
        <f t="shared" si="339"/>
        <v>0</v>
      </c>
      <c r="GI138" s="248">
        <f t="shared" si="267"/>
        <v>0</v>
      </c>
      <c r="GJ138" s="250">
        <f t="shared" si="268"/>
        <v>0</v>
      </c>
      <c r="GK138" s="248"/>
      <c r="GL138" s="250">
        <v>0</v>
      </c>
      <c r="GM138" s="248">
        <f t="shared" ref="GM138:GM201" si="352">GM384+GM433</f>
        <v>0</v>
      </c>
      <c r="GN138" s="250">
        <v>0</v>
      </c>
      <c r="GO138" s="248">
        <f t="shared" ref="GO138:GO201" si="353">GO384+GO433</f>
        <v>0</v>
      </c>
      <c r="GP138" s="250">
        <f t="shared" si="270"/>
        <v>0</v>
      </c>
      <c r="GQ138" s="166"/>
      <c r="GR138" s="166"/>
      <c r="GS138" s="166"/>
      <c r="GT138" s="166"/>
      <c r="GU138" s="166">
        <f t="shared" si="340"/>
        <v>289332.62118000002</v>
      </c>
      <c r="GV138" s="166"/>
      <c r="GW138" s="166"/>
      <c r="GX138" s="166">
        <f>SUM(GX139:GX145)</f>
        <v>289332.62118000002</v>
      </c>
      <c r="GY138" s="166"/>
      <c r="GZ138" s="166"/>
      <c r="HA138" s="166"/>
      <c r="HB138" s="166"/>
      <c r="HC138" s="166"/>
      <c r="HD138" s="166"/>
      <c r="HE138" s="166"/>
      <c r="HF138" s="166"/>
      <c r="HG138" s="166">
        <f t="shared" si="342"/>
        <v>0</v>
      </c>
      <c r="HH138" s="166"/>
      <c r="HI138" s="166"/>
      <c r="HJ138" s="166">
        <f>HJ139+HJ140+HJ142+HJ143</f>
        <v>0</v>
      </c>
      <c r="HK138" s="166">
        <f>HL138+HN138</f>
        <v>0</v>
      </c>
      <c r="HL138" s="166"/>
      <c r="HM138" s="166"/>
      <c r="HN138" s="166">
        <f>HN139+HN140+HN142+HN143</f>
        <v>0</v>
      </c>
      <c r="HO138" s="166">
        <f t="shared" si="343"/>
        <v>289332.62118000002</v>
      </c>
      <c r="HP138" s="166"/>
      <c r="HQ138" s="166"/>
      <c r="HR138" s="166">
        <f>SUM(HR139:HR145)</f>
        <v>289332.62118000002</v>
      </c>
      <c r="HS138" s="166">
        <f t="shared" si="344"/>
        <v>0</v>
      </c>
      <c r="HT138" s="166"/>
      <c r="HU138" s="166"/>
      <c r="HV138" s="166">
        <f>HV139+HV140+HV142+HV143+HV144+HV145</f>
        <v>0</v>
      </c>
      <c r="HW138" s="166">
        <f>HX138+HZ138</f>
        <v>0</v>
      </c>
      <c r="HX138" s="166"/>
      <c r="HY138" s="166"/>
      <c r="HZ138" s="166">
        <f>HZ139+HZ140+HZ142+HZ143</f>
        <v>0</v>
      </c>
      <c r="IA138" s="166">
        <f t="shared" si="345"/>
        <v>0</v>
      </c>
      <c r="IB138" s="166"/>
      <c r="IC138" s="166"/>
      <c r="ID138" s="166">
        <f>ID139+ID140+ID142+ID143+ID144+ID145</f>
        <v>0</v>
      </c>
      <c r="IE138" s="326"/>
      <c r="IF138" s="320"/>
      <c r="IG138" s="320"/>
      <c r="IH138" s="320"/>
    </row>
    <row r="139" spans="2:242" s="333" customFormat="1" ht="145.5" customHeight="1" x14ac:dyDescent="0.25">
      <c r="B139" s="285" t="s">
        <v>145</v>
      </c>
      <c r="C139" s="328" t="s">
        <v>257</v>
      </c>
      <c r="D139" s="329"/>
      <c r="E139" s="232"/>
      <c r="F139" s="232"/>
      <c r="G139" s="232"/>
      <c r="H139" s="232"/>
      <c r="I139" s="232"/>
      <c r="J139" s="232"/>
      <c r="K139" s="232"/>
      <c r="L139" s="232"/>
      <c r="M139" s="232"/>
      <c r="N139" s="232"/>
      <c r="O139" s="232"/>
      <c r="P139" s="232"/>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67"/>
      <c r="AL139" s="267"/>
      <c r="AM139" s="330"/>
      <c r="AN139" s="330"/>
      <c r="AO139" s="265"/>
      <c r="AP139" s="234"/>
      <c r="AQ139" s="234"/>
      <c r="AR139" s="267"/>
      <c r="AS139" s="234"/>
      <c r="AT139" s="234"/>
      <c r="AU139" s="234"/>
      <c r="AV139" s="234"/>
      <c r="AW139" s="234"/>
      <c r="AX139" s="234"/>
      <c r="AY139" s="234"/>
      <c r="AZ139" s="234"/>
      <c r="BA139" s="234"/>
      <c r="BB139" s="234"/>
      <c r="BC139" s="234"/>
      <c r="BD139" s="234"/>
      <c r="BE139" s="234"/>
      <c r="BF139" s="234"/>
      <c r="BG139" s="234"/>
      <c r="BH139" s="234"/>
      <c r="BI139" s="234"/>
      <c r="BJ139" s="234"/>
      <c r="BK139" s="266"/>
      <c r="BL139" s="267"/>
      <c r="BM139" s="267"/>
      <c r="BN139" s="267"/>
      <c r="BO139" s="267"/>
      <c r="BP139" s="267"/>
      <c r="BQ139" s="267"/>
      <c r="BR139" s="267"/>
      <c r="BS139" s="267"/>
      <c r="BT139" s="267"/>
      <c r="BU139" s="267"/>
      <c r="BV139" s="234"/>
      <c r="BW139" s="234"/>
      <c r="BX139" s="234"/>
      <c r="BY139" s="234"/>
      <c r="BZ139" s="234"/>
      <c r="CA139" s="234"/>
      <c r="CB139" s="234">
        <f t="shared" si="323"/>
        <v>20040.400000000001</v>
      </c>
      <c r="CC139" s="234"/>
      <c r="CD139" s="234">
        <v>20040.400000000001</v>
      </c>
      <c r="CE139" s="267"/>
      <c r="CF139" s="267"/>
      <c r="CG139" s="234"/>
      <c r="CH139" s="234"/>
      <c r="CI139" s="234"/>
      <c r="CJ139" s="234"/>
      <c r="CK139" s="234"/>
      <c r="CL139" s="234"/>
      <c r="CM139" s="234"/>
      <c r="CN139" s="234"/>
      <c r="CO139" s="234"/>
      <c r="CP139" s="234"/>
      <c r="CQ139" s="234"/>
      <c r="CR139" s="234"/>
      <c r="CS139" s="234"/>
      <c r="CT139" s="234"/>
      <c r="CU139" s="234"/>
      <c r="CV139" s="234"/>
      <c r="CW139" s="234">
        <f t="shared" si="324"/>
        <v>0</v>
      </c>
      <c r="CX139" s="234"/>
      <c r="CY139" s="234">
        <v>0</v>
      </c>
      <c r="CZ139" s="234">
        <f t="shared" si="325"/>
        <v>0</v>
      </c>
      <c r="DA139" s="234"/>
      <c r="DB139" s="234"/>
      <c r="DC139" s="234"/>
      <c r="DD139" s="234"/>
      <c r="DE139" s="234"/>
      <c r="DF139" s="234">
        <f t="shared" si="326"/>
        <v>0</v>
      </c>
      <c r="DG139" s="234"/>
      <c r="DH139" s="234">
        <f>DK139-CY139</f>
        <v>0</v>
      </c>
      <c r="DI139" s="234">
        <f t="shared" si="300"/>
        <v>0</v>
      </c>
      <c r="DJ139" s="234"/>
      <c r="DK139" s="234">
        <v>0</v>
      </c>
      <c r="DL139" s="234">
        <f t="shared" si="327"/>
        <v>0</v>
      </c>
      <c r="DM139" s="234"/>
      <c r="DN139" s="234"/>
      <c r="DO139" s="234">
        <f t="shared" si="328"/>
        <v>0</v>
      </c>
      <c r="DP139" s="234"/>
      <c r="DQ139" s="234"/>
      <c r="DR139" s="234">
        <f t="shared" si="329"/>
        <v>0</v>
      </c>
      <c r="DS139" s="234"/>
      <c r="DT139" s="234">
        <f>DK139-DN139-DQ139</f>
        <v>0</v>
      </c>
      <c r="DU139" s="234">
        <f t="shared" si="330"/>
        <v>0</v>
      </c>
      <c r="DV139" s="234"/>
      <c r="DW139" s="234"/>
      <c r="DX139" s="234">
        <f t="shared" si="331"/>
        <v>0</v>
      </c>
      <c r="DY139" s="234"/>
      <c r="DZ139" s="234"/>
      <c r="EA139" s="234"/>
      <c r="EB139" s="234"/>
      <c r="EC139" s="234"/>
      <c r="ED139" s="234">
        <f>EE139+EF139</f>
        <v>57513.938000000002</v>
      </c>
      <c r="EE139" s="234"/>
      <c r="EF139" s="234">
        <f>EJ139-DW139</f>
        <v>57513.938000000002</v>
      </c>
      <c r="EG139" s="234">
        <f t="shared" si="335"/>
        <v>57513.938000000002</v>
      </c>
      <c r="EH139" s="234"/>
      <c r="EI139" s="234"/>
      <c r="EJ139" s="234">
        <v>57513.938000000002</v>
      </c>
      <c r="EK139" s="234">
        <f t="shared" si="336"/>
        <v>0</v>
      </c>
      <c r="EL139" s="234"/>
      <c r="EM139" s="234"/>
      <c r="EN139" s="234"/>
      <c r="EO139" s="234">
        <f t="shared" si="347"/>
        <v>0</v>
      </c>
      <c r="EP139" s="234"/>
      <c r="EQ139" s="234"/>
      <c r="ER139" s="234"/>
      <c r="ES139" s="263">
        <f t="shared" si="332"/>
        <v>0</v>
      </c>
      <c r="ET139" s="263">
        <v>0</v>
      </c>
      <c r="EU139" s="263"/>
      <c r="EV139" s="234">
        <f>FR139-EJ139</f>
        <v>0</v>
      </c>
      <c r="EW139" s="234">
        <f t="shared" si="333"/>
        <v>0</v>
      </c>
      <c r="EX139" s="234"/>
      <c r="EY139" s="234"/>
      <c r="EZ139" s="234"/>
      <c r="FA139" s="234"/>
      <c r="FB139" s="234"/>
      <c r="FC139" s="234">
        <f t="shared" si="337"/>
        <v>57513.938000000002</v>
      </c>
      <c r="FD139" s="234"/>
      <c r="FE139" s="234"/>
      <c r="FF139" s="234">
        <v>57513.938000000002</v>
      </c>
      <c r="FG139" s="234">
        <f>FH139+FJ139</f>
        <v>0</v>
      </c>
      <c r="FH139" s="234"/>
      <c r="FI139" s="234"/>
      <c r="FJ139" s="234"/>
      <c r="FK139" s="234">
        <f t="shared" si="348"/>
        <v>0</v>
      </c>
      <c r="FL139" s="234"/>
      <c r="FM139" s="234"/>
      <c r="FN139" s="234"/>
      <c r="FO139" s="234">
        <f>FP139+FR139</f>
        <v>57513.938000000002</v>
      </c>
      <c r="FP139" s="234"/>
      <c r="FQ139" s="234"/>
      <c r="FR139" s="234">
        <f>EJ139</f>
        <v>57513.938000000002</v>
      </c>
      <c r="FS139" s="140">
        <f t="shared" si="258"/>
        <v>0</v>
      </c>
      <c r="FT139" s="144">
        <f t="shared" si="261"/>
        <v>0</v>
      </c>
      <c r="FU139" s="140">
        <v>0</v>
      </c>
      <c r="FV139" s="144">
        <v>0</v>
      </c>
      <c r="FW139" s="140">
        <f t="shared" si="349"/>
        <v>0</v>
      </c>
      <c r="FX139" s="144">
        <v>0</v>
      </c>
      <c r="FY139" s="140">
        <f t="shared" si="350"/>
        <v>0</v>
      </c>
      <c r="FZ139" s="144">
        <f t="shared" si="263"/>
        <v>0</v>
      </c>
      <c r="GA139" s="140">
        <f t="shared" si="264"/>
        <v>0</v>
      </c>
      <c r="GB139" s="145">
        <f t="shared" si="265"/>
        <v>0</v>
      </c>
      <c r="GC139" s="140"/>
      <c r="GD139" s="145"/>
      <c r="GE139" s="140"/>
      <c r="GF139" s="268"/>
      <c r="GG139" s="140">
        <f t="shared" si="351"/>
        <v>0</v>
      </c>
      <c r="GH139" s="268">
        <f t="shared" si="339"/>
        <v>0</v>
      </c>
      <c r="GI139" s="140">
        <f t="shared" si="267"/>
        <v>0</v>
      </c>
      <c r="GJ139" s="145">
        <f t="shared" si="268"/>
        <v>0</v>
      </c>
      <c r="GK139" s="140">
        <f t="shared" ref="GK139:GK184" si="354">GK385+GK434</f>
        <v>0</v>
      </c>
      <c r="GL139" s="145">
        <v>0</v>
      </c>
      <c r="GM139" s="140">
        <f t="shared" si="352"/>
        <v>0</v>
      </c>
      <c r="GN139" s="145">
        <v>0</v>
      </c>
      <c r="GO139" s="140">
        <f t="shared" si="353"/>
        <v>0</v>
      </c>
      <c r="GP139" s="145">
        <f t="shared" si="270"/>
        <v>0</v>
      </c>
      <c r="GQ139" s="232"/>
      <c r="GR139" s="232"/>
      <c r="GS139" s="232"/>
      <c r="GT139" s="232"/>
      <c r="GU139" s="234">
        <f t="shared" si="340"/>
        <v>0</v>
      </c>
      <c r="GV139" s="234"/>
      <c r="GW139" s="234"/>
      <c r="GX139" s="234">
        <v>0</v>
      </c>
      <c r="GY139" s="234"/>
      <c r="GZ139" s="234"/>
      <c r="HA139" s="234"/>
      <c r="HB139" s="234"/>
      <c r="HC139" s="234"/>
      <c r="HD139" s="234"/>
      <c r="HE139" s="234"/>
      <c r="HF139" s="234"/>
      <c r="HG139" s="234">
        <f t="shared" si="342"/>
        <v>0</v>
      </c>
      <c r="HH139" s="234"/>
      <c r="HI139" s="234"/>
      <c r="HJ139" s="234">
        <f>HC139</f>
        <v>0</v>
      </c>
      <c r="HK139" s="234">
        <f>HL139+HN139</f>
        <v>0</v>
      </c>
      <c r="HL139" s="234"/>
      <c r="HM139" s="234"/>
      <c r="HN139" s="234">
        <f>HG139</f>
        <v>0</v>
      </c>
      <c r="HO139" s="234">
        <f t="shared" si="343"/>
        <v>0</v>
      </c>
      <c r="HP139" s="234"/>
      <c r="HQ139" s="234"/>
      <c r="HR139" s="234">
        <f>HG139</f>
        <v>0</v>
      </c>
      <c r="HS139" s="234">
        <f t="shared" si="344"/>
        <v>0</v>
      </c>
      <c r="HT139" s="234"/>
      <c r="HU139" s="234"/>
      <c r="HV139" s="234">
        <f>HO139</f>
        <v>0</v>
      </c>
      <c r="HW139" s="234">
        <f>HX139+HZ139</f>
        <v>0</v>
      </c>
      <c r="HX139" s="234"/>
      <c r="HY139" s="234"/>
      <c r="HZ139" s="234">
        <f>HS139</f>
        <v>0</v>
      </c>
      <c r="IA139" s="234">
        <f t="shared" si="345"/>
        <v>0</v>
      </c>
      <c r="IB139" s="234"/>
      <c r="IC139" s="234"/>
      <c r="ID139" s="234">
        <f>HW139</f>
        <v>0</v>
      </c>
      <c r="IE139" s="332" t="s">
        <v>258</v>
      </c>
      <c r="IF139" s="238"/>
      <c r="IG139" s="238"/>
      <c r="IH139" s="238"/>
    </row>
    <row r="140" spans="2:242" s="333" customFormat="1" ht="132.75" hidden="1" customHeight="1" x14ac:dyDescent="0.25">
      <c r="B140" s="285" t="s">
        <v>242</v>
      </c>
      <c r="C140" s="335" t="s">
        <v>259</v>
      </c>
      <c r="D140" s="329"/>
      <c r="E140" s="232"/>
      <c r="F140" s="232"/>
      <c r="G140" s="232"/>
      <c r="H140" s="232"/>
      <c r="I140" s="232"/>
      <c r="J140" s="232"/>
      <c r="K140" s="232"/>
      <c r="L140" s="232"/>
      <c r="M140" s="232"/>
      <c r="N140" s="232"/>
      <c r="O140" s="232"/>
      <c r="P140" s="232"/>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67"/>
      <c r="AL140" s="267"/>
      <c r="AM140" s="330"/>
      <c r="AN140" s="330"/>
      <c r="AO140" s="265"/>
      <c r="AP140" s="234"/>
      <c r="AQ140" s="234"/>
      <c r="AR140" s="267"/>
      <c r="AS140" s="234"/>
      <c r="AT140" s="234"/>
      <c r="AU140" s="234"/>
      <c r="AV140" s="234"/>
      <c r="AW140" s="234"/>
      <c r="AX140" s="234"/>
      <c r="AY140" s="234"/>
      <c r="AZ140" s="234"/>
      <c r="BA140" s="234"/>
      <c r="BB140" s="234"/>
      <c r="BC140" s="234"/>
      <c r="BD140" s="234"/>
      <c r="BE140" s="234"/>
      <c r="BF140" s="234"/>
      <c r="BG140" s="234"/>
      <c r="BH140" s="234"/>
      <c r="BI140" s="234"/>
      <c r="BJ140" s="234"/>
      <c r="BK140" s="266"/>
      <c r="BL140" s="267"/>
      <c r="BM140" s="267"/>
      <c r="BN140" s="267"/>
      <c r="BO140" s="267"/>
      <c r="BP140" s="267"/>
      <c r="BQ140" s="267"/>
      <c r="BR140" s="267"/>
      <c r="BS140" s="267"/>
      <c r="BT140" s="267"/>
      <c r="BU140" s="267"/>
      <c r="BV140" s="234"/>
      <c r="BW140" s="234"/>
      <c r="BX140" s="234"/>
      <c r="BY140" s="234"/>
      <c r="BZ140" s="234"/>
      <c r="CA140" s="234"/>
      <c r="CB140" s="234">
        <f t="shared" si="323"/>
        <v>0</v>
      </c>
      <c r="CC140" s="234"/>
      <c r="CD140" s="234"/>
      <c r="CE140" s="267"/>
      <c r="CF140" s="267"/>
      <c r="CG140" s="234"/>
      <c r="CH140" s="234"/>
      <c r="CI140" s="234"/>
      <c r="CJ140" s="234"/>
      <c r="CK140" s="234"/>
      <c r="CL140" s="234"/>
      <c r="CM140" s="234"/>
      <c r="CN140" s="234"/>
      <c r="CO140" s="234"/>
      <c r="CP140" s="234"/>
      <c r="CQ140" s="234"/>
      <c r="CR140" s="234"/>
      <c r="CS140" s="234"/>
      <c r="CT140" s="234"/>
      <c r="CU140" s="234"/>
      <c r="CV140" s="234"/>
      <c r="CW140" s="234">
        <f t="shared" si="324"/>
        <v>425</v>
      </c>
      <c r="CX140" s="234"/>
      <c r="CY140" s="234">
        <v>425</v>
      </c>
      <c r="CZ140" s="234">
        <f t="shared" si="325"/>
        <v>0</v>
      </c>
      <c r="DA140" s="234"/>
      <c r="DB140" s="234"/>
      <c r="DC140" s="234"/>
      <c r="DD140" s="234"/>
      <c r="DE140" s="234"/>
      <c r="DF140" s="234">
        <f t="shared" si="326"/>
        <v>0</v>
      </c>
      <c r="DG140" s="234"/>
      <c r="DH140" s="234">
        <f>DK140-CY140</f>
        <v>0</v>
      </c>
      <c r="DI140" s="234">
        <f t="shared" si="300"/>
        <v>425</v>
      </c>
      <c r="DJ140" s="234"/>
      <c r="DK140" s="234">
        <f>CY140</f>
        <v>425</v>
      </c>
      <c r="DL140" s="234">
        <f t="shared" si="327"/>
        <v>0</v>
      </c>
      <c r="DM140" s="234"/>
      <c r="DN140" s="234"/>
      <c r="DO140" s="234">
        <f t="shared" si="328"/>
        <v>0</v>
      </c>
      <c r="DP140" s="234"/>
      <c r="DQ140" s="234"/>
      <c r="DR140" s="234">
        <f t="shared" si="329"/>
        <v>425</v>
      </c>
      <c r="DS140" s="234"/>
      <c r="DT140" s="234">
        <f>DK140-DN140-DQ140</f>
        <v>425</v>
      </c>
      <c r="DU140" s="234">
        <f t="shared" si="330"/>
        <v>0</v>
      </c>
      <c r="DV140" s="234"/>
      <c r="DW140" s="234"/>
      <c r="DX140" s="234">
        <f t="shared" si="331"/>
        <v>17686.32</v>
      </c>
      <c r="DY140" s="234"/>
      <c r="DZ140" s="234">
        <v>17686.32</v>
      </c>
      <c r="EA140" s="234"/>
      <c r="EB140" s="234"/>
      <c r="EC140" s="234"/>
      <c r="ED140" s="234">
        <f>EE140+EF140</f>
        <v>0</v>
      </c>
      <c r="EE140" s="234"/>
      <c r="EF140" s="234">
        <f>EJ140-DW140</f>
        <v>0</v>
      </c>
      <c r="EG140" s="234">
        <f t="shared" si="335"/>
        <v>0</v>
      </c>
      <c r="EH140" s="234"/>
      <c r="EI140" s="234"/>
      <c r="EJ140" s="234">
        <v>0</v>
      </c>
      <c r="EK140" s="234">
        <f t="shared" si="336"/>
        <v>0</v>
      </c>
      <c r="EL140" s="234"/>
      <c r="EM140" s="234"/>
      <c r="EN140" s="234"/>
      <c r="EO140" s="234">
        <f t="shared" si="347"/>
        <v>0</v>
      </c>
      <c r="EP140" s="234"/>
      <c r="EQ140" s="234"/>
      <c r="ER140" s="234">
        <f>EV140-EJ140</f>
        <v>0</v>
      </c>
      <c r="ES140" s="263">
        <f t="shared" si="332"/>
        <v>0</v>
      </c>
      <c r="ET140" s="263">
        <v>0</v>
      </c>
      <c r="EU140" s="263"/>
      <c r="EV140" s="234"/>
      <c r="EW140" s="234">
        <f t="shared" si="333"/>
        <v>17686.32</v>
      </c>
      <c r="EX140" s="234"/>
      <c r="EY140" s="234">
        <v>17686.32</v>
      </c>
      <c r="EZ140" s="234"/>
      <c r="FA140" s="234"/>
      <c r="FB140" s="234"/>
      <c r="FC140" s="234">
        <f t="shared" si="337"/>
        <v>0</v>
      </c>
      <c r="FD140" s="234"/>
      <c r="FE140" s="234"/>
      <c r="FF140" s="234">
        <v>0</v>
      </c>
      <c r="FG140" s="234">
        <f>FH140+FJ140</f>
        <v>0</v>
      </c>
      <c r="FH140" s="234"/>
      <c r="FI140" s="234"/>
      <c r="FJ140" s="234"/>
      <c r="FK140" s="234">
        <f t="shared" si="348"/>
        <v>0</v>
      </c>
      <c r="FL140" s="234"/>
      <c r="FM140" s="234"/>
      <c r="FN140" s="234">
        <f>FR140-FF140</f>
        <v>0</v>
      </c>
      <c r="FO140" s="234">
        <f t="shared" si="338"/>
        <v>0</v>
      </c>
      <c r="FP140" s="234"/>
      <c r="FQ140" s="234"/>
      <c r="FR140" s="234">
        <f>EJ140</f>
        <v>0</v>
      </c>
      <c r="FS140" s="140">
        <f t="shared" si="258"/>
        <v>0</v>
      </c>
      <c r="FT140" s="144" t="e">
        <f t="shared" si="261"/>
        <v>#DIV/0!</v>
      </c>
      <c r="FU140" s="140">
        <v>0</v>
      </c>
      <c r="FV140" s="144" t="e">
        <f t="shared" si="262"/>
        <v>#DIV/0!</v>
      </c>
      <c r="FW140" s="140">
        <f t="shared" si="349"/>
        <v>0</v>
      </c>
      <c r="FX140" s="144" t="e">
        <f>FW140/FE140</f>
        <v>#DIV/0!</v>
      </c>
      <c r="FY140" s="140">
        <f t="shared" si="350"/>
        <v>0</v>
      </c>
      <c r="FZ140" s="144" t="e">
        <f t="shared" si="263"/>
        <v>#DIV/0!</v>
      </c>
      <c r="GA140" s="140">
        <f t="shared" si="264"/>
        <v>0</v>
      </c>
      <c r="GB140" s="145" t="e">
        <f t="shared" si="265"/>
        <v>#DIV/0!</v>
      </c>
      <c r="GC140" s="140"/>
      <c r="GD140" s="145"/>
      <c r="GE140" s="140"/>
      <c r="GF140" s="268"/>
      <c r="GG140" s="140">
        <f t="shared" si="351"/>
        <v>0</v>
      </c>
      <c r="GH140" s="268" t="e">
        <f t="shared" si="339"/>
        <v>#DIV/0!</v>
      </c>
      <c r="GI140" s="140">
        <f t="shared" si="267"/>
        <v>0</v>
      </c>
      <c r="GJ140" s="145" t="e">
        <f t="shared" si="268"/>
        <v>#DIV/0!</v>
      </c>
      <c r="GK140" s="140">
        <f t="shared" si="354"/>
        <v>0</v>
      </c>
      <c r="GL140" s="145" t="e">
        <f t="shared" si="269"/>
        <v>#DIV/0!</v>
      </c>
      <c r="GM140" s="140">
        <f t="shared" si="352"/>
        <v>0</v>
      </c>
      <c r="GN140" s="145" t="e">
        <f>GM140/FE140</f>
        <v>#DIV/0!</v>
      </c>
      <c r="GO140" s="140">
        <f t="shared" si="353"/>
        <v>0</v>
      </c>
      <c r="GP140" s="145" t="e">
        <f t="shared" si="270"/>
        <v>#DIV/0!</v>
      </c>
      <c r="GQ140" s="234"/>
      <c r="GR140" s="234"/>
      <c r="GS140" s="234"/>
      <c r="GT140" s="234"/>
      <c r="GU140" s="234">
        <f t="shared" si="340"/>
        <v>0</v>
      </c>
      <c r="GV140" s="234"/>
      <c r="GW140" s="234"/>
      <c r="GX140" s="234">
        <v>0</v>
      </c>
      <c r="GY140" s="234"/>
      <c r="GZ140" s="234"/>
      <c r="HA140" s="234"/>
      <c r="HB140" s="234"/>
      <c r="HC140" s="234"/>
      <c r="HD140" s="234"/>
      <c r="HE140" s="234"/>
      <c r="HF140" s="234"/>
      <c r="HG140" s="234">
        <f t="shared" si="342"/>
        <v>0</v>
      </c>
      <c r="HH140" s="234"/>
      <c r="HI140" s="234"/>
      <c r="HJ140" s="234">
        <f>HC140</f>
        <v>0</v>
      </c>
      <c r="HK140" s="234">
        <f>HL140+HN140</f>
        <v>0</v>
      </c>
      <c r="HL140" s="234"/>
      <c r="HM140" s="234"/>
      <c r="HN140" s="234">
        <f>HG140</f>
        <v>0</v>
      </c>
      <c r="HO140" s="234">
        <f t="shared" si="343"/>
        <v>0</v>
      </c>
      <c r="HP140" s="234"/>
      <c r="HQ140" s="234"/>
      <c r="HR140" s="234">
        <f>HG140</f>
        <v>0</v>
      </c>
      <c r="HS140" s="234">
        <f t="shared" si="344"/>
        <v>0</v>
      </c>
      <c r="HT140" s="234"/>
      <c r="HU140" s="234"/>
      <c r="HV140" s="234">
        <f>HO140</f>
        <v>0</v>
      </c>
      <c r="HW140" s="234">
        <f>HX140+HZ140</f>
        <v>0</v>
      </c>
      <c r="HX140" s="234"/>
      <c r="HY140" s="234"/>
      <c r="HZ140" s="234">
        <f>HS140</f>
        <v>0</v>
      </c>
      <c r="IA140" s="234">
        <f t="shared" si="345"/>
        <v>0</v>
      </c>
      <c r="IB140" s="234"/>
      <c r="IC140" s="234"/>
      <c r="ID140" s="234">
        <f>HW140</f>
        <v>0</v>
      </c>
      <c r="IE140" s="332" t="s">
        <v>260</v>
      </c>
      <c r="IF140" s="238"/>
      <c r="IG140" s="238"/>
      <c r="IH140" s="238"/>
    </row>
    <row r="141" spans="2:242" s="333" customFormat="1" ht="71.25" customHeight="1" x14ac:dyDescent="0.25">
      <c r="B141" s="285" t="s">
        <v>242</v>
      </c>
      <c r="C141" s="328" t="s">
        <v>261</v>
      </c>
      <c r="D141" s="329"/>
      <c r="E141" s="232"/>
      <c r="F141" s="232"/>
      <c r="G141" s="232"/>
      <c r="H141" s="232"/>
      <c r="I141" s="232"/>
      <c r="J141" s="232"/>
      <c r="K141" s="232"/>
      <c r="L141" s="232"/>
      <c r="M141" s="232"/>
      <c r="N141" s="232"/>
      <c r="O141" s="232"/>
      <c r="P141" s="232"/>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67"/>
      <c r="AL141" s="267"/>
      <c r="AM141" s="330"/>
      <c r="AN141" s="330"/>
      <c r="AO141" s="265"/>
      <c r="AP141" s="234"/>
      <c r="AQ141" s="234"/>
      <c r="AR141" s="267"/>
      <c r="AS141" s="234"/>
      <c r="AT141" s="234"/>
      <c r="AU141" s="234"/>
      <c r="AV141" s="234"/>
      <c r="AW141" s="234"/>
      <c r="AX141" s="234"/>
      <c r="AY141" s="234"/>
      <c r="AZ141" s="234"/>
      <c r="BA141" s="234"/>
      <c r="BB141" s="234"/>
      <c r="BC141" s="234"/>
      <c r="BD141" s="234"/>
      <c r="BE141" s="234"/>
      <c r="BF141" s="234"/>
      <c r="BG141" s="234"/>
      <c r="BH141" s="234"/>
      <c r="BI141" s="234"/>
      <c r="BJ141" s="234"/>
      <c r="BK141" s="266"/>
      <c r="BL141" s="267"/>
      <c r="BM141" s="267"/>
      <c r="BN141" s="267"/>
      <c r="BO141" s="267"/>
      <c r="BP141" s="267"/>
      <c r="BQ141" s="267"/>
      <c r="BR141" s="267"/>
      <c r="BS141" s="267"/>
      <c r="BT141" s="267"/>
      <c r="BU141" s="267"/>
      <c r="BV141" s="234"/>
      <c r="BW141" s="234"/>
      <c r="BX141" s="234"/>
      <c r="BY141" s="234"/>
      <c r="BZ141" s="234"/>
      <c r="CA141" s="234"/>
      <c r="CB141" s="234"/>
      <c r="CC141" s="234"/>
      <c r="CD141" s="234"/>
      <c r="CE141" s="267"/>
      <c r="CF141" s="267"/>
      <c r="CG141" s="234"/>
      <c r="CH141" s="234"/>
      <c r="CI141" s="234"/>
      <c r="CJ141" s="234"/>
      <c r="CK141" s="234"/>
      <c r="CL141" s="234"/>
      <c r="CM141" s="234"/>
      <c r="CN141" s="234"/>
      <c r="CO141" s="234"/>
      <c r="CP141" s="234"/>
      <c r="CQ141" s="234"/>
      <c r="CR141" s="234"/>
      <c r="CS141" s="234"/>
      <c r="CT141" s="234"/>
      <c r="CU141" s="234"/>
      <c r="CV141" s="234"/>
      <c r="CW141" s="234"/>
      <c r="CX141" s="234"/>
      <c r="CY141" s="234"/>
      <c r="CZ141" s="234"/>
      <c r="DA141" s="234"/>
      <c r="DB141" s="234"/>
      <c r="DC141" s="234"/>
      <c r="DD141" s="234"/>
      <c r="DE141" s="234"/>
      <c r="DF141" s="234"/>
      <c r="DG141" s="234"/>
      <c r="DH141" s="234"/>
      <c r="DI141" s="234"/>
      <c r="DJ141" s="234"/>
      <c r="DK141" s="234"/>
      <c r="DL141" s="234"/>
      <c r="DM141" s="234"/>
      <c r="DN141" s="234"/>
      <c r="DO141" s="234"/>
      <c r="DP141" s="234"/>
      <c r="DQ141" s="234"/>
      <c r="DR141" s="234"/>
      <c r="DS141" s="234"/>
      <c r="DT141" s="234"/>
      <c r="DU141" s="234"/>
      <c r="DV141" s="234"/>
      <c r="DW141" s="234"/>
      <c r="DX141" s="234"/>
      <c r="DY141" s="234"/>
      <c r="DZ141" s="234"/>
      <c r="EA141" s="234"/>
      <c r="EB141" s="234"/>
      <c r="EC141" s="234"/>
      <c r="ED141" s="234"/>
      <c r="EE141" s="234"/>
      <c r="EF141" s="234"/>
      <c r="EG141" s="234">
        <f t="shared" si="335"/>
        <v>30256.747619999998</v>
      </c>
      <c r="EH141" s="234"/>
      <c r="EI141" s="234"/>
      <c r="EJ141" s="234">
        <v>30256.747619999998</v>
      </c>
      <c r="EK141" s="234"/>
      <c r="EL141" s="234"/>
      <c r="EM141" s="234"/>
      <c r="EN141" s="234"/>
      <c r="EO141" s="234"/>
      <c r="EP141" s="234"/>
      <c r="EQ141" s="234"/>
      <c r="ER141" s="234"/>
      <c r="ES141" s="263">
        <f t="shared" si="332"/>
        <v>0</v>
      </c>
      <c r="ET141" s="263"/>
      <c r="EU141" s="263"/>
      <c r="EV141" s="234"/>
      <c r="EW141" s="234"/>
      <c r="EX141" s="234"/>
      <c r="EY141" s="234"/>
      <c r="EZ141" s="234"/>
      <c r="FA141" s="234"/>
      <c r="FB141" s="234"/>
      <c r="FC141" s="234">
        <f t="shared" si="337"/>
        <v>30256.747619999998</v>
      </c>
      <c r="FD141" s="234"/>
      <c r="FE141" s="234"/>
      <c r="FF141" s="234">
        <v>30256.747619999998</v>
      </c>
      <c r="FG141" s="234">
        <f>FJ141</f>
        <v>33100</v>
      </c>
      <c r="FH141" s="234"/>
      <c r="FI141" s="234"/>
      <c r="FJ141" s="234">
        <f>FR141-FF141</f>
        <v>33100</v>
      </c>
      <c r="FK141" s="234"/>
      <c r="FL141" s="234"/>
      <c r="FM141" s="234"/>
      <c r="FN141" s="234"/>
      <c r="FO141" s="234">
        <f>FP141+FR141</f>
        <v>63356.747620000002</v>
      </c>
      <c r="FP141" s="234"/>
      <c r="FQ141" s="234"/>
      <c r="FR141" s="234">
        <v>63356.747620000002</v>
      </c>
      <c r="FS141" s="140">
        <f t="shared" si="258"/>
        <v>0</v>
      </c>
      <c r="FT141" s="144">
        <f t="shared" si="261"/>
        <v>0</v>
      </c>
      <c r="FU141" s="140">
        <v>0</v>
      </c>
      <c r="FV141" s="144">
        <v>0</v>
      </c>
      <c r="FW141" s="140">
        <f t="shared" si="349"/>
        <v>0</v>
      </c>
      <c r="FX141" s="144">
        <v>0</v>
      </c>
      <c r="FY141" s="140">
        <f t="shared" si="350"/>
        <v>0</v>
      </c>
      <c r="FZ141" s="144">
        <f t="shared" si="263"/>
        <v>0</v>
      </c>
      <c r="GA141" s="140">
        <f t="shared" si="264"/>
        <v>0</v>
      </c>
      <c r="GB141" s="145">
        <f t="shared" si="265"/>
        <v>0</v>
      </c>
      <c r="GC141" s="140"/>
      <c r="GD141" s="145"/>
      <c r="GE141" s="140"/>
      <c r="GF141" s="268"/>
      <c r="GG141" s="140">
        <f t="shared" si="351"/>
        <v>0</v>
      </c>
      <c r="GH141" s="268">
        <f t="shared" si="339"/>
        <v>0</v>
      </c>
      <c r="GI141" s="140">
        <f t="shared" si="267"/>
        <v>0</v>
      </c>
      <c r="GJ141" s="145">
        <f t="shared" si="268"/>
        <v>0</v>
      </c>
      <c r="GK141" s="140">
        <f t="shared" si="354"/>
        <v>0</v>
      </c>
      <c r="GL141" s="145">
        <v>0</v>
      </c>
      <c r="GM141" s="140">
        <f t="shared" si="352"/>
        <v>0</v>
      </c>
      <c r="GN141" s="145">
        <v>0</v>
      </c>
      <c r="GO141" s="140">
        <f t="shared" si="353"/>
        <v>0</v>
      </c>
      <c r="GP141" s="145">
        <f t="shared" si="270"/>
        <v>0</v>
      </c>
      <c r="GQ141" s="232"/>
      <c r="GR141" s="232"/>
      <c r="GS141" s="232"/>
      <c r="GT141" s="232"/>
      <c r="GU141" s="234">
        <f t="shared" si="340"/>
        <v>102475.27138000001</v>
      </c>
      <c r="GV141" s="234"/>
      <c r="GW141" s="234"/>
      <c r="GX141" s="234">
        <v>102475.27138000001</v>
      </c>
      <c r="GY141" s="234"/>
      <c r="GZ141" s="234"/>
      <c r="HA141" s="234"/>
      <c r="HB141" s="234"/>
      <c r="HC141" s="234"/>
      <c r="HD141" s="234"/>
      <c r="HE141" s="234"/>
      <c r="HF141" s="234"/>
      <c r="HG141" s="234"/>
      <c r="HH141" s="234"/>
      <c r="HI141" s="234"/>
      <c r="HJ141" s="234"/>
      <c r="HK141" s="234">
        <f>HL141+HN141</f>
        <v>0</v>
      </c>
      <c r="HL141" s="234"/>
      <c r="HM141" s="234"/>
      <c r="HN141" s="234"/>
      <c r="HO141" s="234">
        <f t="shared" si="343"/>
        <v>102475.27138000001</v>
      </c>
      <c r="HP141" s="234"/>
      <c r="HQ141" s="234"/>
      <c r="HR141" s="234">
        <f>GX141</f>
        <v>102475.27138000001</v>
      </c>
      <c r="HS141" s="234">
        <f t="shared" si="344"/>
        <v>0</v>
      </c>
      <c r="HT141" s="234"/>
      <c r="HU141" s="234"/>
      <c r="HV141" s="234">
        <v>0</v>
      </c>
      <c r="HW141" s="234">
        <f>HX141+HZ141</f>
        <v>0</v>
      </c>
      <c r="HX141" s="234"/>
      <c r="HY141" s="234"/>
      <c r="HZ141" s="234">
        <f>HS141</f>
        <v>0</v>
      </c>
      <c r="IA141" s="234">
        <f t="shared" si="345"/>
        <v>0</v>
      </c>
      <c r="IB141" s="234"/>
      <c r="IC141" s="234"/>
      <c r="ID141" s="234">
        <f>HW141</f>
        <v>0</v>
      </c>
      <c r="IE141" s="336" t="s">
        <v>262</v>
      </c>
      <c r="IF141" s="238" t="s">
        <v>263</v>
      </c>
      <c r="IG141" s="238"/>
      <c r="IH141" s="238"/>
    </row>
    <row r="142" spans="2:242" s="333" customFormat="1" ht="71.25" customHeight="1" x14ac:dyDescent="0.25">
      <c r="B142" s="285" t="s">
        <v>84</v>
      </c>
      <c r="C142" s="328" t="s">
        <v>264</v>
      </c>
      <c r="D142" s="329"/>
      <c r="E142" s="232"/>
      <c r="F142" s="232"/>
      <c r="G142" s="232"/>
      <c r="H142" s="232"/>
      <c r="I142" s="232"/>
      <c r="J142" s="232"/>
      <c r="K142" s="232"/>
      <c r="L142" s="232"/>
      <c r="M142" s="232"/>
      <c r="N142" s="232"/>
      <c r="O142" s="232"/>
      <c r="P142" s="232"/>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67"/>
      <c r="AL142" s="267"/>
      <c r="AM142" s="330"/>
      <c r="AN142" s="330"/>
      <c r="AO142" s="265"/>
      <c r="AP142" s="234"/>
      <c r="AQ142" s="234"/>
      <c r="AR142" s="267"/>
      <c r="AS142" s="234"/>
      <c r="AT142" s="234"/>
      <c r="AU142" s="234"/>
      <c r="AV142" s="234"/>
      <c r="AW142" s="234"/>
      <c r="AX142" s="234"/>
      <c r="AY142" s="234"/>
      <c r="AZ142" s="234"/>
      <c r="BA142" s="234"/>
      <c r="BB142" s="234"/>
      <c r="BC142" s="234"/>
      <c r="BD142" s="234"/>
      <c r="BE142" s="234"/>
      <c r="BF142" s="234"/>
      <c r="BG142" s="234"/>
      <c r="BH142" s="234"/>
      <c r="BI142" s="234"/>
      <c r="BJ142" s="234"/>
      <c r="BK142" s="266"/>
      <c r="BL142" s="267"/>
      <c r="BM142" s="267"/>
      <c r="BN142" s="267"/>
      <c r="BO142" s="267"/>
      <c r="BP142" s="267"/>
      <c r="BQ142" s="267"/>
      <c r="BR142" s="267"/>
      <c r="BS142" s="267"/>
      <c r="BT142" s="267"/>
      <c r="BU142" s="267"/>
      <c r="BV142" s="234"/>
      <c r="BW142" s="234"/>
      <c r="BX142" s="234"/>
      <c r="BY142" s="234"/>
      <c r="BZ142" s="234"/>
      <c r="CA142" s="234"/>
      <c r="CB142" s="234">
        <f t="shared" si="323"/>
        <v>0</v>
      </c>
      <c r="CC142" s="234"/>
      <c r="CD142" s="234"/>
      <c r="CE142" s="267"/>
      <c r="CF142" s="267"/>
      <c r="CG142" s="234"/>
      <c r="CH142" s="234"/>
      <c r="CI142" s="234"/>
      <c r="CJ142" s="234"/>
      <c r="CK142" s="234"/>
      <c r="CL142" s="234"/>
      <c r="CM142" s="234"/>
      <c r="CN142" s="234"/>
      <c r="CO142" s="234"/>
      <c r="CP142" s="234"/>
      <c r="CQ142" s="234"/>
      <c r="CR142" s="234"/>
      <c r="CS142" s="234"/>
      <c r="CT142" s="234"/>
      <c r="CU142" s="234"/>
      <c r="CV142" s="234"/>
      <c r="CW142" s="234">
        <f t="shared" si="324"/>
        <v>0</v>
      </c>
      <c r="CX142" s="234"/>
      <c r="CY142" s="331"/>
      <c r="CZ142" s="234">
        <f t="shared" si="325"/>
        <v>0</v>
      </c>
      <c r="DA142" s="234"/>
      <c r="DB142" s="234"/>
      <c r="DC142" s="234"/>
      <c r="DD142" s="234"/>
      <c r="DE142" s="234"/>
      <c r="DF142" s="234">
        <f t="shared" si="326"/>
        <v>0</v>
      </c>
      <c r="DG142" s="234"/>
      <c r="DH142" s="234"/>
      <c r="DI142" s="234">
        <f t="shared" si="300"/>
        <v>0</v>
      </c>
      <c r="DJ142" s="234"/>
      <c r="DK142" s="234"/>
      <c r="DL142" s="234">
        <f t="shared" si="327"/>
        <v>0</v>
      </c>
      <c r="DM142" s="234"/>
      <c r="DN142" s="234"/>
      <c r="DO142" s="234">
        <f t="shared" si="328"/>
        <v>0</v>
      </c>
      <c r="DP142" s="234"/>
      <c r="DQ142" s="234"/>
      <c r="DR142" s="234">
        <f t="shared" si="329"/>
        <v>0</v>
      </c>
      <c r="DS142" s="234"/>
      <c r="DT142" s="234"/>
      <c r="DU142" s="234">
        <f t="shared" si="330"/>
        <v>0</v>
      </c>
      <c r="DV142" s="234"/>
      <c r="DW142" s="234"/>
      <c r="DX142" s="234">
        <f t="shared" si="331"/>
        <v>15694.8</v>
      </c>
      <c r="DY142" s="234"/>
      <c r="DZ142" s="234">
        <v>15694.8</v>
      </c>
      <c r="EA142" s="234"/>
      <c r="EB142" s="234"/>
      <c r="EC142" s="234"/>
      <c r="ED142" s="234"/>
      <c r="EE142" s="234"/>
      <c r="EF142" s="234"/>
      <c r="EG142" s="234">
        <f t="shared" si="335"/>
        <v>39795.1054</v>
      </c>
      <c r="EH142" s="234"/>
      <c r="EI142" s="234"/>
      <c r="EJ142" s="234">
        <v>39795.1054</v>
      </c>
      <c r="EK142" s="234">
        <f t="shared" si="336"/>
        <v>0</v>
      </c>
      <c r="EL142" s="234"/>
      <c r="EM142" s="234"/>
      <c r="EN142" s="234"/>
      <c r="EO142" s="234">
        <f t="shared" si="347"/>
        <v>0</v>
      </c>
      <c r="EP142" s="234"/>
      <c r="EQ142" s="234"/>
      <c r="ER142" s="234"/>
      <c r="ES142" s="263">
        <f t="shared" si="332"/>
        <v>0</v>
      </c>
      <c r="ET142" s="263">
        <f>ED142</f>
        <v>0</v>
      </c>
      <c r="EU142" s="263"/>
      <c r="EV142" s="234">
        <f>EE142+EN142</f>
        <v>0</v>
      </c>
      <c r="EW142" s="234">
        <f t="shared" si="333"/>
        <v>15694.8</v>
      </c>
      <c r="EX142" s="234"/>
      <c r="EY142" s="234">
        <v>15694.8</v>
      </c>
      <c r="EZ142" s="234"/>
      <c r="FA142" s="234"/>
      <c r="FB142" s="234"/>
      <c r="FC142" s="234">
        <f t="shared" si="337"/>
        <v>39795.1054</v>
      </c>
      <c r="FD142" s="234"/>
      <c r="FE142" s="234"/>
      <c r="FF142" s="234">
        <v>39795.1054</v>
      </c>
      <c r="FG142" s="234">
        <f>FH142+FJ142</f>
        <v>0</v>
      </c>
      <c r="FH142" s="234"/>
      <c r="FI142" s="234"/>
      <c r="FJ142" s="234">
        <f>FR142-FF142</f>
        <v>0</v>
      </c>
      <c r="FK142" s="234">
        <f t="shared" si="348"/>
        <v>0</v>
      </c>
      <c r="FL142" s="234"/>
      <c r="FM142" s="234"/>
      <c r="FN142" s="234"/>
      <c r="FO142" s="234">
        <f t="shared" si="338"/>
        <v>39795.1054</v>
      </c>
      <c r="FP142" s="234"/>
      <c r="FQ142" s="234"/>
      <c r="FR142" s="234">
        <v>39795.1054</v>
      </c>
      <c r="FS142" s="140">
        <f t="shared" si="258"/>
        <v>0</v>
      </c>
      <c r="FT142" s="144">
        <f t="shared" si="261"/>
        <v>0</v>
      </c>
      <c r="FU142" s="140">
        <v>0</v>
      </c>
      <c r="FV142" s="144">
        <v>0</v>
      </c>
      <c r="FW142" s="140">
        <f t="shared" si="349"/>
        <v>0</v>
      </c>
      <c r="FX142" s="144">
        <v>0</v>
      </c>
      <c r="FY142" s="140">
        <f t="shared" si="350"/>
        <v>0</v>
      </c>
      <c r="FZ142" s="144">
        <f t="shared" si="263"/>
        <v>0</v>
      </c>
      <c r="GA142" s="140">
        <f t="shared" si="264"/>
        <v>0</v>
      </c>
      <c r="GB142" s="145">
        <f t="shared" si="265"/>
        <v>0</v>
      </c>
      <c r="GC142" s="140"/>
      <c r="GD142" s="145"/>
      <c r="GE142" s="140"/>
      <c r="GF142" s="268"/>
      <c r="GG142" s="140">
        <f t="shared" si="351"/>
        <v>0</v>
      </c>
      <c r="GH142" s="268">
        <f t="shared" si="339"/>
        <v>0</v>
      </c>
      <c r="GI142" s="140">
        <f t="shared" si="267"/>
        <v>0</v>
      </c>
      <c r="GJ142" s="145">
        <f t="shared" si="268"/>
        <v>0</v>
      </c>
      <c r="GK142" s="140">
        <f t="shared" si="354"/>
        <v>0</v>
      </c>
      <c r="GL142" s="145">
        <v>0</v>
      </c>
      <c r="GM142" s="140">
        <f t="shared" si="352"/>
        <v>0</v>
      </c>
      <c r="GN142" s="145">
        <v>0</v>
      </c>
      <c r="GO142" s="140">
        <f t="shared" si="353"/>
        <v>0</v>
      </c>
      <c r="GP142" s="145">
        <f t="shared" si="270"/>
        <v>0</v>
      </c>
      <c r="GQ142" s="232"/>
      <c r="GR142" s="232"/>
      <c r="GS142" s="232"/>
      <c r="GT142" s="232"/>
      <c r="GU142" s="234">
        <f t="shared" si="340"/>
        <v>50000</v>
      </c>
      <c r="GV142" s="234"/>
      <c r="GW142" s="234"/>
      <c r="GX142" s="234">
        <v>50000</v>
      </c>
      <c r="GY142" s="234"/>
      <c r="GZ142" s="234"/>
      <c r="HA142" s="234"/>
      <c r="HB142" s="234"/>
      <c r="HC142" s="234"/>
      <c r="HD142" s="234"/>
      <c r="HE142" s="234"/>
      <c r="HF142" s="234"/>
      <c r="HG142" s="234">
        <f t="shared" si="342"/>
        <v>0</v>
      </c>
      <c r="HH142" s="234"/>
      <c r="HI142" s="234"/>
      <c r="HJ142" s="234">
        <f>HR142-GX142</f>
        <v>0</v>
      </c>
      <c r="HK142" s="234">
        <f>HL142+HN142</f>
        <v>0</v>
      </c>
      <c r="HL142" s="234"/>
      <c r="HM142" s="234"/>
      <c r="HN142" s="234">
        <f>IH142-HB142</f>
        <v>0</v>
      </c>
      <c r="HO142" s="234">
        <f t="shared" si="343"/>
        <v>50000</v>
      </c>
      <c r="HP142" s="234"/>
      <c r="HQ142" s="234"/>
      <c r="HR142" s="234">
        <f>GX142</f>
        <v>50000</v>
      </c>
      <c r="HS142" s="234">
        <f t="shared" si="344"/>
        <v>0</v>
      </c>
      <c r="HT142" s="234"/>
      <c r="HU142" s="234"/>
      <c r="HV142" s="234">
        <v>0</v>
      </c>
      <c r="HW142" s="234">
        <f>HX142+HZ142</f>
        <v>0</v>
      </c>
      <c r="HX142" s="234"/>
      <c r="HY142" s="234"/>
      <c r="HZ142" s="234">
        <f>IT142-HN142</f>
        <v>0</v>
      </c>
      <c r="IA142" s="234">
        <f t="shared" si="345"/>
        <v>0</v>
      </c>
      <c r="IB142" s="234"/>
      <c r="IC142" s="234"/>
      <c r="ID142" s="234">
        <v>0</v>
      </c>
      <c r="IE142" s="332" t="s">
        <v>265</v>
      </c>
      <c r="IF142" s="238" t="s">
        <v>263</v>
      </c>
      <c r="IG142" s="238"/>
      <c r="IH142" s="238"/>
    </row>
    <row r="143" spans="2:242" s="333" customFormat="1" ht="117.75" hidden="1" customHeight="1" x14ac:dyDescent="0.25">
      <c r="B143" s="285" t="s">
        <v>85</v>
      </c>
      <c r="C143" s="328" t="s">
        <v>266</v>
      </c>
      <c r="D143" s="329"/>
      <c r="E143" s="232"/>
      <c r="F143" s="232"/>
      <c r="G143" s="232"/>
      <c r="H143" s="232"/>
      <c r="I143" s="232"/>
      <c r="J143" s="232"/>
      <c r="K143" s="232"/>
      <c r="L143" s="232"/>
      <c r="M143" s="232"/>
      <c r="N143" s="232"/>
      <c r="O143" s="232"/>
      <c r="P143" s="232"/>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67"/>
      <c r="AL143" s="267"/>
      <c r="AM143" s="330"/>
      <c r="AN143" s="330"/>
      <c r="AO143" s="265"/>
      <c r="AP143" s="234"/>
      <c r="AQ143" s="234"/>
      <c r="AR143" s="267"/>
      <c r="AS143" s="234"/>
      <c r="AT143" s="234"/>
      <c r="AU143" s="234"/>
      <c r="AV143" s="234"/>
      <c r="AW143" s="234"/>
      <c r="AX143" s="234"/>
      <c r="AY143" s="234"/>
      <c r="AZ143" s="234"/>
      <c r="BA143" s="234"/>
      <c r="BB143" s="234"/>
      <c r="BC143" s="234"/>
      <c r="BD143" s="234"/>
      <c r="BE143" s="234"/>
      <c r="BF143" s="234"/>
      <c r="BG143" s="234"/>
      <c r="BH143" s="234"/>
      <c r="BI143" s="234"/>
      <c r="BJ143" s="234"/>
      <c r="BK143" s="266"/>
      <c r="BL143" s="267"/>
      <c r="BM143" s="267"/>
      <c r="BN143" s="267"/>
      <c r="BO143" s="267"/>
      <c r="BP143" s="267"/>
      <c r="BQ143" s="267"/>
      <c r="BR143" s="267"/>
      <c r="BS143" s="267"/>
      <c r="BT143" s="267"/>
      <c r="BU143" s="267"/>
      <c r="BV143" s="234"/>
      <c r="BW143" s="234"/>
      <c r="BX143" s="234"/>
      <c r="BY143" s="234"/>
      <c r="BZ143" s="234"/>
      <c r="CA143" s="234"/>
      <c r="CB143" s="234"/>
      <c r="CC143" s="234"/>
      <c r="CD143" s="234"/>
      <c r="CE143" s="267"/>
      <c r="CF143" s="267"/>
      <c r="CG143" s="234"/>
      <c r="CH143" s="234"/>
      <c r="CI143" s="234"/>
      <c r="CJ143" s="234"/>
      <c r="CK143" s="234"/>
      <c r="CL143" s="234"/>
      <c r="CM143" s="234"/>
      <c r="CN143" s="234"/>
      <c r="CO143" s="234"/>
      <c r="CP143" s="234"/>
      <c r="CQ143" s="234"/>
      <c r="CR143" s="234"/>
      <c r="CS143" s="234"/>
      <c r="CT143" s="234"/>
      <c r="CU143" s="234"/>
      <c r="CV143" s="234"/>
      <c r="CW143" s="234"/>
      <c r="CX143" s="234"/>
      <c r="CY143" s="331"/>
      <c r="CZ143" s="234"/>
      <c r="DA143" s="234"/>
      <c r="DB143" s="234"/>
      <c r="DC143" s="234"/>
      <c r="DD143" s="234"/>
      <c r="DE143" s="234"/>
      <c r="DF143" s="234"/>
      <c r="DG143" s="234"/>
      <c r="DH143" s="234"/>
      <c r="DI143" s="234"/>
      <c r="DJ143" s="234"/>
      <c r="DK143" s="234"/>
      <c r="DL143" s="234"/>
      <c r="DM143" s="234"/>
      <c r="DN143" s="234"/>
      <c r="DO143" s="234"/>
      <c r="DP143" s="234"/>
      <c r="DQ143" s="234"/>
      <c r="DR143" s="234"/>
      <c r="DS143" s="234"/>
      <c r="DT143" s="234"/>
      <c r="DU143" s="234"/>
      <c r="DV143" s="234"/>
      <c r="DW143" s="234"/>
      <c r="DX143" s="234"/>
      <c r="DY143" s="234"/>
      <c r="DZ143" s="234"/>
      <c r="EA143" s="234"/>
      <c r="EB143" s="234"/>
      <c r="EC143" s="234"/>
      <c r="ED143" s="234"/>
      <c r="EE143" s="234"/>
      <c r="EF143" s="234"/>
      <c r="EG143" s="234">
        <f t="shared" si="335"/>
        <v>0</v>
      </c>
      <c r="EH143" s="234"/>
      <c r="EI143" s="234"/>
      <c r="EJ143" s="234">
        <v>0</v>
      </c>
      <c r="EK143" s="234">
        <f t="shared" si="336"/>
        <v>0</v>
      </c>
      <c r="EL143" s="234"/>
      <c r="EM143" s="234"/>
      <c r="EN143" s="234"/>
      <c r="EO143" s="234">
        <f t="shared" si="347"/>
        <v>0</v>
      </c>
      <c r="EP143" s="234"/>
      <c r="EQ143" s="234"/>
      <c r="ER143" s="234"/>
      <c r="ES143" s="234">
        <f t="shared" si="332"/>
        <v>0</v>
      </c>
      <c r="ET143" s="263"/>
      <c r="EU143" s="263"/>
      <c r="EV143" s="234">
        <f>EE143+EN143</f>
        <v>0</v>
      </c>
      <c r="EW143" s="234"/>
      <c r="EX143" s="234"/>
      <c r="EY143" s="234"/>
      <c r="EZ143" s="234"/>
      <c r="FA143" s="234"/>
      <c r="FB143" s="234"/>
      <c r="FC143" s="234">
        <f t="shared" si="337"/>
        <v>0</v>
      </c>
      <c r="FD143" s="234"/>
      <c r="FE143" s="234"/>
      <c r="FF143" s="234">
        <v>0</v>
      </c>
      <c r="FG143" s="234">
        <f>FH143+FJ143</f>
        <v>0</v>
      </c>
      <c r="FH143" s="234"/>
      <c r="FI143" s="234"/>
      <c r="FJ143" s="234">
        <f>FR143-FF143</f>
        <v>0</v>
      </c>
      <c r="FK143" s="234">
        <f t="shared" si="348"/>
        <v>0</v>
      </c>
      <c r="FL143" s="234"/>
      <c r="FM143" s="234"/>
      <c r="FN143" s="234"/>
      <c r="FO143" s="234">
        <f t="shared" si="338"/>
        <v>0</v>
      </c>
      <c r="FP143" s="234"/>
      <c r="FQ143" s="234"/>
      <c r="FR143" s="234">
        <v>0</v>
      </c>
      <c r="FS143" s="140">
        <f t="shared" si="258"/>
        <v>0</v>
      </c>
      <c r="FT143" s="144" t="e">
        <f t="shared" si="261"/>
        <v>#DIV/0!</v>
      </c>
      <c r="FU143" s="140">
        <v>0</v>
      </c>
      <c r="FV143" s="144" t="e">
        <f t="shared" si="262"/>
        <v>#DIV/0!</v>
      </c>
      <c r="FW143" s="140">
        <f t="shared" si="349"/>
        <v>0</v>
      </c>
      <c r="FX143" s="144" t="e">
        <f>FW143/FE143</f>
        <v>#DIV/0!</v>
      </c>
      <c r="FY143" s="140">
        <f t="shared" si="350"/>
        <v>0</v>
      </c>
      <c r="FZ143" s="144" t="e">
        <f t="shared" si="263"/>
        <v>#DIV/0!</v>
      </c>
      <c r="GA143" s="140">
        <f t="shared" si="264"/>
        <v>0</v>
      </c>
      <c r="GB143" s="145" t="e">
        <f t="shared" si="265"/>
        <v>#DIV/0!</v>
      </c>
      <c r="GC143" s="140"/>
      <c r="GD143" s="145"/>
      <c r="GE143" s="140"/>
      <c r="GF143" s="268"/>
      <c r="GG143" s="140">
        <f t="shared" si="351"/>
        <v>0</v>
      </c>
      <c r="GH143" s="268" t="e">
        <f t="shared" si="339"/>
        <v>#DIV/0!</v>
      </c>
      <c r="GI143" s="140">
        <f t="shared" si="267"/>
        <v>0</v>
      </c>
      <c r="GJ143" s="145" t="e">
        <f t="shared" si="268"/>
        <v>#DIV/0!</v>
      </c>
      <c r="GK143" s="140">
        <f t="shared" si="354"/>
        <v>0</v>
      </c>
      <c r="GL143" s="145" t="e">
        <f t="shared" si="269"/>
        <v>#DIV/0!</v>
      </c>
      <c r="GM143" s="140">
        <f t="shared" si="352"/>
        <v>0</v>
      </c>
      <c r="GN143" s="145" t="e">
        <f>GM143/FE143</f>
        <v>#DIV/0!</v>
      </c>
      <c r="GO143" s="140">
        <f t="shared" si="353"/>
        <v>0</v>
      </c>
      <c r="GP143" s="145" t="e">
        <f t="shared" si="270"/>
        <v>#DIV/0!</v>
      </c>
      <c r="GQ143" s="234"/>
      <c r="GR143" s="234"/>
      <c r="GS143" s="234"/>
      <c r="GT143" s="234"/>
      <c r="GU143" s="234">
        <f>GV143+GW143+GX143</f>
        <v>0</v>
      </c>
      <c r="GV143" s="234"/>
      <c r="GW143" s="234"/>
      <c r="GX143" s="234">
        <v>0</v>
      </c>
      <c r="GY143" s="234"/>
      <c r="GZ143" s="234"/>
      <c r="HA143" s="234"/>
      <c r="HB143" s="234"/>
      <c r="HC143" s="234"/>
      <c r="HD143" s="234"/>
      <c r="HE143" s="234"/>
      <c r="HF143" s="234"/>
      <c r="HG143" s="234">
        <f>HH143+HI143+HJ143</f>
        <v>0</v>
      </c>
      <c r="HH143" s="234"/>
      <c r="HI143" s="234"/>
      <c r="HJ143" s="234">
        <f>HR143-GX143</f>
        <v>0</v>
      </c>
      <c r="HK143" s="234">
        <f>HL143+HM143+HN143</f>
        <v>0</v>
      </c>
      <c r="HL143" s="234"/>
      <c r="HM143" s="234"/>
      <c r="HN143" s="234">
        <f>IH143-HB143</f>
        <v>0</v>
      </c>
      <c r="HO143" s="234">
        <f>HP143+HQ143+HR143</f>
        <v>0</v>
      </c>
      <c r="HP143" s="234"/>
      <c r="HQ143" s="234"/>
      <c r="HR143" s="234">
        <v>0</v>
      </c>
      <c r="HS143" s="234">
        <f>HT143+HU143+HV143</f>
        <v>0</v>
      </c>
      <c r="HT143" s="234"/>
      <c r="HU143" s="234"/>
      <c r="HV143" s="234">
        <v>0</v>
      </c>
      <c r="HW143" s="234">
        <f>HX143+HY143+HZ143</f>
        <v>0</v>
      </c>
      <c r="HX143" s="234"/>
      <c r="HY143" s="234"/>
      <c r="HZ143" s="234">
        <f>IT143-HN143</f>
        <v>0</v>
      </c>
      <c r="IA143" s="234">
        <f>IB143+IC143+ID143</f>
        <v>0</v>
      </c>
      <c r="IB143" s="234"/>
      <c r="IC143" s="234"/>
      <c r="ID143" s="234">
        <v>0</v>
      </c>
      <c r="IE143" s="332" t="s">
        <v>267</v>
      </c>
      <c r="IF143" s="238"/>
      <c r="IG143" s="238"/>
      <c r="IH143" s="238"/>
    </row>
    <row r="144" spans="2:242" s="333" customFormat="1" ht="87.75" customHeight="1" x14ac:dyDescent="0.25">
      <c r="B144" s="285" t="s">
        <v>85</v>
      </c>
      <c r="C144" s="328" t="s">
        <v>268</v>
      </c>
      <c r="D144" s="329"/>
      <c r="E144" s="232"/>
      <c r="F144" s="232"/>
      <c r="G144" s="232"/>
      <c r="H144" s="232"/>
      <c r="I144" s="232"/>
      <c r="J144" s="232"/>
      <c r="K144" s="232"/>
      <c r="L144" s="232"/>
      <c r="M144" s="232"/>
      <c r="N144" s="232"/>
      <c r="O144" s="232"/>
      <c r="P144" s="232"/>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67"/>
      <c r="AL144" s="267"/>
      <c r="AM144" s="330"/>
      <c r="AN144" s="330"/>
      <c r="AO144" s="265"/>
      <c r="AP144" s="234"/>
      <c r="AQ144" s="234"/>
      <c r="AR144" s="267"/>
      <c r="AS144" s="234"/>
      <c r="AT144" s="234"/>
      <c r="AU144" s="234"/>
      <c r="AV144" s="234"/>
      <c r="AW144" s="234"/>
      <c r="AX144" s="234"/>
      <c r="AY144" s="234"/>
      <c r="AZ144" s="234"/>
      <c r="BA144" s="234"/>
      <c r="BB144" s="234"/>
      <c r="BC144" s="234"/>
      <c r="BD144" s="234"/>
      <c r="BE144" s="234"/>
      <c r="BF144" s="234"/>
      <c r="BG144" s="234"/>
      <c r="BH144" s="234"/>
      <c r="BI144" s="234"/>
      <c r="BJ144" s="234"/>
      <c r="BK144" s="266"/>
      <c r="BL144" s="267"/>
      <c r="BM144" s="267"/>
      <c r="BN144" s="267"/>
      <c r="BO144" s="267"/>
      <c r="BP144" s="267"/>
      <c r="BQ144" s="267"/>
      <c r="BR144" s="267"/>
      <c r="BS144" s="267"/>
      <c r="BT144" s="267"/>
      <c r="BU144" s="267"/>
      <c r="BV144" s="234"/>
      <c r="BW144" s="234"/>
      <c r="BX144" s="234"/>
      <c r="BY144" s="234"/>
      <c r="BZ144" s="234"/>
      <c r="CA144" s="234"/>
      <c r="CB144" s="234"/>
      <c r="CC144" s="234"/>
      <c r="CD144" s="234"/>
      <c r="CE144" s="267"/>
      <c r="CF144" s="267"/>
      <c r="CG144" s="234"/>
      <c r="CH144" s="234"/>
      <c r="CI144" s="234"/>
      <c r="CJ144" s="234"/>
      <c r="CK144" s="234"/>
      <c r="CL144" s="234"/>
      <c r="CM144" s="234"/>
      <c r="CN144" s="234"/>
      <c r="CO144" s="234"/>
      <c r="CP144" s="234"/>
      <c r="CQ144" s="234"/>
      <c r="CR144" s="234"/>
      <c r="CS144" s="234"/>
      <c r="CT144" s="234"/>
      <c r="CU144" s="234"/>
      <c r="CV144" s="234"/>
      <c r="CW144" s="234"/>
      <c r="CX144" s="234"/>
      <c r="CY144" s="331"/>
      <c r="CZ144" s="234"/>
      <c r="DA144" s="234"/>
      <c r="DB144" s="234"/>
      <c r="DC144" s="234"/>
      <c r="DD144" s="234"/>
      <c r="DE144" s="234"/>
      <c r="DF144" s="234"/>
      <c r="DG144" s="234"/>
      <c r="DH144" s="234"/>
      <c r="DI144" s="234"/>
      <c r="DJ144" s="234"/>
      <c r="DK144" s="234"/>
      <c r="DL144" s="234"/>
      <c r="DM144" s="234"/>
      <c r="DN144" s="234"/>
      <c r="DO144" s="234"/>
      <c r="DP144" s="234"/>
      <c r="DQ144" s="234"/>
      <c r="DR144" s="234"/>
      <c r="DS144" s="234"/>
      <c r="DT144" s="234"/>
      <c r="DU144" s="234"/>
      <c r="DV144" s="234"/>
      <c r="DW144" s="234"/>
      <c r="DX144" s="234"/>
      <c r="DY144" s="234"/>
      <c r="DZ144" s="234"/>
      <c r="EA144" s="234"/>
      <c r="EB144" s="234"/>
      <c r="EC144" s="234"/>
      <c r="ED144" s="234"/>
      <c r="EE144" s="234"/>
      <c r="EF144" s="234"/>
      <c r="EG144" s="234">
        <f t="shared" si="335"/>
        <v>23266.951980000002</v>
      </c>
      <c r="EH144" s="234"/>
      <c r="EI144" s="234"/>
      <c r="EJ144" s="234">
        <v>23266.951980000002</v>
      </c>
      <c r="EK144" s="234"/>
      <c r="EL144" s="234"/>
      <c r="EM144" s="234"/>
      <c r="EN144" s="234"/>
      <c r="EO144" s="234"/>
      <c r="EP144" s="234"/>
      <c r="EQ144" s="234"/>
      <c r="ER144" s="234"/>
      <c r="ES144" s="234">
        <f t="shared" si="332"/>
        <v>12897.993709999999</v>
      </c>
      <c r="ET144" s="263"/>
      <c r="EU144" s="263"/>
      <c r="EV144" s="234">
        <f>FR144-EJ144</f>
        <v>12897.993709999999</v>
      </c>
      <c r="EW144" s="234"/>
      <c r="EX144" s="234"/>
      <c r="EY144" s="234"/>
      <c r="EZ144" s="234"/>
      <c r="FA144" s="234"/>
      <c r="FB144" s="234"/>
      <c r="FC144" s="234">
        <f t="shared" si="337"/>
        <v>23266.951980000002</v>
      </c>
      <c r="FD144" s="234"/>
      <c r="FE144" s="234"/>
      <c r="FF144" s="234">
        <v>23266.951980000002</v>
      </c>
      <c r="FG144" s="234">
        <f>FH144+FJ144</f>
        <v>12897.993709999999</v>
      </c>
      <c r="FH144" s="234"/>
      <c r="FI144" s="234"/>
      <c r="FJ144" s="234">
        <f>FR144-FF144</f>
        <v>12897.993709999999</v>
      </c>
      <c r="FK144" s="234"/>
      <c r="FL144" s="234"/>
      <c r="FM144" s="234"/>
      <c r="FN144" s="234"/>
      <c r="FO144" s="234">
        <f t="shared" si="338"/>
        <v>36164.94569</v>
      </c>
      <c r="FP144" s="234"/>
      <c r="FQ144" s="234"/>
      <c r="FR144" s="234">
        <v>36164.94569</v>
      </c>
      <c r="FS144" s="140">
        <f t="shared" si="258"/>
        <v>0</v>
      </c>
      <c r="FT144" s="144">
        <f t="shared" si="261"/>
        <v>0</v>
      </c>
      <c r="FU144" s="140">
        <v>0</v>
      </c>
      <c r="FV144" s="144">
        <v>0</v>
      </c>
      <c r="FW144" s="140">
        <f t="shared" si="349"/>
        <v>0</v>
      </c>
      <c r="FX144" s="144">
        <v>0</v>
      </c>
      <c r="FY144" s="140">
        <f t="shared" si="350"/>
        <v>0</v>
      </c>
      <c r="FZ144" s="144">
        <f t="shared" si="263"/>
        <v>0</v>
      </c>
      <c r="GA144" s="140">
        <f t="shared" si="264"/>
        <v>0</v>
      </c>
      <c r="GB144" s="145">
        <f t="shared" si="265"/>
        <v>0</v>
      </c>
      <c r="GC144" s="140"/>
      <c r="GD144" s="145"/>
      <c r="GE144" s="140"/>
      <c r="GF144" s="268"/>
      <c r="GG144" s="140">
        <f t="shared" si="351"/>
        <v>0</v>
      </c>
      <c r="GH144" s="268">
        <f t="shared" si="339"/>
        <v>0</v>
      </c>
      <c r="GI144" s="140">
        <f t="shared" si="267"/>
        <v>0</v>
      </c>
      <c r="GJ144" s="145">
        <f t="shared" si="268"/>
        <v>0</v>
      </c>
      <c r="GK144" s="140">
        <f t="shared" si="354"/>
        <v>0</v>
      </c>
      <c r="GL144" s="145">
        <v>0</v>
      </c>
      <c r="GM144" s="140">
        <f t="shared" si="352"/>
        <v>0</v>
      </c>
      <c r="GN144" s="145">
        <v>0</v>
      </c>
      <c r="GO144" s="140">
        <f t="shared" si="353"/>
        <v>0</v>
      </c>
      <c r="GP144" s="145">
        <f t="shared" si="270"/>
        <v>0</v>
      </c>
      <c r="GQ144" s="232"/>
      <c r="GR144" s="232"/>
      <c r="GS144" s="232"/>
      <c r="GT144" s="232"/>
      <c r="GU144" s="234">
        <f>GV144+GW144+GX144</f>
        <v>0</v>
      </c>
      <c r="GV144" s="234"/>
      <c r="GW144" s="234"/>
      <c r="GX144" s="234">
        <v>0</v>
      </c>
      <c r="GY144" s="234"/>
      <c r="GZ144" s="234"/>
      <c r="HA144" s="234"/>
      <c r="HB144" s="234"/>
      <c r="HC144" s="234"/>
      <c r="HD144" s="234"/>
      <c r="HE144" s="234"/>
      <c r="HF144" s="234"/>
      <c r="HG144" s="234"/>
      <c r="HH144" s="234"/>
      <c r="HI144" s="234"/>
      <c r="HJ144" s="234"/>
      <c r="HK144" s="234">
        <f>HL144+HM144+HN144</f>
        <v>0</v>
      </c>
      <c r="HL144" s="234"/>
      <c r="HM144" s="234"/>
      <c r="HN144" s="234">
        <v>0</v>
      </c>
      <c r="HO144" s="234">
        <f>HP144+HQ144+HR144</f>
        <v>0</v>
      </c>
      <c r="HP144" s="234"/>
      <c r="HQ144" s="234"/>
      <c r="HR144" s="234">
        <v>0</v>
      </c>
      <c r="HS144" s="234">
        <f>HT144+HU144+HV144</f>
        <v>0</v>
      </c>
      <c r="HT144" s="234"/>
      <c r="HU144" s="234"/>
      <c r="HV144" s="234">
        <v>0</v>
      </c>
      <c r="HW144" s="234">
        <f>HX144+HY144+HZ144</f>
        <v>0</v>
      </c>
      <c r="HX144" s="234"/>
      <c r="HY144" s="234"/>
      <c r="HZ144" s="234">
        <v>0</v>
      </c>
      <c r="IA144" s="234">
        <f>IB144+IC144+ID144</f>
        <v>0</v>
      </c>
      <c r="IB144" s="234"/>
      <c r="IC144" s="234"/>
      <c r="ID144" s="234">
        <v>0</v>
      </c>
      <c r="IE144" s="332" t="s">
        <v>269</v>
      </c>
      <c r="IF144" s="238" t="s">
        <v>251</v>
      </c>
      <c r="IG144" s="238"/>
      <c r="IH144" s="238"/>
    </row>
    <row r="145" spans="2:242" s="333" customFormat="1" ht="132.75" customHeight="1" x14ac:dyDescent="0.25">
      <c r="B145" s="285" t="s">
        <v>88</v>
      </c>
      <c r="C145" s="328" t="s">
        <v>270</v>
      </c>
      <c r="D145" s="329"/>
      <c r="E145" s="232"/>
      <c r="F145" s="232"/>
      <c r="G145" s="232"/>
      <c r="H145" s="232"/>
      <c r="I145" s="232"/>
      <c r="J145" s="232"/>
      <c r="K145" s="232"/>
      <c r="L145" s="232"/>
      <c r="M145" s="232"/>
      <c r="N145" s="232"/>
      <c r="O145" s="232"/>
      <c r="P145" s="232"/>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67"/>
      <c r="AL145" s="267"/>
      <c r="AM145" s="330"/>
      <c r="AN145" s="330"/>
      <c r="AO145" s="265"/>
      <c r="AP145" s="234"/>
      <c r="AQ145" s="234"/>
      <c r="AR145" s="267"/>
      <c r="AS145" s="234"/>
      <c r="AT145" s="234"/>
      <c r="AU145" s="234"/>
      <c r="AV145" s="234"/>
      <c r="AW145" s="234"/>
      <c r="AX145" s="234"/>
      <c r="AY145" s="234"/>
      <c r="AZ145" s="234"/>
      <c r="BA145" s="234"/>
      <c r="BB145" s="234"/>
      <c r="BC145" s="234"/>
      <c r="BD145" s="234"/>
      <c r="BE145" s="234"/>
      <c r="BF145" s="234"/>
      <c r="BG145" s="234"/>
      <c r="BH145" s="234"/>
      <c r="BI145" s="234"/>
      <c r="BJ145" s="234"/>
      <c r="BK145" s="266"/>
      <c r="BL145" s="267"/>
      <c r="BM145" s="267"/>
      <c r="BN145" s="267"/>
      <c r="BO145" s="267"/>
      <c r="BP145" s="267"/>
      <c r="BQ145" s="267"/>
      <c r="BR145" s="267"/>
      <c r="BS145" s="267"/>
      <c r="BT145" s="267"/>
      <c r="BU145" s="267"/>
      <c r="BV145" s="234"/>
      <c r="BW145" s="234"/>
      <c r="BX145" s="234"/>
      <c r="BY145" s="234"/>
      <c r="BZ145" s="234"/>
      <c r="CA145" s="234"/>
      <c r="CB145" s="234"/>
      <c r="CC145" s="234"/>
      <c r="CD145" s="234"/>
      <c r="CE145" s="267"/>
      <c r="CF145" s="267"/>
      <c r="CG145" s="234"/>
      <c r="CH145" s="234"/>
      <c r="CI145" s="234"/>
      <c r="CJ145" s="234"/>
      <c r="CK145" s="234"/>
      <c r="CL145" s="234"/>
      <c r="CM145" s="234"/>
      <c r="CN145" s="234"/>
      <c r="CO145" s="234"/>
      <c r="CP145" s="234"/>
      <c r="CQ145" s="234"/>
      <c r="CR145" s="234"/>
      <c r="CS145" s="234"/>
      <c r="CT145" s="234"/>
      <c r="CU145" s="234"/>
      <c r="CV145" s="234"/>
      <c r="CW145" s="234"/>
      <c r="CX145" s="234"/>
      <c r="CY145" s="331"/>
      <c r="CZ145" s="234"/>
      <c r="DA145" s="234"/>
      <c r="DB145" s="234"/>
      <c r="DC145" s="234"/>
      <c r="DD145" s="234"/>
      <c r="DE145" s="234"/>
      <c r="DF145" s="234"/>
      <c r="DG145" s="234"/>
      <c r="DH145" s="234"/>
      <c r="DI145" s="234"/>
      <c r="DJ145" s="234"/>
      <c r="DK145" s="234"/>
      <c r="DL145" s="234"/>
      <c r="DM145" s="234"/>
      <c r="DN145" s="234"/>
      <c r="DO145" s="234"/>
      <c r="DP145" s="234"/>
      <c r="DQ145" s="234"/>
      <c r="DR145" s="234"/>
      <c r="DS145" s="234"/>
      <c r="DT145" s="234"/>
      <c r="DU145" s="234"/>
      <c r="DV145" s="234"/>
      <c r="DW145" s="234"/>
      <c r="DX145" s="234"/>
      <c r="DY145" s="234"/>
      <c r="DZ145" s="234"/>
      <c r="EA145" s="234"/>
      <c r="EB145" s="234"/>
      <c r="EC145" s="234"/>
      <c r="ED145" s="234"/>
      <c r="EE145" s="234"/>
      <c r="EF145" s="234"/>
      <c r="EG145" s="234">
        <f t="shared" si="335"/>
        <v>20424.5</v>
      </c>
      <c r="EH145" s="234"/>
      <c r="EI145" s="234"/>
      <c r="EJ145" s="234">
        <v>20424.5</v>
      </c>
      <c r="EK145" s="234"/>
      <c r="EL145" s="234"/>
      <c r="EM145" s="234"/>
      <c r="EN145" s="234"/>
      <c r="EO145" s="234"/>
      <c r="EP145" s="234"/>
      <c r="EQ145" s="234"/>
      <c r="ER145" s="234"/>
      <c r="ES145" s="234">
        <f t="shared" si="332"/>
        <v>0</v>
      </c>
      <c r="ET145" s="263"/>
      <c r="EU145" s="263"/>
      <c r="EV145" s="234">
        <f>FR145-EJ145</f>
        <v>0</v>
      </c>
      <c r="EW145" s="234"/>
      <c r="EX145" s="234"/>
      <c r="EY145" s="234"/>
      <c r="EZ145" s="234"/>
      <c r="FA145" s="234"/>
      <c r="FB145" s="234"/>
      <c r="FC145" s="234">
        <f t="shared" si="337"/>
        <v>20424.5</v>
      </c>
      <c r="FD145" s="234"/>
      <c r="FE145" s="234"/>
      <c r="FF145" s="234">
        <v>20424.5</v>
      </c>
      <c r="FG145" s="234"/>
      <c r="FH145" s="234"/>
      <c r="FI145" s="234"/>
      <c r="FJ145" s="234"/>
      <c r="FK145" s="234"/>
      <c r="FL145" s="234"/>
      <c r="FM145" s="234"/>
      <c r="FN145" s="234"/>
      <c r="FO145" s="234">
        <f t="shared" si="338"/>
        <v>20424.5</v>
      </c>
      <c r="FP145" s="234"/>
      <c r="FQ145" s="234"/>
      <c r="FR145" s="234">
        <f>EJ145</f>
        <v>20424.5</v>
      </c>
      <c r="FS145" s="140">
        <f t="shared" si="258"/>
        <v>0</v>
      </c>
      <c r="FT145" s="144">
        <f t="shared" si="261"/>
        <v>0</v>
      </c>
      <c r="FU145" s="140">
        <v>0</v>
      </c>
      <c r="FV145" s="144">
        <v>0</v>
      </c>
      <c r="FW145" s="140">
        <f t="shared" si="349"/>
        <v>0</v>
      </c>
      <c r="FX145" s="144">
        <v>0</v>
      </c>
      <c r="FY145" s="140">
        <f t="shared" si="350"/>
        <v>0</v>
      </c>
      <c r="FZ145" s="144">
        <f t="shared" si="263"/>
        <v>0</v>
      </c>
      <c r="GA145" s="140">
        <f t="shared" si="264"/>
        <v>0</v>
      </c>
      <c r="GB145" s="145">
        <f t="shared" si="265"/>
        <v>0</v>
      </c>
      <c r="GC145" s="140"/>
      <c r="GD145" s="145"/>
      <c r="GE145" s="140"/>
      <c r="GF145" s="268"/>
      <c r="GG145" s="140">
        <f t="shared" si="351"/>
        <v>0</v>
      </c>
      <c r="GH145" s="268">
        <f t="shared" si="339"/>
        <v>0</v>
      </c>
      <c r="GI145" s="140">
        <f t="shared" si="267"/>
        <v>0</v>
      </c>
      <c r="GJ145" s="145">
        <f t="shared" si="268"/>
        <v>0</v>
      </c>
      <c r="GK145" s="140">
        <f t="shared" si="354"/>
        <v>0</v>
      </c>
      <c r="GL145" s="145">
        <v>0</v>
      </c>
      <c r="GM145" s="140">
        <f t="shared" si="352"/>
        <v>0</v>
      </c>
      <c r="GN145" s="145">
        <v>0</v>
      </c>
      <c r="GO145" s="140">
        <f t="shared" si="353"/>
        <v>0</v>
      </c>
      <c r="GP145" s="145">
        <f t="shared" si="270"/>
        <v>0</v>
      </c>
      <c r="GQ145" s="232"/>
      <c r="GR145" s="232"/>
      <c r="GS145" s="232"/>
      <c r="GT145" s="232"/>
      <c r="GU145" s="234">
        <f>GV145+GW145+GX145</f>
        <v>136857.3498</v>
      </c>
      <c r="GV145" s="234"/>
      <c r="GW145" s="234"/>
      <c r="GX145" s="234">
        <v>136857.3498</v>
      </c>
      <c r="GY145" s="234"/>
      <c r="GZ145" s="234"/>
      <c r="HA145" s="234"/>
      <c r="HB145" s="234"/>
      <c r="HC145" s="234"/>
      <c r="HD145" s="234"/>
      <c r="HE145" s="234"/>
      <c r="HF145" s="234"/>
      <c r="HG145" s="234"/>
      <c r="HH145" s="234"/>
      <c r="HI145" s="234"/>
      <c r="HJ145" s="234"/>
      <c r="HK145" s="234">
        <f>HL145+HM145+HN145</f>
        <v>0</v>
      </c>
      <c r="HL145" s="234"/>
      <c r="HM145" s="234"/>
      <c r="HN145" s="234">
        <v>0</v>
      </c>
      <c r="HO145" s="234">
        <f>HP145+HQ145+HR145</f>
        <v>136857.3498</v>
      </c>
      <c r="HP145" s="234"/>
      <c r="HQ145" s="234"/>
      <c r="HR145" s="234">
        <f>GX145</f>
        <v>136857.3498</v>
      </c>
      <c r="HS145" s="234">
        <f>HT145+HU145+HV145</f>
        <v>0</v>
      </c>
      <c r="HT145" s="234"/>
      <c r="HU145" s="234"/>
      <c r="HV145" s="234">
        <v>0</v>
      </c>
      <c r="HW145" s="234">
        <f>HX145+HY145+HZ145</f>
        <v>0</v>
      </c>
      <c r="HX145" s="234"/>
      <c r="HY145" s="234"/>
      <c r="HZ145" s="234">
        <v>0</v>
      </c>
      <c r="IA145" s="234">
        <f>IB145+IC145+ID145</f>
        <v>0</v>
      </c>
      <c r="IB145" s="234"/>
      <c r="IC145" s="234"/>
      <c r="ID145" s="234">
        <v>0</v>
      </c>
      <c r="IE145" s="332" t="s">
        <v>271</v>
      </c>
      <c r="IF145" s="238" t="s">
        <v>263</v>
      </c>
      <c r="IG145" s="238"/>
      <c r="IH145" s="238"/>
    </row>
    <row r="146" spans="2:242" s="252" customFormat="1" ht="31.5" hidden="1" customHeight="1" x14ac:dyDescent="0.3">
      <c r="B146" s="161" t="s">
        <v>272</v>
      </c>
      <c r="C146" s="327" t="s">
        <v>273</v>
      </c>
      <c r="D146" s="163"/>
      <c r="E146" s="164"/>
      <c r="F146" s="164"/>
      <c r="G146" s="164"/>
      <c r="H146" s="164"/>
      <c r="I146" s="164"/>
      <c r="J146" s="164"/>
      <c r="K146" s="164"/>
      <c r="L146" s="164"/>
      <c r="M146" s="164"/>
      <c r="N146" s="164"/>
      <c r="O146" s="164"/>
      <c r="P146" s="164"/>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7"/>
      <c r="AL146" s="167"/>
      <c r="AM146" s="172"/>
      <c r="AN146" s="172"/>
      <c r="AO146" s="170"/>
      <c r="AP146" s="166"/>
      <c r="AQ146" s="166"/>
      <c r="AR146" s="167"/>
      <c r="AS146" s="166"/>
      <c r="AT146" s="166"/>
      <c r="AU146" s="166"/>
      <c r="AV146" s="166"/>
      <c r="AW146" s="166"/>
      <c r="AX146" s="166"/>
      <c r="AY146" s="166"/>
      <c r="AZ146" s="166"/>
      <c r="BA146" s="166"/>
      <c r="BB146" s="166"/>
      <c r="BC146" s="166"/>
      <c r="BD146" s="166"/>
      <c r="BE146" s="166"/>
      <c r="BF146" s="166"/>
      <c r="BG146" s="166"/>
      <c r="BH146" s="166"/>
      <c r="BI146" s="166"/>
      <c r="BJ146" s="166"/>
      <c r="BK146" s="171"/>
      <c r="BL146" s="167"/>
      <c r="BM146" s="167"/>
      <c r="BN146" s="167"/>
      <c r="BO146" s="167"/>
      <c r="BP146" s="167"/>
      <c r="BQ146" s="167"/>
      <c r="BR146" s="167"/>
      <c r="BS146" s="167"/>
      <c r="BT146" s="167"/>
      <c r="BU146" s="167"/>
      <c r="BV146" s="166"/>
      <c r="BW146" s="166"/>
      <c r="BX146" s="166"/>
      <c r="BY146" s="166"/>
      <c r="BZ146" s="166"/>
      <c r="CA146" s="166"/>
      <c r="CB146" s="166">
        <f t="shared" si="323"/>
        <v>138698.6</v>
      </c>
      <c r="CC146" s="166">
        <f t="shared" ref="CC146:CV146" si="355">CC147</f>
        <v>0</v>
      </c>
      <c r="CD146" s="166">
        <f t="shared" si="355"/>
        <v>138698.6</v>
      </c>
      <c r="CE146" s="166">
        <f t="shared" si="355"/>
        <v>0</v>
      </c>
      <c r="CF146" s="166">
        <f t="shared" si="355"/>
        <v>0</v>
      </c>
      <c r="CG146" s="166">
        <f t="shared" si="355"/>
        <v>0</v>
      </c>
      <c r="CH146" s="166">
        <f t="shared" si="355"/>
        <v>0</v>
      </c>
      <c r="CI146" s="166">
        <f t="shared" si="355"/>
        <v>0</v>
      </c>
      <c r="CJ146" s="166">
        <f t="shared" si="355"/>
        <v>0</v>
      </c>
      <c r="CK146" s="166">
        <f t="shared" si="355"/>
        <v>0</v>
      </c>
      <c r="CL146" s="166">
        <f t="shared" si="355"/>
        <v>0</v>
      </c>
      <c r="CM146" s="166">
        <f t="shared" si="355"/>
        <v>0</v>
      </c>
      <c r="CN146" s="166">
        <f t="shared" si="355"/>
        <v>0</v>
      </c>
      <c r="CO146" s="166">
        <f t="shared" si="355"/>
        <v>0</v>
      </c>
      <c r="CP146" s="166">
        <f t="shared" si="355"/>
        <v>0</v>
      </c>
      <c r="CQ146" s="166">
        <f t="shared" si="355"/>
        <v>0</v>
      </c>
      <c r="CR146" s="166">
        <f t="shared" si="355"/>
        <v>0</v>
      </c>
      <c r="CS146" s="166">
        <f t="shared" si="355"/>
        <v>0</v>
      </c>
      <c r="CT146" s="166">
        <f t="shared" si="355"/>
        <v>0</v>
      </c>
      <c r="CU146" s="166">
        <f t="shared" si="355"/>
        <v>0</v>
      </c>
      <c r="CV146" s="166">
        <f t="shared" si="355"/>
        <v>0</v>
      </c>
      <c r="CW146" s="166">
        <f t="shared" si="324"/>
        <v>0</v>
      </c>
      <c r="CX146" s="166">
        <f>CX147</f>
        <v>0</v>
      </c>
      <c r="CY146" s="334">
        <f>CY147</f>
        <v>0</v>
      </c>
      <c r="CZ146" s="166">
        <f t="shared" si="325"/>
        <v>184000</v>
      </c>
      <c r="DA146" s="166">
        <f>DA147</f>
        <v>0</v>
      </c>
      <c r="DB146" s="166">
        <f>DB147</f>
        <v>184000</v>
      </c>
      <c r="DC146" s="166"/>
      <c r="DD146" s="166"/>
      <c r="DE146" s="166"/>
      <c r="DF146" s="166">
        <f t="shared" si="326"/>
        <v>0</v>
      </c>
      <c r="DG146" s="166">
        <f>DG147</f>
        <v>0</v>
      </c>
      <c r="DH146" s="166">
        <f>DH147</f>
        <v>0</v>
      </c>
      <c r="DI146" s="166">
        <f t="shared" si="300"/>
        <v>0</v>
      </c>
      <c r="DJ146" s="166">
        <f>DJ147</f>
        <v>0</v>
      </c>
      <c r="DK146" s="166">
        <f>DK147</f>
        <v>0</v>
      </c>
      <c r="DL146" s="166">
        <f t="shared" si="327"/>
        <v>0</v>
      </c>
      <c r="DM146" s="166">
        <f>DM147</f>
        <v>0</v>
      </c>
      <c r="DN146" s="166">
        <f>DN147</f>
        <v>0</v>
      </c>
      <c r="DO146" s="166">
        <f t="shared" si="328"/>
        <v>0</v>
      </c>
      <c r="DP146" s="166">
        <f>DP147</f>
        <v>0</v>
      </c>
      <c r="DQ146" s="166">
        <f>DQ147</f>
        <v>0</v>
      </c>
      <c r="DR146" s="166">
        <f t="shared" si="329"/>
        <v>0</v>
      </c>
      <c r="DS146" s="166">
        <f>DS147</f>
        <v>0</v>
      </c>
      <c r="DT146" s="166">
        <f>DT147</f>
        <v>0</v>
      </c>
      <c r="DU146" s="166">
        <f t="shared" si="330"/>
        <v>0</v>
      </c>
      <c r="DV146" s="166">
        <f>DV147</f>
        <v>0</v>
      </c>
      <c r="DW146" s="166">
        <f>DW147</f>
        <v>0</v>
      </c>
      <c r="DX146" s="166">
        <f t="shared" si="331"/>
        <v>0</v>
      </c>
      <c r="DY146" s="166">
        <f>DY147</f>
        <v>0</v>
      </c>
      <c r="DZ146" s="166">
        <f>DZ147</f>
        <v>0</v>
      </c>
      <c r="EA146" s="166"/>
      <c r="EB146" s="166"/>
      <c r="EC146" s="166"/>
      <c r="ED146" s="166"/>
      <c r="EE146" s="166"/>
      <c r="EF146" s="166"/>
      <c r="EG146" s="166">
        <f t="shared" si="335"/>
        <v>0</v>
      </c>
      <c r="EH146" s="166"/>
      <c r="EI146" s="166"/>
      <c r="EJ146" s="166">
        <f>EJ147</f>
        <v>0</v>
      </c>
      <c r="EK146" s="166">
        <f t="shared" si="336"/>
        <v>0</v>
      </c>
      <c r="EL146" s="166">
        <f>EL147</f>
        <v>0</v>
      </c>
      <c r="EM146" s="166"/>
      <c r="EN146" s="166">
        <f>EN147</f>
        <v>0</v>
      </c>
      <c r="EO146" s="166">
        <f t="shared" si="347"/>
        <v>0</v>
      </c>
      <c r="EP146" s="166">
        <f>EP147</f>
        <v>0</v>
      </c>
      <c r="EQ146" s="166"/>
      <c r="ER146" s="166">
        <f>ER147</f>
        <v>0</v>
      </c>
      <c r="ES146" s="165">
        <f t="shared" si="332"/>
        <v>0</v>
      </c>
      <c r="ET146" s="167">
        <f>ET147+ET148</f>
        <v>0</v>
      </c>
      <c r="EU146" s="167"/>
      <c r="EV146" s="166">
        <f>EV147</f>
        <v>0</v>
      </c>
      <c r="EW146" s="166">
        <f t="shared" si="333"/>
        <v>0</v>
      </c>
      <c r="EX146" s="166">
        <f>EX147</f>
        <v>0</v>
      </c>
      <c r="EY146" s="166">
        <f>EY147</f>
        <v>0</v>
      </c>
      <c r="EZ146" s="166"/>
      <c r="FA146" s="166"/>
      <c r="FB146" s="166"/>
      <c r="FC146" s="166">
        <f t="shared" si="337"/>
        <v>0</v>
      </c>
      <c r="FD146" s="166"/>
      <c r="FE146" s="166"/>
      <c r="FF146" s="166">
        <f>FF147</f>
        <v>0</v>
      </c>
      <c r="FG146" s="166">
        <f t="shared" ref="FG146:FG152" si="356">FH146+FJ146</f>
        <v>0</v>
      </c>
      <c r="FH146" s="166">
        <f>FH147</f>
        <v>0</v>
      </c>
      <c r="FI146" s="166"/>
      <c r="FJ146" s="166">
        <f>FJ147</f>
        <v>0</v>
      </c>
      <c r="FK146" s="166">
        <f t="shared" si="348"/>
        <v>0</v>
      </c>
      <c r="FL146" s="166">
        <f>FL147</f>
        <v>0</v>
      </c>
      <c r="FM146" s="166"/>
      <c r="FN146" s="166">
        <f>FN147</f>
        <v>0</v>
      </c>
      <c r="FO146" s="166">
        <f t="shared" si="338"/>
        <v>0</v>
      </c>
      <c r="FP146" s="166"/>
      <c r="FQ146" s="166"/>
      <c r="FR146" s="166">
        <f>FR147</f>
        <v>0</v>
      </c>
      <c r="FS146" s="248">
        <f t="shared" si="258"/>
        <v>0</v>
      </c>
      <c r="FT146" s="249" t="e">
        <f t="shared" si="261"/>
        <v>#DIV/0!</v>
      </c>
      <c r="FU146" s="248">
        <v>0</v>
      </c>
      <c r="FV146" s="249" t="e">
        <f t="shared" si="262"/>
        <v>#DIV/0!</v>
      </c>
      <c r="FW146" s="248">
        <f t="shared" si="349"/>
        <v>0</v>
      </c>
      <c r="FX146" s="249" t="e">
        <f>FW146/FE146</f>
        <v>#DIV/0!</v>
      </c>
      <c r="FY146" s="248">
        <f t="shared" si="350"/>
        <v>0</v>
      </c>
      <c r="FZ146" s="249" t="e">
        <f t="shared" si="263"/>
        <v>#DIV/0!</v>
      </c>
      <c r="GA146" s="248">
        <f t="shared" si="264"/>
        <v>0</v>
      </c>
      <c r="GB146" s="250" t="e">
        <f t="shared" si="265"/>
        <v>#DIV/0!</v>
      </c>
      <c r="GC146" s="248"/>
      <c r="GD146" s="250"/>
      <c r="GE146" s="248"/>
      <c r="GF146" s="251"/>
      <c r="GG146" s="248">
        <f t="shared" si="351"/>
        <v>0</v>
      </c>
      <c r="GH146" s="251" t="e">
        <f t="shared" si="339"/>
        <v>#DIV/0!</v>
      </c>
      <c r="GI146" s="248">
        <f t="shared" si="267"/>
        <v>0</v>
      </c>
      <c r="GJ146" s="250" t="e">
        <f t="shared" si="268"/>
        <v>#DIV/0!</v>
      </c>
      <c r="GK146" s="248">
        <f t="shared" si="354"/>
        <v>0</v>
      </c>
      <c r="GL146" s="250" t="e">
        <f t="shared" si="269"/>
        <v>#DIV/0!</v>
      </c>
      <c r="GM146" s="248">
        <f t="shared" si="352"/>
        <v>0</v>
      </c>
      <c r="GN146" s="250" t="e">
        <f>GM146/FE146</f>
        <v>#DIV/0!</v>
      </c>
      <c r="GO146" s="248">
        <f t="shared" si="353"/>
        <v>0</v>
      </c>
      <c r="GP146" s="250" t="e">
        <f t="shared" si="270"/>
        <v>#DIV/0!</v>
      </c>
      <c r="GQ146" s="166"/>
      <c r="GR146" s="166"/>
      <c r="GS146" s="166"/>
      <c r="GT146" s="166"/>
      <c r="GU146" s="166">
        <f t="shared" si="340"/>
        <v>0</v>
      </c>
      <c r="GV146" s="166"/>
      <c r="GW146" s="166"/>
      <c r="GX146" s="166">
        <f>GX147</f>
        <v>0</v>
      </c>
      <c r="GY146" s="166"/>
      <c r="GZ146" s="166"/>
      <c r="HA146" s="166"/>
      <c r="HB146" s="166"/>
      <c r="HC146" s="166"/>
      <c r="HD146" s="166"/>
      <c r="HE146" s="166"/>
      <c r="HF146" s="166"/>
      <c r="HG146" s="166">
        <f t="shared" ref="HG146:HG166" si="357">HH146+HJ146</f>
        <v>0</v>
      </c>
      <c r="HH146" s="166"/>
      <c r="HI146" s="166"/>
      <c r="HJ146" s="166">
        <f>HC146</f>
        <v>0</v>
      </c>
      <c r="HK146" s="166">
        <f t="shared" ref="HK146:HK166" si="358">HL146+HN146</f>
        <v>0</v>
      </c>
      <c r="HL146" s="166"/>
      <c r="HM146" s="166"/>
      <c r="HN146" s="166">
        <f>HN147</f>
        <v>0</v>
      </c>
      <c r="HO146" s="166">
        <f t="shared" ref="HO146:HO166" si="359">HP146+HR146</f>
        <v>0</v>
      </c>
      <c r="HP146" s="166"/>
      <c r="HQ146" s="166"/>
      <c r="HR146" s="166">
        <f>HR147</f>
        <v>0</v>
      </c>
      <c r="HS146" s="166">
        <f t="shared" ref="HS146:HS155" si="360">HT146+HV146</f>
        <v>0</v>
      </c>
      <c r="HT146" s="166"/>
      <c r="HU146" s="166"/>
      <c r="HV146" s="166">
        <f>HV147</f>
        <v>0</v>
      </c>
      <c r="HW146" s="166">
        <f t="shared" ref="HW146:HW155" si="361">HX146+HZ146</f>
        <v>0</v>
      </c>
      <c r="HX146" s="166"/>
      <c r="HY146" s="166"/>
      <c r="HZ146" s="166">
        <f>HZ147</f>
        <v>0</v>
      </c>
      <c r="IA146" s="166">
        <f t="shared" ref="IA146:IA155" si="362">IB146+ID146</f>
        <v>0</v>
      </c>
      <c r="IB146" s="166"/>
      <c r="IC146" s="166"/>
      <c r="ID146" s="166">
        <f>ID147</f>
        <v>0</v>
      </c>
      <c r="IE146" s="337"/>
      <c r="IF146" s="320"/>
      <c r="IG146" s="320"/>
      <c r="IH146" s="320"/>
    </row>
    <row r="147" spans="2:242" s="252" customFormat="1" ht="157.5" hidden="1" customHeight="1" x14ac:dyDescent="0.3">
      <c r="B147" s="161" t="s">
        <v>145</v>
      </c>
      <c r="C147" s="327" t="s">
        <v>274</v>
      </c>
      <c r="D147" s="163"/>
      <c r="E147" s="164"/>
      <c r="F147" s="164"/>
      <c r="G147" s="164"/>
      <c r="H147" s="164"/>
      <c r="I147" s="164"/>
      <c r="J147" s="164"/>
      <c r="K147" s="164"/>
      <c r="L147" s="164"/>
      <c r="M147" s="164"/>
      <c r="N147" s="164"/>
      <c r="O147" s="164"/>
      <c r="P147" s="164"/>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7"/>
      <c r="AL147" s="167"/>
      <c r="AM147" s="172"/>
      <c r="AN147" s="172"/>
      <c r="AO147" s="170"/>
      <c r="AP147" s="166"/>
      <c r="AQ147" s="166"/>
      <c r="AR147" s="167"/>
      <c r="AS147" s="166"/>
      <c r="AT147" s="166"/>
      <c r="AU147" s="166"/>
      <c r="AV147" s="166"/>
      <c r="AW147" s="166"/>
      <c r="AX147" s="166"/>
      <c r="AY147" s="166"/>
      <c r="AZ147" s="166"/>
      <c r="BA147" s="166"/>
      <c r="BB147" s="166"/>
      <c r="BC147" s="166"/>
      <c r="BD147" s="166"/>
      <c r="BE147" s="166"/>
      <c r="BF147" s="166"/>
      <c r="BG147" s="166"/>
      <c r="BH147" s="166"/>
      <c r="BI147" s="166"/>
      <c r="BJ147" s="166"/>
      <c r="BK147" s="171"/>
      <c r="BL147" s="167"/>
      <c r="BM147" s="167"/>
      <c r="BN147" s="167"/>
      <c r="BO147" s="167"/>
      <c r="BP147" s="167"/>
      <c r="BQ147" s="167"/>
      <c r="BR147" s="167"/>
      <c r="BS147" s="167"/>
      <c r="BT147" s="167"/>
      <c r="BU147" s="167"/>
      <c r="BV147" s="166"/>
      <c r="BW147" s="166"/>
      <c r="BX147" s="166"/>
      <c r="BY147" s="166"/>
      <c r="BZ147" s="166"/>
      <c r="CA147" s="166"/>
      <c r="CB147" s="166">
        <f t="shared" si="323"/>
        <v>138698.6</v>
      </c>
      <c r="CC147" s="166"/>
      <c r="CD147" s="166">
        <v>138698.6</v>
      </c>
      <c r="CE147" s="167"/>
      <c r="CF147" s="167"/>
      <c r="CG147" s="166"/>
      <c r="CH147" s="166"/>
      <c r="CI147" s="166"/>
      <c r="CJ147" s="166"/>
      <c r="CK147" s="166"/>
      <c r="CL147" s="166"/>
      <c r="CM147" s="166"/>
      <c r="CN147" s="166"/>
      <c r="CO147" s="166"/>
      <c r="CP147" s="166"/>
      <c r="CQ147" s="166"/>
      <c r="CR147" s="166"/>
      <c r="CS147" s="166"/>
      <c r="CT147" s="166"/>
      <c r="CU147" s="166"/>
      <c r="CV147" s="166"/>
      <c r="CW147" s="166">
        <f t="shared" si="324"/>
        <v>0</v>
      </c>
      <c r="CX147" s="166"/>
      <c r="CY147" s="334"/>
      <c r="CZ147" s="166">
        <f t="shared" si="325"/>
        <v>184000</v>
      </c>
      <c r="DA147" s="166"/>
      <c r="DB147" s="166">
        <v>184000</v>
      </c>
      <c r="DC147" s="166"/>
      <c r="DD147" s="166"/>
      <c r="DE147" s="166"/>
      <c r="DF147" s="166">
        <f t="shared" si="326"/>
        <v>0</v>
      </c>
      <c r="DG147" s="166"/>
      <c r="DH147" s="166"/>
      <c r="DI147" s="166">
        <f t="shared" si="300"/>
        <v>0</v>
      </c>
      <c r="DJ147" s="166"/>
      <c r="DK147" s="166">
        <v>0</v>
      </c>
      <c r="DL147" s="166">
        <f t="shared" si="327"/>
        <v>0</v>
      </c>
      <c r="DM147" s="166"/>
      <c r="DN147" s="166"/>
      <c r="DO147" s="166">
        <f t="shared" si="328"/>
        <v>0</v>
      </c>
      <c r="DP147" s="166"/>
      <c r="DQ147" s="166"/>
      <c r="DR147" s="166">
        <f t="shared" si="329"/>
        <v>0</v>
      </c>
      <c r="DS147" s="166"/>
      <c r="DT147" s="166">
        <v>0</v>
      </c>
      <c r="DU147" s="166">
        <f t="shared" si="330"/>
        <v>0</v>
      </c>
      <c r="DV147" s="166"/>
      <c r="DW147" s="166">
        <v>0</v>
      </c>
      <c r="DX147" s="166">
        <f t="shared" si="331"/>
        <v>0</v>
      </c>
      <c r="DY147" s="166"/>
      <c r="DZ147" s="166"/>
      <c r="EA147" s="166"/>
      <c r="EB147" s="166"/>
      <c r="EC147" s="166"/>
      <c r="ED147" s="166"/>
      <c r="EE147" s="166"/>
      <c r="EF147" s="166"/>
      <c r="EG147" s="166">
        <f t="shared" si="335"/>
        <v>0</v>
      </c>
      <c r="EH147" s="166"/>
      <c r="EI147" s="166"/>
      <c r="EJ147" s="166">
        <v>0</v>
      </c>
      <c r="EK147" s="166">
        <f t="shared" si="336"/>
        <v>0</v>
      </c>
      <c r="EL147" s="166"/>
      <c r="EM147" s="166"/>
      <c r="EN147" s="166"/>
      <c r="EO147" s="166">
        <f t="shared" si="347"/>
        <v>0</v>
      </c>
      <c r="EP147" s="166"/>
      <c r="EQ147" s="166"/>
      <c r="ER147" s="166">
        <f>EV147-EJ147</f>
        <v>0</v>
      </c>
      <c r="ES147" s="280">
        <f t="shared" si="332"/>
        <v>0</v>
      </c>
      <c r="ET147" s="281">
        <f>ED147</f>
        <v>0</v>
      </c>
      <c r="EU147" s="281"/>
      <c r="EV147" s="164">
        <f>FR147-EJ147</f>
        <v>0</v>
      </c>
      <c r="EW147" s="166">
        <f t="shared" si="333"/>
        <v>0</v>
      </c>
      <c r="EX147" s="166"/>
      <c r="EY147" s="166"/>
      <c r="EZ147" s="166"/>
      <c r="FA147" s="166"/>
      <c r="FB147" s="166"/>
      <c r="FC147" s="166">
        <f t="shared" si="337"/>
        <v>0</v>
      </c>
      <c r="FD147" s="166"/>
      <c r="FE147" s="166"/>
      <c r="FF147" s="166">
        <v>0</v>
      </c>
      <c r="FG147" s="166">
        <f t="shared" si="356"/>
        <v>0</v>
      </c>
      <c r="FH147" s="166"/>
      <c r="FI147" s="166"/>
      <c r="FJ147" s="166"/>
      <c r="FK147" s="166">
        <f t="shared" si="348"/>
        <v>0</v>
      </c>
      <c r="FL147" s="166"/>
      <c r="FM147" s="166"/>
      <c r="FN147" s="166">
        <f>FR147-FF147</f>
        <v>0</v>
      </c>
      <c r="FO147" s="166">
        <f t="shared" si="338"/>
        <v>0</v>
      </c>
      <c r="FP147" s="166"/>
      <c r="FQ147" s="166"/>
      <c r="FR147" s="166">
        <v>0</v>
      </c>
      <c r="FS147" s="248">
        <f t="shared" si="258"/>
        <v>0</v>
      </c>
      <c r="FT147" s="249" t="e">
        <f t="shared" si="261"/>
        <v>#DIV/0!</v>
      </c>
      <c r="FU147" s="248">
        <v>0</v>
      </c>
      <c r="FV147" s="249" t="e">
        <f t="shared" si="262"/>
        <v>#DIV/0!</v>
      </c>
      <c r="FW147" s="248">
        <f t="shared" si="349"/>
        <v>0</v>
      </c>
      <c r="FX147" s="249" t="e">
        <f>FW147/FE147</f>
        <v>#DIV/0!</v>
      </c>
      <c r="FY147" s="248">
        <f t="shared" si="350"/>
        <v>0</v>
      </c>
      <c r="FZ147" s="249" t="e">
        <f t="shared" si="263"/>
        <v>#DIV/0!</v>
      </c>
      <c r="GA147" s="248">
        <f t="shared" si="264"/>
        <v>0</v>
      </c>
      <c r="GB147" s="250" t="e">
        <f t="shared" si="265"/>
        <v>#DIV/0!</v>
      </c>
      <c r="GC147" s="248"/>
      <c r="GD147" s="250"/>
      <c r="GE147" s="248"/>
      <c r="GF147" s="251"/>
      <c r="GG147" s="248">
        <f t="shared" si="351"/>
        <v>0</v>
      </c>
      <c r="GH147" s="251" t="e">
        <f t="shared" si="339"/>
        <v>#DIV/0!</v>
      </c>
      <c r="GI147" s="248">
        <f t="shared" si="267"/>
        <v>0</v>
      </c>
      <c r="GJ147" s="250" t="e">
        <f t="shared" si="268"/>
        <v>#DIV/0!</v>
      </c>
      <c r="GK147" s="248">
        <f t="shared" si="354"/>
        <v>0</v>
      </c>
      <c r="GL147" s="250" t="e">
        <f t="shared" si="269"/>
        <v>#DIV/0!</v>
      </c>
      <c r="GM147" s="248">
        <f t="shared" si="352"/>
        <v>0</v>
      </c>
      <c r="GN147" s="250" t="e">
        <f>GM147/FE147</f>
        <v>#DIV/0!</v>
      </c>
      <c r="GO147" s="248">
        <f t="shared" si="353"/>
        <v>0</v>
      </c>
      <c r="GP147" s="250" t="e">
        <f t="shared" si="270"/>
        <v>#DIV/0!</v>
      </c>
      <c r="GQ147" s="166"/>
      <c r="GR147" s="166"/>
      <c r="GS147" s="166"/>
      <c r="GT147" s="166"/>
      <c r="GU147" s="166">
        <f t="shared" si="340"/>
        <v>0</v>
      </c>
      <c r="GV147" s="166"/>
      <c r="GW147" s="166"/>
      <c r="GX147" s="166">
        <v>0</v>
      </c>
      <c r="GY147" s="166"/>
      <c r="GZ147" s="166"/>
      <c r="HA147" s="166"/>
      <c r="HB147" s="166"/>
      <c r="HC147" s="166"/>
      <c r="HD147" s="166"/>
      <c r="HE147" s="166"/>
      <c r="HF147" s="166"/>
      <c r="HG147" s="166">
        <f t="shared" si="357"/>
        <v>0</v>
      </c>
      <c r="HH147" s="166"/>
      <c r="HI147" s="166"/>
      <c r="HJ147" s="166">
        <f>HC147</f>
        <v>0</v>
      </c>
      <c r="HK147" s="166">
        <f t="shared" si="358"/>
        <v>0</v>
      </c>
      <c r="HL147" s="166"/>
      <c r="HM147" s="166"/>
      <c r="HN147" s="166">
        <f>HR147-GX147</f>
        <v>0</v>
      </c>
      <c r="HO147" s="166">
        <f t="shared" si="359"/>
        <v>0</v>
      </c>
      <c r="HP147" s="166"/>
      <c r="HQ147" s="166"/>
      <c r="HR147" s="166">
        <v>0</v>
      </c>
      <c r="HS147" s="166">
        <f t="shared" si="360"/>
        <v>0</v>
      </c>
      <c r="HT147" s="166"/>
      <c r="HU147" s="166"/>
      <c r="HV147" s="166">
        <v>0</v>
      </c>
      <c r="HW147" s="166">
        <f t="shared" si="361"/>
        <v>0</v>
      </c>
      <c r="HX147" s="166"/>
      <c r="HY147" s="166"/>
      <c r="HZ147" s="166">
        <f>ID147-HV147</f>
        <v>0</v>
      </c>
      <c r="IA147" s="166">
        <f t="shared" si="362"/>
        <v>0</v>
      </c>
      <c r="IB147" s="166"/>
      <c r="IC147" s="166"/>
      <c r="ID147" s="166">
        <v>0</v>
      </c>
      <c r="IE147" s="337" t="s">
        <v>275</v>
      </c>
      <c r="IF147" s="320"/>
      <c r="IG147" s="320"/>
      <c r="IH147" s="320"/>
    </row>
    <row r="148" spans="2:242" s="252" customFormat="1" ht="49.5" customHeight="1" x14ac:dyDescent="0.3">
      <c r="B148" s="161" t="s">
        <v>272</v>
      </c>
      <c r="C148" s="327" t="s">
        <v>276</v>
      </c>
      <c r="D148" s="163"/>
      <c r="E148" s="164"/>
      <c r="F148" s="164"/>
      <c r="G148" s="164"/>
      <c r="H148" s="164"/>
      <c r="I148" s="164"/>
      <c r="J148" s="164"/>
      <c r="K148" s="164"/>
      <c r="L148" s="164"/>
      <c r="M148" s="164"/>
      <c r="N148" s="164"/>
      <c r="O148" s="164"/>
      <c r="P148" s="164"/>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7"/>
      <c r="AL148" s="167"/>
      <c r="AM148" s="172"/>
      <c r="AN148" s="172"/>
      <c r="AO148" s="170"/>
      <c r="AP148" s="166"/>
      <c r="AQ148" s="166"/>
      <c r="AR148" s="167"/>
      <c r="AS148" s="166"/>
      <c r="AT148" s="166"/>
      <c r="AU148" s="166"/>
      <c r="AV148" s="166"/>
      <c r="AW148" s="166"/>
      <c r="AX148" s="166"/>
      <c r="AY148" s="166"/>
      <c r="AZ148" s="166"/>
      <c r="BA148" s="166"/>
      <c r="BB148" s="166"/>
      <c r="BC148" s="166"/>
      <c r="BD148" s="166"/>
      <c r="BE148" s="166"/>
      <c r="BF148" s="166"/>
      <c r="BG148" s="166"/>
      <c r="BH148" s="166"/>
      <c r="BI148" s="166"/>
      <c r="BJ148" s="166"/>
      <c r="BK148" s="171"/>
      <c r="BL148" s="167"/>
      <c r="BM148" s="167"/>
      <c r="BN148" s="167"/>
      <c r="BO148" s="167"/>
      <c r="BP148" s="167"/>
      <c r="BQ148" s="167"/>
      <c r="BR148" s="167"/>
      <c r="BS148" s="167"/>
      <c r="BT148" s="167"/>
      <c r="BU148" s="167"/>
      <c r="BV148" s="166"/>
      <c r="BW148" s="166"/>
      <c r="BX148" s="166"/>
      <c r="BY148" s="166"/>
      <c r="BZ148" s="166"/>
      <c r="CA148" s="166"/>
      <c r="CB148" s="166">
        <f t="shared" si="323"/>
        <v>53031.845000000001</v>
      </c>
      <c r="CC148" s="166">
        <f>CC149+CC150+CC152</f>
        <v>0</v>
      </c>
      <c r="CD148" s="166">
        <f>CD149+CD150+CD152</f>
        <v>53031.845000000001</v>
      </c>
      <c r="CE148" s="166" t="e">
        <f>CE149+#REF!+CE150</f>
        <v>#REF!</v>
      </c>
      <c r="CF148" s="166" t="e">
        <f>CF149+#REF!+CF150</f>
        <v>#REF!</v>
      </c>
      <c r="CG148" s="166" t="e">
        <f>CG149+#REF!+CG150</f>
        <v>#REF!</v>
      </c>
      <c r="CH148" s="166" t="e">
        <f>CH149+#REF!+CH150</f>
        <v>#REF!</v>
      </c>
      <c r="CI148" s="166" t="e">
        <f>CI149+#REF!+CI150</f>
        <v>#REF!</v>
      </c>
      <c r="CJ148" s="166" t="e">
        <f>CJ149+#REF!+CJ150</f>
        <v>#REF!</v>
      </c>
      <c r="CK148" s="166" t="e">
        <f>CK149+#REF!+CK150</f>
        <v>#REF!</v>
      </c>
      <c r="CL148" s="166" t="e">
        <f>CL149+#REF!+CL150</f>
        <v>#REF!</v>
      </c>
      <c r="CM148" s="166" t="e">
        <f>CM149+#REF!+CM150</f>
        <v>#REF!</v>
      </c>
      <c r="CN148" s="166" t="e">
        <f>CN149+#REF!+CN150</f>
        <v>#REF!</v>
      </c>
      <c r="CO148" s="166" t="e">
        <f>CO149+#REF!+CO150</f>
        <v>#REF!</v>
      </c>
      <c r="CP148" s="166" t="e">
        <f>CP149+#REF!+CP150</f>
        <v>#REF!</v>
      </c>
      <c r="CQ148" s="166" t="e">
        <f>CQ149+#REF!+CQ150</f>
        <v>#REF!</v>
      </c>
      <c r="CR148" s="166" t="e">
        <f>CR149+#REF!+CR150</f>
        <v>#REF!</v>
      </c>
      <c r="CS148" s="166" t="e">
        <f>CS149+#REF!+CS150</f>
        <v>#REF!</v>
      </c>
      <c r="CT148" s="166"/>
      <c r="CU148" s="166"/>
      <c r="CV148" s="166"/>
      <c r="CW148" s="166">
        <f t="shared" si="324"/>
        <v>80543.645000000004</v>
      </c>
      <c r="CX148" s="166">
        <f>CX149+CX150+CX152</f>
        <v>0</v>
      </c>
      <c r="CY148" s="166">
        <f>CY149+CY150+CY152</f>
        <v>80543.645000000004</v>
      </c>
      <c r="CZ148" s="166">
        <f t="shared" si="325"/>
        <v>0</v>
      </c>
      <c r="DA148" s="166">
        <f>DA149+DA150+DA152</f>
        <v>0</v>
      </c>
      <c r="DB148" s="166">
        <f>DB149+DB150+DB152</f>
        <v>0</v>
      </c>
      <c r="DC148" s="166"/>
      <c r="DD148" s="166"/>
      <c r="DE148" s="166"/>
      <c r="DF148" s="166">
        <f t="shared" si="326"/>
        <v>0</v>
      </c>
      <c r="DG148" s="166">
        <f>DG149+DG150+DG152</f>
        <v>0</v>
      </c>
      <c r="DH148" s="166">
        <f>DH149+DH150+DH152</f>
        <v>0</v>
      </c>
      <c r="DI148" s="166">
        <f t="shared" si="300"/>
        <v>80543.645000000004</v>
      </c>
      <c r="DJ148" s="166">
        <f>DJ149+DJ150+DJ152</f>
        <v>0</v>
      </c>
      <c r="DK148" s="166">
        <f>DK149+DK150+DK152</f>
        <v>80543.645000000004</v>
      </c>
      <c r="DL148" s="166">
        <f t="shared" si="327"/>
        <v>80543.645000000004</v>
      </c>
      <c r="DM148" s="166">
        <f>DM149+DM150+DM152</f>
        <v>0</v>
      </c>
      <c r="DN148" s="166">
        <f>DN149+DN150+DN152</f>
        <v>80543.645000000004</v>
      </c>
      <c r="DO148" s="166">
        <f t="shared" si="328"/>
        <v>0</v>
      </c>
      <c r="DP148" s="166">
        <f>DP149+DP150+DP152</f>
        <v>0</v>
      </c>
      <c r="DQ148" s="166">
        <f>DQ149+DQ150+DQ152</f>
        <v>0</v>
      </c>
      <c r="DR148" s="166">
        <f t="shared" si="329"/>
        <v>0</v>
      </c>
      <c r="DS148" s="166">
        <f>DS149+DS150+DS152</f>
        <v>0</v>
      </c>
      <c r="DT148" s="166">
        <f>DT149+DT150+DT152</f>
        <v>0</v>
      </c>
      <c r="DU148" s="166">
        <f t="shared" si="330"/>
        <v>0</v>
      </c>
      <c r="DV148" s="166">
        <f>DV149+DV150+DV152</f>
        <v>0</v>
      </c>
      <c r="DW148" s="166">
        <f>DW149+DW150+DW152</f>
        <v>0</v>
      </c>
      <c r="DX148" s="166">
        <f t="shared" si="331"/>
        <v>12988</v>
      </c>
      <c r="DY148" s="166">
        <f>DY149+DY150+DY152</f>
        <v>0</v>
      </c>
      <c r="DZ148" s="166">
        <f>DZ149+DZ150+DZ152</f>
        <v>12988</v>
      </c>
      <c r="EA148" s="166"/>
      <c r="EB148" s="166"/>
      <c r="EC148" s="166"/>
      <c r="ED148" s="166"/>
      <c r="EE148" s="166"/>
      <c r="EF148" s="166"/>
      <c r="EG148" s="166">
        <f t="shared" si="335"/>
        <v>36931.425000000003</v>
      </c>
      <c r="EH148" s="166"/>
      <c r="EI148" s="166"/>
      <c r="EJ148" s="166">
        <f>EJ149+EJ150+EJ152+EJ153</f>
        <v>36931.425000000003</v>
      </c>
      <c r="EK148" s="166">
        <f t="shared" si="336"/>
        <v>0</v>
      </c>
      <c r="EL148" s="166">
        <f>EL149+EL150+EL152</f>
        <v>0</v>
      </c>
      <c r="EM148" s="166"/>
      <c r="EN148" s="166">
        <f>EN149+EN150+EN152</f>
        <v>0</v>
      </c>
      <c r="EO148" s="166" t="e">
        <f t="shared" si="347"/>
        <v>#REF!</v>
      </c>
      <c r="EP148" s="166">
        <f>EP149+EP150+EP152</f>
        <v>0</v>
      </c>
      <c r="EQ148" s="166"/>
      <c r="ER148" s="166" t="e">
        <f>ER149+ER150+ER152+ER153</f>
        <v>#REF!</v>
      </c>
      <c r="ES148" s="167">
        <f t="shared" si="332"/>
        <v>-10112.633</v>
      </c>
      <c r="ET148" s="167">
        <f>ET149+ET150</f>
        <v>0</v>
      </c>
      <c r="EU148" s="167"/>
      <c r="EV148" s="166">
        <f>EV149+EV150+EV152+EV153</f>
        <v>-10112.633</v>
      </c>
      <c r="EW148" s="166">
        <f t="shared" si="333"/>
        <v>12988</v>
      </c>
      <c r="EX148" s="166">
        <f>EX149+EX150+EX152</f>
        <v>0</v>
      </c>
      <c r="EY148" s="166">
        <f>EY149+EY150+EY152</f>
        <v>12988</v>
      </c>
      <c r="EZ148" s="166"/>
      <c r="FA148" s="166"/>
      <c r="FB148" s="166"/>
      <c r="FC148" s="166">
        <f t="shared" si="337"/>
        <v>36931.425000000003</v>
      </c>
      <c r="FD148" s="166"/>
      <c r="FE148" s="166"/>
      <c r="FF148" s="166">
        <f>SUM(FF149:FF153)</f>
        <v>36931.425000000003</v>
      </c>
      <c r="FG148" s="166">
        <f t="shared" si="356"/>
        <v>-5022.8329999999996</v>
      </c>
      <c r="FH148" s="166">
        <f>FH149+FH150+FH152</f>
        <v>0</v>
      </c>
      <c r="FI148" s="166"/>
      <c r="FJ148" s="166">
        <f>SUM(FJ149:FJ153)</f>
        <v>-5022.8329999999996</v>
      </c>
      <c r="FK148" s="166">
        <f t="shared" si="348"/>
        <v>19529.924999999999</v>
      </c>
      <c r="FL148" s="166">
        <f>FL149+FL150+FL152</f>
        <v>0</v>
      </c>
      <c r="FM148" s="166"/>
      <c r="FN148" s="166">
        <f>FN149+FN150+FN152+FN153</f>
        <v>19529.924999999999</v>
      </c>
      <c r="FO148" s="166">
        <f t="shared" si="338"/>
        <v>31908.592000000001</v>
      </c>
      <c r="FP148" s="166"/>
      <c r="FQ148" s="166"/>
      <c r="FR148" s="166">
        <f>SUM(FR149:FR153)</f>
        <v>31908.592000000001</v>
      </c>
      <c r="FS148" s="248">
        <f t="shared" si="258"/>
        <v>0</v>
      </c>
      <c r="FT148" s="249">
        <f t="shared" si="261"/>
        <v>0</v>
      </c>
      <c r="FU148" s="248">
        <v>0</v>
      </c>
      <c r="FV148" s="249">
        <v>0</v>
      </c>
      <c r="FW148" s="248">
        <f t="shared" si="349"/>
        <v>0</v>
      </c>
      <c r="FX148" s="249">
        <v>0</v>
      </c>
      <c r="FY148" s="248">
        <f t="shared" si="350"/>
        <v>0</v>
      </c>
      <c r="FZ148" s="249">
        <f t="shared" si="263"/>
        <v>0</v>
      </c>
      <c r="GA148" s="248">
        <f t="shared" si="264"/>
        <v>0</v>
      </c>
      <c r="GB148" s="250">
        <f t="shared" si="265"/>
        <v>0</v>
      </c>
      <c r="GC148" s="248"/>
      <c r="GD148" s="250"/>
      <c r="GE148" s="248"/>
      <c r="GF148" s="251"/>
      <c r="GG148" s="248">
        <f t="shared" si="351"/>
        <v>0</v>
      </c>
      <c r="GH148" s="251">
        <f t="shared" si="339"/>
        <v>0</v>
      </c>
      <c r="GI148" s="248">
        <f t="shared" si="267"/>
        <v>9417.2919999999995</v>
      </c>
      <c r="GJ148" s="250">
        <f t="shared" si="268"/>
        <v>0.25499400578233844</v>
      </c>
      <c r="GK148" s="248">
        <f t="shared" si="354"/>
        <v>0</v>
      </c>
      <c r="GL148" s="250">
        <v>0</v>
      </c>
      <c r="GM148" s="248">
        <f t="shared" si="352"/>
        <v>0</v>
      </c>
      <c r="GN148" s="250">
        <v>0</v>
      </c>
      <c r="GO148" s="248">
        <f>SUM(GO149:GO153)</f>
        <v>9417.2919999999995</v>
      </c>
      <c r="GP148" s="250">
        <f t="shared" si="270"/>
        <v>0.25499400578233844</v>
      </c>
      <c r="GQ148" s="166"/>
      <c r="GR148" s="166"/>
      <c r="GS148" s="166"/>
      <c r="GT148" s="166"/>
      <c r="GU148" s="166">
        <f t="shared" si="340"/>
        <v>19000</v>
      </c>
      <c r="GV148" s="166"/>
      <c r="GW148" s="166"/>
      <c r="GX148" s="166">
        <f>SUM(GX149:GX153)</f>
        <v>19000</v>
      </c>
      <c r="GY148" s="166"/>
      <c r="GZ148" s="166"/>
      <c r="HA148" s="166"/>
      <c r="HB148" s="166"/>
      <c r="HC148" s="166"/>
      <c r="HD148" s="166"/>
      <c r="HE148" s="166"/>
      <c r="HF148" s="166"/>
      <c r="HG148" s="166">
        <f t="shared" si="357"/>
        <v>0</v>
      </c>
      <c r="HH148" s="166"/>
      <c r="HI148" s="166"/>
      <c r="HJ148" s="166">
        <f>HJ149+HJ150+HJ152</f>
        <v>0</v>
      </c>
      <c r="HK148" s="166">
        <f t="shared" si="358"/>
        <v>0</v>
      </c>
      <c r="HL148" s="166"/>
      <c r="HM148" s="166"/>
      <c r="HN148" s="166">
        <f>HN149+HN150+HN152+HN153</f>
        <v>0</v>
      </c>
      <c r="HO148" s="166">
        <f t="shared" si="359"/>
        <v>19000</v>
      </c>
      <c r="HP148" s="166"/>
      <c r="HQ148" s="166"/>
      <c r="HR148" s="166">
        <f>HR149+HR150+HR152+HR153</f>
        <v>19000</v>
      </c>
      <c r="HS148" s="166">
        <f t="shared" si="360"/>
        <v>0</v>
      </c>
      <c r="HT148" s="166"/>
      <c r="HU148" s="166"/>
      <c r="HV148" s="166">
        <f>HV149+HV150+HV152</f>
        <v>0</v>
      </c>
      <c r="HW148" s="166">
        <f t="shared" si="361"/>
        <v>0</v>
      </c>
      <c r="HX148" s="166"/>
      <c r="HY148" s="166"/>
      <c r="HZ148" s="166">
        <f>HZ149+HZ150+HZ152</f>
        <v>0</v>
      </c>
      <c r="IA148" s="166">
        <f t="shared" si="362"/>
        <v>0</v>
      </c>
      <c r="IB148" s="166"/>
      <c r="IC148" s="166"/>
      <c r="ID148" s="166">
        <f>ID149+ID150+ID152</f>
        <v>0</v>
      </c>
      <c r="IE148" s="337"/>
      <c r="IF148" s="320"/>
      <c r="IG148" s="320"/>
      <c r="IH148" s="320"/>
    </row>
    <row r="149" spans="2:242" s="333" customFormat="1" ht="91.5" customHeight="1" x14ac:dyDescent="0.25">
      <c r="B149" s="285" t="s">
        <v>145</v>
      </c>
      <c r="C149" s="328" t="s">
        <v>277</v>
      </c>
      <c r="D149" s="329"/>
      <c r="E149" s="232"/>
      <c r="F149" s="232"/>
      <c r="G149" s="232"/>
      <c r="H149" s="232"/>
      <c r="I149" s="232"/>
      <c r="J149" s="232"/>
      <c r="K149" s="232"/>
      <c r="L149" s="232"/>
      <c r="M149" s="232"/>
      <c r="N149" s="232"/>
      <c r="O149" s="232"/>
      <c r="P149" s="232"/>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67"/>
      <c r="AL149" s="267"/>
      <c r="AM149" s="330"/>
      <c r="AN149" s="330"/>
      <c r="AO149" s="265"/>
      <c r="AP149" s="234"/>
      <c r="AQ149" s="234"/>
      <c r="AR149" s="267"/>
      <c r="AS149" s="234"/>
      <c r="AT149" s="234"/>
      <c r="AU149" s="234"/>
      <c r="AV149" s="234"/>
      <c r="AW149" s="234"/>
      <c r="AX149" s="234"/>
      <c r="AY149" s="234"/>
      <c r="AZ149" s="234"/>
      <c r="BA149" s="234"/>
      <c r="BB149" s="234"/>
      <c r="BC149" s="234"/>
      <c r="BD149" s="234"/>
      <c r="BE149" s="234"/>
      <c r="BF149" s="234"/>
      <c r="BG149" s="234"/>
      <c r="BH149" s="234"/>
      <c r="BI149" s="234"/>
      <c r="BJ149" s="234"/>
      <c r="BK149" s="266"/>
      <c r="BL149" s="267"/>
      <c r="BM149" s="267"/>
      <c r="BN149" s="267"/>
      <c r="BO149" s="267"/>
      <c r="BP149" s="267"/>
      <c r="BQ149" s="267"/>
      <c r="BR149" s="267"/>
      <c r="BS149" s="267"/>
      <c r="BT149" s="267"/>
      <c r="BU149" s="267"/>
      <c r="BV149" s="234"/>
      <c r="BW149" s="234"/>
      <c r="BX149" s="234"/>
      <c r="BY149" s="234"/>
      <c r="BZ149" s="234"/>
      <c r="CA149" s="234"/>
      <c r="CB149" s="234">
        <f t="shared" si="323"/>
        <v>43614.553</v>
      </c>
      <c r="CC149" s="234"/>
      <c r="CD149" s="234">
        <v>43614.553</v>
      </c>
      <c r="CE149" s="267"/>
      <c r="CF149" s="267"/>
      <c r="CG149" s="234"/>
      <c r="CH149" s="234"/>
      <c r="CI149" s="234"/>
      <c r="CJ149" s="234"/>
      <c r="CK149" s="234"/>
      <c r="CL149" s="234"/>
      <c r="CM149" s="234"/>
      <c r="CN149" s="234"/>
      <c r="CO149" s="234"/>
      <c r="CP149" s="234"/>
      <c r="CQ149" s="234"/>
      <c r="CR149" s="234"/>
      <c r="CS149" s="234"/>
      <c r="CT149" s="234"/>
      <c r="CU149" s="234"/>
      <c r="CV149" s="234"/>
      <c r="CW149" s="234">
        <f t="shared" si="324"/>
        <v>71126.353000000003</v>
      </c>
      <c r="CX149" s="234"/>
      <c r="CY149" s="234">
        <v>71126.353000000003</v>
      </c>
      <c r="CZ149" s="234">
        <f t="shared" si="325"/>
        <v>0</v>
      </c>
      <c r="DA149" s="234"/>
      <c r="DB149" s="234"/>
      <c r="DC149" s="234"/>
      <c r="DD149" s="234"/>
      <c r="DE149" s="234"/>
      <c r="DF149" s="234">
        <f t="shared" si="326"/>
        <v>0</v>
      </c>
      <c r="DG149" s="234"/>
      <c r="DH149" s="234"/>
      <c r="DI149" s="234">
        <f t="shared" si="300"/>
        <v>71126.353000000003</v>
      </c>
      <c r="DJ149" s="234"/>
      <c r="DK149" s="234">
        <f>CY149</f>
        <v>71126.353000000003</v>
      </c>
      <c r="DL149" s="234">
        <f t="shared" si="327"/>
        <v>71126.353000000003</v>
      </c>
      <c r="DM149" s="234"/>
      <c r="DN149" s="234">
        <f>DK149</f>
        <v>71126.353000000003</v>
      </c>
      <c r="DO149" s="234">
        <f t="shared" si="328"/>
        <v>0</v>
      </c>
      <c r="DP149" s="234"/>
      <c r="DQ149" s="234"/>
      <c r="DR149" s="234">
        <f t="shared" si="329"/>
        <v>0</v>
      </c>
      <c r="DS149" s="234"/>
      <c r="DT149" s="234">
        <f>DK149-DN149-DQ149</f>
        <v>0</v>
      </c>
      <c r="DU149" s="234">
        <f t="shared" si="330"/>
        <v>0</v>
      </c>
      <c r="DV149" s="234"/>
      <c r="DW149" s="234"/>
      <c r="DX149" s="234">
        <f t="shared" si="331"/>
        <v>0</v>
      </c>
      <c r="DY149" s="234"/>
      <c r="DZ149" s="234"/>
      <c r="EA149" s="234"/>
      <c r="EB149" s="234"/>
      <c r="EC149" s="234"/>
      <c r="ED149" s="234"/>
      <c r="EE149" s="234"/>
      <c r="EF149" s="234"/>
      <c r="EG149" s="234">
        <f>EJ149</f>
        <v>10112.633</v>
      </c>
      <c r="EH149" s="234"/>
      <c r="EI149" s="234"/>
      <c r="EJ149" s="234">
        <v>10112.633</v>
      </c>
      <c r="EK149" s="234">
        <f t="shared" si="336"/>
        <v>0</v>
      </c>
      <c r="EL149" s="234"/>
      <c r="EM149" s="234"/>
      <c r="EN149" s="234"/>
      <c r="EO149" s="234" t="e">
        <f t="shared" si="347"/>
        <v>#REF!</v>
      </c>
      <c r="EP149" s="234"/>
      <c r="EQ149" s="234"/>
      <c r="ER149" s="234" t="e">
        <f>EV149-#REF!</f>
        <v>#REF!</v>
      </c>
      <c r="ES149" s="263">
        <f t="shared" si="332"/>
        <v>-10112.633</v>
      </c>
      <c r="ET149" s="263"/>
      <c r="EU149" s="263"/>
      <c r="EV149" s="234">
        <f>FR149-EJ149</f>
        <v>-10112.633</v>
      </c>
      <c r="EW149" s="234">
        <f t="shared" si="333"/>
        <v>0</v>
      </c>
      <c r="EX149" s="234"/>
      <c r="EY149" s="234"/>
      <c r="EZ149" s="234"/>
      <c r="FA149" s="234"/>
      <c r="FB149" s="234"/>
      <c r="FC149" s="234">
        <f t="shared" si="337"/>
        <v>10112.633</v>
      </c>
      <c r="FD149" s="234"/>
      <c r="FE149" s="234"/>
      <c r="FF149" s="234">
        <v>10112.633</v>
      </c>
      <c r="FG149" s="234">
        <f t="shared" si="356"/>
        <v>-10112.633</v>
      </c>
      <c r="FH149" s="234"/>
      <c r="FI149" s="234"/>
      <c r="FJ149" s="234">
        <f>FR149-FF149</f>
        <v>-10112.633</v>
      </c>
      <c r="FK149" s="234">
        <f t="shared" si="348"/>
        <v>10112.633</v>
      </c>
      <c r="FL149" s="234"/>
      <c r="FM149" s="234"/>
      <c r="FN149" s="234">
        <f>EJ149</f>
        <v>10112.633</v>
      </c>
      <c r="FO149" s="234">
        <f>FR149</f>
        <v>0</v>
      </c>
      <c r="FP149" s="234"/>
      <c r="FQ149" s="234"/>
      <c r="FR149" s="234">
        <v>0</v>
      </c>
      <c r="FS149" s="140">
        <f t="shared" si="258"/>
        <v>0</v>
      </c>
      <c r="FT149" s="144">
        <f t="shared" si="261"/>
        <v>0</v>
      </c>
      <c r="FU149" s="140">
        <v>0</v>
      </c>
      <c r="FV149" s="144">
        <v>0</v>
      </c>
      <c r="FW149" s="140">
        <f t="shared" si="349"/>
        <v>0</v>
      </c>
      <c r="FX149" s="144">
        <v>0</v>
      </c>
      <c r="FY149" s="140">
        <f t="shared" si="350"/>
        <v>0</v>
      </c>
      <c r="FZ149" s="144">
        <f t="shared" si="263"/>
        <v>0</v>
      </c>
      <c r="GA149" s="140">
        <f t="shared" si="264"/>
        <v>0</v>
      </c>
      <c r="GB149" s="145">
        <f t="shared" si="265"/>
        <v>0</v>
      </c>
      <c r="GC149" s="140"/>
      <c r="GD149" s="145"/>
      <c r="GE149" s="140"/>
      <c r="GF149" s="268"/>
      <c r="GG149" s="140">
        <f t="shared" si="351"/>
        <v>0</v>
      </c>
      <c r="GH149" s="268">
        <f t="shared" si="339"/>
        <v>0</v>
      </c>
      <c r="GI149" s="140">
        <f t="shared" si="267"/>
        <v>0</v>
      </c>
      <c r="GJ149" s="145">
        <f t="shared" si="268"/>
        <v>0</v>
      </c>
      <c r="GK149" s="140">
        <f t="shared" si="354"/>
        <v>0</v>
      </c>
      <c r="GL149" s="145">
        <v>0</v>
      </c>
      <c r="GM149" s="140">
        <f t="shared" si="352"/>
        <v>0</v>
      </c>
      <c r="GN149" s="145">
        <v>0</v>
      </c>
      <c r="GO149" s="140">
        <f t="shared" si="353"/>
        <v>0</v>
      </c>
      <c r="GP149" s="145">
        <f t="shared" si="270"/>
        <v>0</v>
      </c>
      <c r="GQ149" s="234"/>
      <c r="GR149" s="234"/>
      <c r="GS149" s="234"/>
      <c r="GT149" s="234"/>
      <c r="GU149" s="234">
        <f t="shared" si="340"/>
        <v>0</v>
      </c>
      <c r="GV149" s="234"/>
      <c r="GW149" s="234"/>
      <c r="GX149" s="234">
        <v>0</v>
      </c>
      <c r="GY149" s="234"/>
      <c r="GZ149" s="234"/>
      <c r="HA149" s="234"/>
      <c r="HB149" s="234"/>
      <c r="HC149" s="234"/>
      <c r="HD149" s="234"/>
      <c r="HE149" s="234"/>
      <c r="HF149" s="234"/>
      <c r="HG149" s="234">
        <f t="shared" si="357"/>
        <v>0</v>
      </c>
      <c r="HH149" s="234"/>
      <c r="HI149" s="234"/>
      <c r="HJ149" s="234">
        <f>HC149</f>
        <v>0</v>
      </c>
      <c r="HK149" s="234">
        <f t="shared" si="358"/>
        <v>0</v>
      </c>
      <c r="HL149" s="234"/>
      <c r="HM149" s="234"/>
      <c r="HN149" s="234">
        <f>HG149</f>
        <v>0</v>
      </c>
      <c r="HO149" s="234">
        <f t="shared" si="359"/>
        <v>0</v>
      </c>
      <c r="HP149" s="234"/>
      <c r="HQ149" s="234"/>
      <c r="HR149" s="234">
        <f>HG149</f>
        <v>0</v>
      </c>
      <c r="HS149" s="234">
        <f t="shared" si="360"/>
        <v>0</v>
      </c>
      <c r="HT149" s="234"/>
      <c r="HU149" s="234"/>
      <c r="HV149" s="234">
        <f>HO149</f>
        <v>0</v>
      </c>
      <c r="HW149" s="234">
        <f t="shared" si="361"/>
        <v>0</v>
      </c>
      <c r="HX149" s="234"/>
      <c r="HY149" s="234"/>
      <c r="HZ149" s="234">
        <f>HS149</f>
        <v>0</v>
      </c>
      <c r="IA149" s="234">
        <f t="shared" si="362"/>
        <v>0</v>
      </c>
      <c r="IB149" s="234"/>
      <c r="IC149" s="234"/>
      <c r="ID149" s="234">
        <f>HW149</f>
        <v>0</v>
      </c>
      <c r="IE149" s="338" t="s">
        <v>278</v>
      </c>
      <c r="IF149" s="238" t="s">
        <v>279</v>
      </c>
      <c r="IG149" s="238"/>
      <c r="IH149" s="238"/>
    </row>
    <row r="150" spans="2:242" s="333" customFormat="1" ht="102.75" customHeight="1" x14ac:dyDescent="0.25">
      <c r="B150" s="285" t="s">
        <v>242</v>
      </c>
      <c r="C150" s="328" t="s">
        <v>280</v>
      </c>
      <c r="D150" s="329"/>
      <c r="E150" s="232"/>
      <c r="F150" s="232"/>
      <c r="G150" s="232"/>
      <c r="H150" s="232"/>
      <c r="I150" s="232"/>
      <c r="J150" s="232"/>
      <c r="K150" s="232"/>
      <c r="L150" s="232"/>
      <c r="M150" s="232"/>
      <c r="N150" s="232"/>
      <c r="O150" s="232"/>
      <c r="P150" s="232"/>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67"/>
      <c r="AL150" s="267"/>
      <c r="AM150" s="330"/>
      <c r="AN150" s="330"/>
      <c r="AO150" s="265"/>
      <c r="AP150" s="234"/>
      <c r="AQ150" s="234"/>
      <c r="AR150" s="267"/>
      <c r="AS150" s="234"/>
      <c r="AT150" s="234"/>
      <c r="AU150" s="234"/>
      <c r="AV150" s="234"/>
      <c r="AW150" s="234"/>
      <c r="AX150" s="234"/>
      <c r="AY150" s="234"/>
      <c r="AZ150" s="234"/>
      <c r="BA150" s="234"/>
      <c r="BB150" s="234"/>
      <c r="BC150" s="234"/>
      <c r="BD150" s="234"/>
      <c r="BE150" s="234"/>
      <c r="BF150" s="234"/>
      <c r="BG150" s="234"/>
      <c r="BH150" s="234"/>
      <c r="BI150" s="234"/>
      <c r="BJ150" s="234"/>
      <c r="BK150" s="266"/>
      <c r="BL150" s="267"/>
      <c r="BM150" s="267"/>
      <c r="BN150" s="267"/>
      <c r="BO150" s="267"/>
      <c r="BP150" s="267"/>
      <c r="BQ150" s="267"/>
      <c r="BR150" s="267"/>
      <c r="BS150" s="267"/>
      <c r="BT150" s="267"/>
      <c r="BU150" s="267"/>
      <c r="BV150" s="234"/>
      <c r="BW150" s="234"/>
      <c r="BX150" s="234"/>
      <c r="BY150" s="234"/>
      <c r="BZ150" s="234"/>
      <c r="CA150" s="234"/>
      <c r="CB150" s="234">
        <f t="shared" si="323"/>
        <v>9417.2919999999995</v>
      </c>
      <c r="CC150" s="234"/>
      <c r="CD150" s="234">
        <v>9417.2919999999995</v>
      </c>
      <c r="CE150" s="267"/>
      <c r="CF150" s="267"/>
      <c r="CG150" s="234"/>
      <c r="CH150" s="234"/>
      <c r="CI150" s="234"/>
      <c r="CJ150" s="234"/>
      <c r="CK150" s="234"/>
      <c r="CL150" s="234"/>
      <c r="CM150" s="234"/>
      <c r="CN150" s="234"/>
      <c r="CO150" s="234"/>
      <c r="CP150" s="234"/>
      <c r="CQ150" s="234"/>
      <c r="CR150" s="234"/>
      <c r="CS150" s="234"/>
      <c r="CT150" s="234"/>
      <c r="CU150" s="234"/>
      <c r="CV150" s="234"/>
      <c r="CW150" s="234">
        <f t="shared" si="324"/>
        <v>9417.2919999999995</v>
      </c>
      <c r="CX150" s="234"/>
      <c r="CY150" s="234">
        <v>9417.2919999999995</v>
      </c>
      <c r="CZ150" s="234">
        <f t="shared" si="325"/>
        <v>0</v>
      </c>
      <c r="DA150" s="234"/>
      <c r="DB150" s="234"/>
      <c r="DC150" s="234"/>
      <c r="DD150" s="234"/>
      <c r="DE150" s="234"/>
      <c r="DF150" s="234">
        <f t="shared" si="326"/>
        <v>0</v>
      </c>
      <c r="DG150" s="234"/>
      <c r="DH150" s="234"/>
      <c r="DI150" s="234">
        <f t="shared" si="300"/>
        <v>9417.2919999999995</v>
      </c>
      <c r="DJ150" s="234"/>
      <c r="DK150" s="234">
        <f>CY150</f>
        <v>9417.2919999999995</v>
      </c>
      <c r="DL150" s="234">
        <f t="shared" si="327"/>
        <v>9417.2919999999995</v>
      </c>
      <c r="DM150" s="234"/>
      <c r="DN150" s="234">
        <f>DK150</f>
        <v>9417.2919999999995</v>
      </c>
      <c r="DO150" s="234">
        <f t="shared" si="328"/>
        <v>0</v>
      </c>
      <c r="DP150" s="234"/>
      <c r="DQ150" s="234"/>
      <c r="DR150" s="234">
        <f t="shared" si="329"/>
        <v>0</v>
      </c>
      <c r="DS150" s="234"/>
      <c r="DT150" s="234">
        <f>DK150-DN150-DQ150</f>
        <v>0</v>
      </c>
      <c r="DU150" s="234">
        <f t="shared" si="330"/>
        <v>0</v>
      </c>
      <c r="DV150" s="234"/>
      <c r="DW150" s="234"/>
      <c r="DX150" s="234">
        <f t="shared" si="331"/>
        <v>0</v>
      </c>
      <c r="DY150" s="234"/>
      <c r="DZ150" s="234"/>
      <c r="EA150" s="234"/>
      <c r="EB150" s="234"/>
      <c r="EC150" s="234"/>
      <c r="ED150" s="234"/>
      <c r="EE150" s="234"/>
      <c r="EF150" s="234"/>
      <c r="EG150" s="234">
        <f t="shared" si="335"/>
        <v>9417.2919999999995</v>
      </c>
      <c r="EH150" s="234"/>
      <c r="EI150" s="234"/>
      <c r="EJ150" s="234">
        <v>9417.2919999999995</v>
      </c>
      <c r="EK150" s="234">
        <f t="shared" si="336"/>
        <v>0</v>
      </c>
      <c r="EL150" s="234"/>
      <c r="EM150" s="234"/>
      <c r="EN150" s="234"/>
      <c r="EO150" s="234">
        <f t="shared" si="347"/>
        <v>-9417.2919999999995</v>
      </c>
      <c r="EP150" s="234"/>
      <c r="EQ150" s="234"/>
      <c r="ER150" s="234">
        <f>EV150-EJ150</f>
        <v>-9417.2919999999995</v>
      </c>
      <c r="ES150" s="263">
        <f t="shared" si="332"/>
        <v>0</v>
      </c>
      <c r="ET150" s="263">
        <f>ED150</f>
        <v>0</v>
      </c>
      <c r="EU150" s="263"/>
      <c r="EV150" s="234">
        <f>FR150-EJ150</f>
        <v>0</v>
      </c>
      <c r="EW150" s="234">
        <f t="shared" si="333"/>
        <v>0</v>
      </c>
      <c r="EX150" s="234"/>
      <c r="EY150" s="234"/>
      <c r="EZ150" s="234"/>
      <c r="FA150" s="234"/>
      <c r="FB150" s="234"/>
      <c r="FC150" s="234">
        <f t="shared" si="337"/>
        <v>9417.2919999999995</v>
      </c>
      <c r="FD150" s="234"/>
      <c r="FE150" s="234"/>
      <c r="FF150" s="234">
        <v>9417.2919999999995</v>
      </c>
      <c r="FG150" s="234">
        <f t="shared" si="356"/>
        <v>0</v>
      </c>
      <c r="FH150" s="234"/>
      <c r="FI150" s="234"/>
      <c r="FJ150" s="234"/>
      <c r="FK150" s="234">
        <f t="shared" si="348"/>
        <v>9417.2919999999995</v>
      </c>
      <c r="FL150" s="234"/>
      <c r="FM150" s="234"/>
      <c r="FN150" s="234">
        <f>FR150</f>
        <v>9417.2919999999995</v>
      </c>
      <c r="FO150" s="234">
        <f t="shared" si="338"/>
        <v>9417.2919999999995</v>
      </c>
      <c r="FP150" s="234"/>
      <c r="FQ150" s="234"/>
      <c r="FR150" s="234">
        <v>9417.2919999999995</v>
      </c>
      <c r="FS150" s="140">
        <f t="shared" si="258"/>
        <v>0</v>
      </c>
      <c r="FT150" s="144">
        <f t="shared" si="261"/>
        <v>0</v>
      </c>
      <c r="FU150" s="140">
        <v>0</v>
      </c>
      <c r="FV150" s="144">
        <v>0</v>
      </c>
      <c r="FW150" s="140">
        <f t="shared" si="349"/>
        <v>0</v>
      </c>
      <c r="FX150" s="144">
        <v>0</v>
      </c>
      <c r="FY150" s="140">
        <f t="shared" si="350"/>
        <v>0</v>
      </c>
      <c r="FZ150" s="144">
        <f t="shared" si="263"/>
        <v>0</v>
      </c>
      <c r="GA150" s="140">
        <f t="shared" si="264"/>
        <v>0</v>
      </c>
      <c r="GB150" s="145">
        <f t="shared" si="265"/>
        <v>0</v>
      </c>
      <c r="GC150" s="140"/>
      <c r="GD150" s="145"/>
      <c r="GE150" s="140"/>
      <c r="GF150" s="268"/>
      <c r="GG150" s="140">
        <f t="shared" si="351"/>
        <v>0</v>
      </c>
      <c r="GH150" s="268">
        <f t="shared" si="339"/>
        <v>0</v>
      </c>
      <c r="GI150" s="140">
        <f t="shared" si="267"/>
        <v>9417.2919999999995</v>
      </c>
      <c r="GJ150" s="145">
        <f t="shared" si="268"/>
        <v>1</v>
      </c>
      <c r="GK150" s="140">
        <f t="shared" si="354"/>
        <v>0</v>
      </c>
      <c r="GL150" s="145">
        <v>0</v>
      </c>
      <c r="GM150" s="140">
        <f t="shared" si="352"/>
        <v>0</v>
      </c>
      <c r="GN150" s="145">
        <v>0</v>
      </c>
      <c r="GO150" s="234">
        <v>9417.2919999999995</v>
      </c>
      <c r="GP150" s="145">
        <f t="shared" si="270"/>
        <v>1</v>
      </c>
      <c r="GQ150" s="234"/>
      <c r="GR150" s="234"/>
      <c r="GS150" s="234"/>
      <c r="GT150" s="234"/>
      <c r="GU150" s="234">
        <f t="shared" si="340"/>
        <v>0</v>
      </c>
      <c r="GV150" s="234"/>
      <c r="GW150" s="234"/>
      <c r="GX150" s="234">
        <v>0</v>
      </c>
      <c r="GY150" s="234"/>
      <c r="GZ150" s="234"/>
      <c r="HA150" s="234"/>
      <c r="HB150" s="234"/>
      <c r="HC150" s="234"/>
      <c r="HD150" s="234"/>
      <c r="HE150" s="234"/>
      <c r="HF150" s="234"/>
      <c r="HG150" s="234">
        <f t="shared" si="357"/>
        <v>0</v>
      </c>
      <c r="HH150" s="234"/>
      <c r="HI150" s="234"/>
      <c r="HJ150" s="234">
        <f>HC150</f>
        <v>0</v>
      </c>
      <c r="HK150" s="234">
        <f t="shared" si="358"/>
        <v>0</v>
      </c>
      <c r="HL150" s="234"/>
      <c r="HM150" s="234"/>
      <c r="HN150" s="234">
        <f>HG150</f>
        <v>0</v>
      </c>
      <c r="HO150" s="234">
        <f t="shared" si="359"/>
        <v>0</v>
      </c>
      <c r="HP150" s="234"/>
      <c r="HQ150" s="234"/>
      <c r="HR150" s="234">
        <f>HG150</f>
        <v>0</v>
      </c>
      <c r="HS150" s="234">
        <f t="shared" si="360"/>
        <v>0</v>
      </c>
      <c r="HT150" s="234"/>
      <c r="HU150" s="234"/>
      <c r="HV150" s="234">
        <f>HO150</f>
        <v>0</v>
      </c>
      <c r="HW150" s="234">
        <f t="shared" si="361"/>
        <v>0</v>
      </c>
      <c r="HX150" s="234"/>
      <c r="HY150" s="234"/>
      <c r="HZ150" s="234">
        <f>HS150</f>
        <v>0</v>
      </c>
      <c r="IA150" s="234">
        <f t="shared" si="362"/>
        <v>0</v>
      </c>
      <c r="IB150" s="234"/>
      <c r="IC150" s="234"/>
      <c r="ID150" s="234">
        <f>HW150</f>
        <v>0</v>
      </c>
      <c r="IE150" s="332" t="s">
        <v>281</v>
      </c>
      <c r="IF150" s="238" t="s">
        <v>251</v>
      </c>
      <c r="IG150" s="238"/>
      <c r="IH150" s="238"/>
    </row>
    <row r="151" spans="2:242" s="333" customFormat="1" ht="76.5" hidden="1" customHeight="1" x14ac:dyDescent="0.25">
      <c r="B151" s="285" t="s">
        <v>84</v>
      </c>
      <c r="C151" s="328" t="s">
        <v>282</v>
      </c>
      <c r="D151" s="329"/>
      <c r="E151" s="232"/>
      <c r="F151" s="232"/>
      <c r="G151" s="232"/>
      <c r="H151" s="232"/>
      <c r="I151" s="232"/>
      <c r="J151" s="232"/>
      <c r="K151" s="232"/>
      <c r="L151" s="232"/>
      <c r="M151" s="232"/>
      <c r="N151" s="232"/>
      <c r="O151" s="232"/>
      <c r="P151" s="232"/>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67"/>
      <c r="AL151" s="267"/>
      <c r="AM151" s="330"/>
      <c r="AN151" s="330"/>
      <c r="AO151" s="265"/>
      <c r="AP151" s="234"/>
      <c r="AQ151" s="234"/>
      <c r="AR151" s="267"/>
      <c r="AS151" s="234"/>
      <c r="AT151" s="234"/>
      <c r="AU151" s="234"/>
      <c r="AV151" s="234"/>
      <c r="AW151" s="234"/>
      <c r="AX151" s="234"/>
      <c r="AY151" s="234"/>
      <c r="AZ151" s="234"/>
      <c r="BA151" s="234"/>
      <c r="BB151" s="234"/>
      <c r="BC151" s="234"/>
      <c r="BD151" s="234"/>
      <c r="BE151" s="234"/>
      <c r="BF151" s="234"/>
      <c r="BG151" s="234"/>
      <c r="BH151" s="234"/>
      <c r="BI151" s="234"/>
      <c r="BJ151" s="234"/>
      <c r="BK151" s="266"/>
      <c r="BL151" s="267"/>
      <c r="BM151" s="267"/>
      <c r="BN151" s="267"/>
      <c r="BO151" s="267"/>
      <c r="BP151" s="267"/>
      <c r="BQ151" s="267"/>
      <c r="BR151" s="267"/>
      <c r="BS151" s="267"/>
      <c r="BT151" s="267"/>
      <c r="BU151" s="267"/>
      <c r="BV151" s="234"/>
      <c r="BW151" s="234"/>
      <c r="BX151" s="234"/>
      <c r="BY151" s="234"/>
      <c r="BZ151" s="234"/>
      <c r="CA151" s="234"/>
      <c r="CB151" s="234"/>
      <c r="CC151" s="234"/>
      <c r="CD151" s="234"/>
      <c r="CE151" s="267"/>
      <c r="CF151" s="267"/>
      <c r="CG151" s="234"/>
      <c r="CH151" s="234"/>
      <c r="CI151" s="234"/>
      <c r="CJ151" s="234"/>
      <c r="CK151" s="234"/>
      <c r="CL151" s="234"/>
      <c r="CM151" s="234"/>
      <c r="CN151" s="234"/>
      <c r="CO151" s="234"/>
      <c r="CP151" s="234"/>
      <c r="CQ151" s="234"/>
      <c r="CR151" s="234"/>
      <c r="CS151" s="234"/>
      <c r="CT151" s="234"/>
      <c r="CU151" s="234"/>
      <c r="CV151" s="234"/>
      <c r="CW151" s="234"/>
      <c r="CX151" s="234"/>
      <c r="CY151" s="234"/>
      <c r="CZ151" s="234"/>
      <c r="DA151" s="234"/>
      <c r="DB151" s="234"/>
      <c r="DC151" s="234"/>
      <c r="DD151" s="234"/>
      <c r="DE151" s="234"/>
      <c r="DF151" s="234"/>
      <c r="DG151" s="234"/>
      <c r="DH151" s="234"/>
      <c r="DI151" s="234"/>
      <c r="DJ151" s="234"/>
      <c r="DK151" s="234"/>
      <c r="DL151" s="234"/>
      <c r="DM151" s="234"/>
      <c r="DN151" s="234"/>
      <c r="DO151" s="234"/>
      <c r="DP151" s="234"/>
      <c r="DQ151" s="234"/>
      <c r="DR151" s="234"/>
      <c r="DS151" s="234"/>
      <c r="DT151" s="234"/>
      <c r="DU151" s="234"/>
      <c r="DV151" s="234"/>
      <c r="DW151" s="234"/>
      <c r="DX151" s="234"/>
      <c r="DY151" s="234"/>
      <c r="DZ151" s="234"/>
      <c r="EA151" s="234"/>
      <c r="EB151" s="234"/>
      <c r="EC151" s="234"/>
      <c r="ED151" s="234"/>
      <c r="EE151" s="234"/>
      <c r="EF151" s="234"/>
      <c r="EG151" s="234"/>
      <c r="EH151" s="234"/>
      <c r="EI151" s="234"/>
      <c r="EJ151" s="234"/>
      <c r="EK151" s="234"/>
      <c r="EL151" s="234"/>
      <c r="EM151" s="234"/>
      <c r="EN151" s="234"/>
      <c r="EO151" s="234"/>
      <c r="EP151" s="234"/>
      <c r="EQ151" s="234"/>
      <c r="ER151" s="234"/>
      <c r="ES151" s="263"/>
      <c r="ET151" s="263"/>
      <c r="EU151" s="263"/>
      <c r="EV151" s="234"/>
      <c r="EW151" s="234"/>
      <c r="EX151" s="234"/>
      <c r="EY151" s="234"/>
      <c r="EZ151" s="234"/>
      <c r="FA151" s="234"/>
      <c r="FB151" s="234"/>
      <c r="FC151" s="234">
        <f t="shared" si="337"/>
        <v>0</v>
      </c>
      <c r="FD151" s="234"/>
      <c r="FE151" s="234"/>
      <c r="FF151" s="234">
        <v>0</v>
      </c>
      <c r="FG151" s="234">
        <f t="shared" si="356"/>
        <v>5089.8</v>
      </c>
      <c r="FH151" s="234"/>
      <c r="FI151" s="234"/>
      <c r="FJ151" s="234">
        <f>FR151-FF151</f>
        <v>5089.8</v>
      </c>
      <c r="FK151" s="234"/>
      <c r="FL151" s="234"/>
      <c r="FM151" s="234"/>
      <c r="FN151" s="234"/>
      <c r="FO151" s="234">
        <f t="shared" si="338"/>
        <v>5089.8</v>
      </c>
      <c r="FP151" s="234"/>
      <c r="FQ151" s="234"/>
      <c r="FR151" s="234">
        <v>5089.8</v>
      </c>
      <c r="FS151" s="140">
        <f t="shared" si="258"/>
        <v>0</v>
      </c>
      <c r="FT151" s="144" t="e">
        <f t="shared" si="261"/>
        <v>#DIV/0!</v>
      </c>
      <c r="FU151" s="140">
        <v>0</v>
      </c>
      <c r="FV151" s="144" t="e">
        <f t="shared" si="262"/>
        <v>#DIV/0!</v>
      </c>
      <c r="FW151" s="140">
        <f t="shared" si="349"/>
        <v>0</v>
      </c>
      <c r="FX151" s="144" t="e">
        <f>FW151/FE151</f>
        <v>#DIV/0!</v>
      </c>
      <c r="FY151" s="140">
        <f t="shared" si="350"/>
        <v>0</v>
      </c>
      <c r="FZ151" s="144" t="e">
        <f t="shared" si="263"/>
        <v>#DIV/0!</v>
      </c>
      <c r="GA151" s="140">
        <f t="shared" si="264"/>
        <v>0</v>
      </c>
      <c r="GB151" s="145" t="e">
        <f t="shared" si="265"/>
        <v>#DIV/0!</v>
      </c>
      <c r="GC151" s="140"/>
      <c r="GD151" s="145"/>
      <c r="GE151" s="140"/>
      <c r="GF151" s="268"/>
      <c r="GG151" s="140">
        <f t="shared" si="351"/>
        <v>0</v>
      </c>
      <c r="GH151" s="268" t="e">
        <f t="shared" si="339"/>
        <v>#DIV/0!</v>
      </c>
      <c r="GI151" s="140">
        <f t="shared" si="267"/>
        <v>0</v>
      </c>
      <c r="GJ151" s="145" t="e">
        <f t="shared" si="268"/>
        <v>#DIV/0!</v>
      </c>
      <c r="GK151" s="140">
        <f t="shared" si="354"/>
        <v>0</v>
      </c>
      <c r="GL151" s="145" t="e">
        <f t="shared" si="269"/>
        <v>#DIV/0!</v>
      </c>
      <c r="GM151" s="140">
        <f t="shared" si="352"/>
        <v>0</v>
      </c>
      <c r="GN151" s="145" t="e">
        <f>GM151/FE151</f>
        <v>#DIV/0!</v>
      </c>
      <c r="GO151" s="140">
        <f t="shared" si="353"/>
        <v>0</v>
      </c>
      <c r="GP151" s="145" t="e">
        <f t="shared" si="270"/>
        <v>#DIV/0!</v>
      </c>
      <c r="GQ151" s="234"/>
      <c r="GR151" s="234"/>
      <c r="GS151" s="234"/>
      <c r="GT151" s="234"/>
      <c r="GU151" s="234"/>
      <c r="GV151" s="234"/>
      <c r="GW151" s="234"/>
      <c r="GX151" s="234"/>
      <c r="GY151" s="234"/>
      <c r="GZ151" s="234"/>
      <c r="HA151" s="234"/>
      <c r="HB151" s="234"/>
      <c r="HC151" s="234"/>
      <c r="HD151" s="234"/>
      <c r="HE151" s="234"/>
      <c r="HF151" s="234"/>
      <c r="HG151" s="234"/>
      <c r="HH151" s="234"/>
      <c r="HI151" s="234"/>
      <c r="HJ151" s="234"/>
      <c r="HK151" s="234"/>
      <c r="HL151" s="234"/>
      <c r="HM151" s="234"/>
      <c r="HN151" s="234"/>
      <c r="HO151" s="234"/>
      <c r="HP151" s="234"/>
      <c r="HQ151" s="234"/>
      <c r="HR151" s="234"/>
      <c r="HS151" s="234"/>
      <c r="HT151" s="234"/>
      <c r="HU151" s="234"/>
      <c r="HV151" s="234"/>
      <c r="HW151" s="234"/>
      <c r="HX151" s="234"/>
      <c r="HY151" s="234"/>
      <c r="HZ151" s="234"/>
      <c r="IA151" s="234"/>
      <c r="IB151" s="234"/>
      <c r="IC151" s="234"/>
      <c r="ID151" s="234"/>
      <c r="IE151" s="332"/>
      <c r="IF151" s="238" t="s">
        <v>251</v>
      </c>
      <c r="IG151" s="238"/>
      <c r="IH151" s="238"/>
    </row>
    <row r="152" spans="2:242" s="333" customFormat="1" ht="99.75" customHeight="1" x14ac:dyDescent="0.25">
      <c r="B152" s="285" t="s">
        <v>84</v>
      </c>
      <c r="C152" s="328" t="s">
        <v>283</v>
      </c>
      <c r="D152" s="329"/>
      <c r="E152" s="232"/>
      <c r="F152" s="232"/>
      <c r="G152" s="232"/>
      <c r="H152" s="232"/>
      <c r="I152" s="232"/>
      <c r="J152" s="232"/>
      <c r="K152" s="232"/>
      <c r="L152" s="232"/>
      <c r="M152" s="232"/>
      <c r="N152" s="232"/>
      <c r="O152" s="232"/>
      <c r="P152" s="232"/>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67"/>
      <c r="AL152" s="267"/>
      <c r="AM152" s="330"/>
      <c r="AN152" s="330"/>
      <c r="AO152" s="265"/>
      <c r="AP152" s="234"/>
      <c r="AQ152" s="234"/>
      <c r="AR152" s="267"/>
      <c r="AS152" s="234"/>
      <c r="AT152" s="234"/>
      <c r="AU152" s="234"/>
      <c r="AV152" s="234"/>
      <c r="AW152" s="234"/>
      <c r="AX152" s="234"/>
      <c r="AY152" s="234"/>
      <c r="AZ152" s="234"/>
      <c r="BA152" s="234"/>
      <c r="BB152" s="234"/>
      <c r="BC152" s="234"/>
      <c r="BD152" s="234"/>
      <c r="BE152" s="234"/>
      <c r="BF152" s="234"/>
      <c r="BG152" s="234"/>
      <c r="BH152" s="234"/>
      <c r="BI152" s="234"/>
      <c r="BJ152" s="234"/>
      <c r="BK152" s="266"/>
      <c r="BL152" s="267"/>
      <c r="BM152" s="267"/>
      <c r="BN152" s="267"/>
      <c r="BO152" s="267"/>
      <c r="BP152" s="267"/>
      <c r="BQ152" s="267"/>
      <c r="BR152" s="267"/>
      <c r="BS152" s="267"/>
      <c r="BT152" s="267"/>
      <c r="BU152" s="267"/>
      <c r="BV152" s="234"/>
      <c r="BW152" s="234"/>
      <c r="BX152" s="234"/>
      <c r="BY152" s="234"/>
      <c r="BZ152" s="234"/>
      <c r="CA152" s="234"/>
      <c r="CB152" s="234">
        <f t="shared" si="323"/>
        <v>0</v>
      </c>
      <c r="CC152" s="234"/>
      <c r="CD152" s="234"/>
      <c r="CE152" s="267"/>
      <c r="CF152" s="267"/>
      <c r="CG152" s="234"/>
      <c r="CH152" s="234"/>
      <c r="CI152" s="234"/>
      <c r="CJ152" s="234"/>
      <c r="CK152" s="234"/>
      <c r="CL152" s="234"/>
      <c r="CM152" s="234"/>
      <c r="CN152" s="234"/>
      <c r="CO152" s="234"/>
      <c r="CP152" s="234"/>
      <c r="CQ152" s="234"/>
      <c r="CR152" s="234"/>
      <c r="CS152" s="234"/>
      <c r="CT152" s="234"/>
      <c r="CU152" s="234"/>
      <c r="CV152" s="234"/>
      <c r="CW152" s="234">
        <f t="shared" si="324"/>
        <v>0</v>
      </c>
      <c r="CX152" s="234"/>
      <c r="CY152" s="331"/>
      <c r="CZ152" s="234">
        <f t="shared" si="325"/>
        <v>0</v>
      </c>
      <c r="DA152" s="234"/>
      <c r="DB152" s="234"/>
      <c r="DC152" s="234"/>
      <c r="DD152" s="234"/>
      <c r="DE152" s="234"/>
      <c r="DF152" s="234">
        <f t="shared" si="326"/>
        <v>0</v>
      </c>
      <c r="DG152" s="234"/>
      <c r="DH152" s="234"/>
      <c r="DI152" s="234">
        <f t="shared" si="300"/>
        <v>0</v>
      </c>
      <c r="DJ152" s="234"/>
      <c r="DK152" s="234"/>
      <c r="DL152" s="234">
        <f t="shared" si="327"/>
        <v>0</v>
      </c>
      <c r="DM152" s="234"/>
      <c r="DN152" s="234"/>
      <c r="DO152" s="234">
        <f t="shared" si="328"/>
        <v>0</v>
      </c>
      <c r="DP152" s="234"/>
      <c r="DQ152" s="234"/>
      <c r="DR152" s="234">
        <f t="shared" si="329"/>
        <v>0</v>
      </c>
      <c r="DS152" s="234"/>
      <c r="DT152" s="234"/>
      <c r="DU152" s="234">
        <f t="shared" si="330"/>
        <v>0</v>
      </c>
      <c r="DV152" s="234"/>
      <c r="DW152" s="234"/>
      <c r="DX152" s="234">
        <f t="shared" si="331"/>
        <v>12988</v>
      </c>
      <c r="DY152" s="234"/>
      <c r="DZ152" s="234">
        <f>[3]Лист1!$M$41</f>
        <v>12988</v>
      </c>
      <c r="EA152" s="234"/>
      <c r="EB152" s="234"/>
      <c r="EC152" s="234"/>
      <c r="ED152" s="234"/>
      <c r="EE152" s="234"/>
      <c r="EF152" s="234"/>
      <c r="EG152" s="234">
        <f t="shared" si="335"/>
        <v>12988</v>
      </c>
      <c r="EH152" s="234"/>
      <c r="EI152" s="234"/>
      <c r="EJ152" s="234">
        <f>DX152</f>
        <v>12988</v>
      </c>
      <c r="EK152" s="234">
        <f t="shared" si="336"/>
        <v>0</v>
      </c>
      <c r="EL152" s="234"/>
      <c r="EM152" s="234"/>
      <c r="EN152" s="234"/>
      <c r="EO152" s="234">
        <f t="shared" si="347"/>
        <v>-12988</v>
      </c>
      <c r="EP152" s="234"/>
      <c r="EQ152" s="234"/>
      <c r="ER152" s="234">
        <f>EV152-EJ152</f>
        <v>-12988</v>
      </c>
      <c r="ES152" s="263">
        <f t="shared" si="332"/>
        <v>0</v>
      </c>
      <c r="ET152" s="263">
        <f>ED152</f>
        <v>0</v>
      </c>
      <c r="EU152" s="263"/>
      <c r="EV152" s="234">
        <f>EE152+EN152</f>
        <v>0</v>
      </c>
      <c r="EW152" s="234">
        <f t="shared" si="333"/>
        <v>12988</v>
      </c>
      <c r="EX152" s="234"/>
      <c r="EY152" s="234">
        <f>[3]Лист1!$M$41</f>
        <v>12988</v>
      </c>
      <c r="EZ152" s="234"/>
      <c r="FA152" s="234"/>
      <c r="FB152" s="234"/>
      <c r="FC152" s="234">
        <f t="shared" si="337"/>
        <v>12988</v>
      </c>
      <c r="FD152" s="234"/>
      <c r="FE152" s="234"/>
      <c r="FF152" s="234">
        <v>12988</v>
      </c>
      <c r="FG152" s="234">
        <f t="shared" si="356"/>
        <v>0</v>
      </c>
      <c r="FH152" s="234"/>
      <c r="FI152" s="234"/>
      <c r="FJ152" s="234"/>
      <c r="FK152" s="234">
        <f>FN152</f>
        <v>0</v>
      </c>
      <c r="FL152" s="234"/>
      <c r="FM152" s="234"/>
      <c r="FN152" s="234">
        <f>FR152-FF152</f>
        <v>0</v>
      </c>
      <c r="FO152" s="234">
        <f t="shared" si="338"/>
        <v>12988</v>
      </c>
      <c r="FP152" s="234"/>
      <c r="FQ152" s="234"/>
      <c r="FR152" s="234">
        <f>FF152</f>
        <v>12988</v>
      </c>
      <c r="FS152" s="140">
        <f t="shared" si="258"/>
        <v>0</v>
      </c>
      <c r="FT152" s="144">
        <f t="shared" si="261"/>
        <v>0</v>
      </c>
      <c r="FU152" s="140">
        <v>0</v>
      </c>
      <c r="FV152" s="144">
        <v>0</v>
      </c>
      <c r="FW152" s="140">
        <f t="shared" si="349"/>
        <v>0</v>
      </c>
      <c r="FX152" s="144">
        <v>0</v>
      </c>
      <c r="FY152" s="140">
        <f t="shared" si="350"/>
        <v>0</v>
      </c>
      <c r="FZ152" s="144">
        <f t="shared" si="263"/>
        <v>0</v>
      </c>
      <c r="GA152" s="140">
        <f t="shared" si="264"/>
        <v>0</v>
      </c>
      <c r="GB152" s="145">
        <f t="shared" si="265"/>
        <v>0</v>
      </c>
      <c r="GC152" s="140"/>
      <c r="GD152" s="145"/>
      <c r="GE152" s="140"/>
      <c r="GF152" s="268"/>
      <c r="GG152" s="140">
        <f t="shared" si="351"/>
        <v>0</v>
      </c>
      <c r="GH152" s="268">
        <f t="shared" si="339"/>
        <v>0</v>
      </c>
      <c r="GI152" s="140">
        <f t="shared" si="267"/>
        <v>0</v>
      </c>
      <c r="GJ152" s="145">
        <f t="shared" si="268"/>
        <v>0</v>
      </c>
      <c r="GK152" s="140">
        <f t="shared" si="354"/>
        <v>0</v>
      </c>
      <c r="GL152" s="145">
        <v>0</v>
      </c>
      <c r="GM152" s="140">
        <f t="shared" si="352"/>
        <v>0</v>
      </c>
      <c r="GN152" s="145">
        <v>0</v>
      </c>
      <c r="GO152" s="140">
        <f t="shared" si="353"/>
        <v>0</v>
      </c>
      <c r="GP152" s="145">
        <f t="shared" si="270"/>
        <v>0</v>
      </c>
      <c r="GQ152" s="234"/>
      <c r="GR152" s="234"/>
      <c r="GS152" s="234"/>
      <c r="GT152" s="234"/>
      <c r="GU152" s="234">
        <f t="shared" si="340"/>
        <v>19000</v>
      </c>
      <c r="GV152" s="234"/>
      <c r="GW152" s="234"/>
      <c r="GX152" s="234">
        <v>19000</v>
      </c>
      <c r="GY152" s="234"/>
      <c r="GZ152" s="234"/>
      <c r="HA152" s="234"/>
      <c r="HB152" s="234"/>
      <c r="HC152" s="234"/>
      <c r="HD152" s="234"/>
      <c r="HE152" s="234"/>
      <c r="HF152" s="234"/>
      <c r="HG152" s="234">
        <f t="shared" si="357"/>
        <v>0</v>
      </c>
      <c r="HH152" s="234"/>
      <c r="HI152" s="234"/>
      <c r="HJ152" s="234">
        <f>HR152-GX152</f>
        <v>0</v>
      </c>
      <c r="HK152" s="234">
        <f t="shared" si="358"/>
        <v>0</v>
      </c>
      <c r="HL152" s="234"/>
      <c r="HM152" s="234"/>
      <c r="HN152" s="234">
        <f>IH152-HB152</f>
        <v>0</v>
      </c>
      <c r="HO152" s="234">
        <f t="shared" si="359"/>
        <v>19000</v>
      </c>
      <c r="HP152" s="234"/>
      <c r="HQ152" s="234"/>
      <c r="HR152" s="234">
        <v>19000</v>
      </c>
      <c r="HS152" s="234">
        <f t="shared" si="360"/>
        <v>0</v>
      </c>
      <c r="HT152" s="234"/>
      <c r="HU152" s="234"/>
      <c r="HV152" s="234">
        <v>0</v>
      </c>
      <c r="HW152" s="234">
        <f t="shared" si="361"/>
        <v>0</v>
      </c>
      <c r="HX152" s="234"/>
      <c r="HY152" s="234"/>
      <c r="HZ152" s="234">
        <f>IT152-HN152</f>
        <v>0</v>
      </c>
      <c r="IA152" s="234">
        <f t="shared" si="362"/>
        <v>0</v>
      </c>
      <c r="IB152" s="234"/>
      <c r="IC152" s="234"/>
      <c r="ID152" s="234">
        <v>0</v>
      </c>
      <c r="IE152" s="332" t="s">
        <v>284</v>
      </c>
      <c r="IF152" s="238" t="s">
        <v>263</v>
      </c>
      <c r="IG152" s="238"/>
      <c r="IH152" s="238"/>
    </row>
    <row r="153" spans="2:242" s="333" customFormat="1" ht="87.75" customHeight="1" x14ac:dyDescent="0.25">
      <c r="B153" s="285" t="s">
        <v>85</v>
      </c>
      <c r="C153" s="328" t="s">
        <v>285</v>
      </c>
      <c r="D153" s="329"/>
      <c r="E153" s="232"/>
      <c r="F153" s="232"/>
      <c r="G153" s="232"/>
      <c r="H153" s="232"/>
      <c r="I153" s="232"/>
      <c r="J153" s="232"/>
      <c r="K153" s="232"/>
      <c r="L153" s="232"/>
      <c r="M153" s="232"/>
      <c r="N153" s="232"/>
      <c r="O153" s="232"/>
      <c r="P153" s="232"/>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67"/>
      <c r="AL153" s="267"/>
      <c r="AM153" s="330"/>
      <c r="AN153" s="330"/>
      <c r="AO153" s="265"/>
      <c r="AP153" s="234"/>
      <c r="AQ153" s="234"/>
      <c r="AR153" s="267"/>
      <c r="AS153" s="234"/>
      <c r="AT153" s="234"/>
      <c r="AU153" s="234"/>
      <c r="AV153" s="234"/>
      <c r="AW153" s="234"/>
      <c r="AX153" s="234"/>
      <c r="AY153" s="234"/>
      <c r="AZ153" s="234"/>
      <c r="BA153" s="234"/>
      <c r="BB153" s="234"/>
      <c r="BC153" s="234"/>
      <c r="BD153" s="234"/>
      <c r="BE153" s="234"/>
      <c r="BF153" s="234"/>
      <c r="BG153" s="234"/>
      <c r="BH153" s="234"/>
      <c r="BI153" s="234"/>
      <c r="BJ153" s="234"/>
      <c r="BK153" s="266"/>
      <c r="BL153" s="267"/>
      <c r="BM153" s="267"/>
      <c r="BN153" s="267"/>
      <c r="BO153" s="267"/>
      <c r="BP153" s="267"/>
      <c r="BQ153" s="267"/>
      <c r="BR153" s="267"/>
      <c r="BS153" s="267"/>
      <c r="BT153" s="267"/>
      <c r="BU153" s="267"/>
      <c r="BV153" s="234"/>
      <c r="BW153" s="234"/>
      <c r="BX153" s="234"/>
      <c r="BY153" s="234"/>
      <c r="BZ153" s="234"/>
      <c r="CA153" s="234"/>
      <c r="CB153" s="234"/>
      <c r="CC153" s="234"/>
      <c r="CD153" s="234"/>
      <c r="CE153" s="267"/>
      <c r="CF153" s="267"/>
      <c r="CG153" s="234"/>
      <c r="CH153" s="234"/>
      <c r="CI153" s="234"/>
      <c r="CJ153" s="234"/>
      <c r="CK153" s="234"/>
      <c r="CL153" s="234"/>
      <c r="CM153" s="234"/>
      <c r="CN153" s="234"/>
      <c r="CO153" s="234"/>
      <c r="CP153" s="234"/>
      <c r="CQ153" s="234"/>
      <c r="CR153" s="234"/>
      <c r="CS153" s="234"/>
      <c r="CT153" s="234"/>
      <c r="CU153" s="234"/>
      <c r="CV153" s="234"/>
      <c r="CW153" s="234"/>
      <c r="CX153" s="234"/>
      <c r="CY153" s="331"/>
      <c r="CZ153" s="234"/>
      <c r="DA153" s="234"/>
      <c r="DB153" s="234"/>
      <c r="DC153" s="234"/>
      <c r="DD153" s="234"/>
      <c r="DE153" s="234"/>
      <c r="DF153" s="234"/>
      <c r="DG153" s="234"/>
      <c r="DH153" s="234"/>
      <c r="DI153" s="234"/>
      <c r="DJ153" s="234"/>
      <c r="DK153" s="234"/>
      <c r="DL153" s="234"/>
      <c r="DM153" s="234"/>
      <c r="DN153" s="234"/>
      <c r="DO153" s="234"/>
      <c r="DP153" s="234"/>
      <c r="DQ153" s="234"/>
      <c r="DR153" s="234"/>
      <c r="DS153" s="234"/>
      <c r="DT153" s="234"/>
      <c r="DU153" s="234"/>
      <c r="DV153" s="234"/>
      <c r="DW153" s="234"/>
      <c r="DX153" s="234"/>
      <c r="DY153" s="234"/>
      <c r="DZ153" s="234"/>
      <c r="EA153" s="234"/>
      <c r="EB153" s="234"/>
      <c r="EC153" s="234"/>
      <c r="ED153" s="234"/>
      <c r="EE153" s="234"/>
      <c r="EF153" s="234"/>
      <c r="EG153" s="234">
        <f t="shared" si="335"/>
        <v>4413.5</v>
      </c>
      <c r="EH153" s="234"/>
      <c r="EI153" s="234"/>
      <c r="EJ153" s="234">
        <v>4413.5</v>
      </c>
      <c r="EK153" s="234">
        <v>0</v>
      </c>
      <c r="EL153" s="234"/>
      <c r="EM153" s="234"/>
      <c r="EN153" s="234"/>
      <c r="EO153" s="234">
        <f>ER153</f>
        <v>-4413.5</v>
      </c>
      <c r="EP153" s="234"/>
      <c r="EQ153" s="234"/>
      <c r="ER153" s="234">
        <f>EV153-EJ153</f>
        <v>-4413.5</v>
      </c>
      <c r="ES153" s="263">
        <f>EV153</f>
        <v>0</v>
      </c>
      <c r="ET153" s="263"/>
      <c r="EU153" s="263"/>
      <c r="EV153" s="234">
        <f>FR153-EJ153</f>
        <v>0</v>
      </c>
      <c r="EW153" s="234"/>
      <c r="EX153" s="234"/>
      <c r="EY153" s="234"/>
      <c r="EZ153" s="234"/>
      <c r="FA153" s="234"/>
      <c r="FB153" s="234"/>
      <c r="FC153" s="234">
        <f t="shared" si="337"/>
        <v>4413.5</v>
      </c>
      <c r="FD153" s="234"/>
      <c r="FE153" s="234"/>
      <c r="FF153" s="234">
        <v>4413.5</v>
      </c>
      <c r="FG153" s="234"/>
      <c r="FH153" s="234"/>
      <c r="FI153" s="234"/>
      <c r="FJ153" s="234"/>
      <c r="FK153" s="234">
        <f>FN153</f>
        <v>0</v>
      </c>
      <c r="FL153" s="234"/>
      <c r="FM153" s="234"/>
      <c r="FN153" s="234">
        <f>FR153-FF153</f>
        <v>0</v>
      </c>
      <c r="FO153" s="234">
        <f t="shared" si="338"/>
        <v>4413.5</v>
      </c>
      <c r="FP153" s="234"/>
      <c r="FQ153" s="234"/>
      <c r="FR153" s="234">
        <f>EJ153</f>
        <v>4413.5</v>
      </c>
      <c r="FS153" s="140">
        <f t="shared" si="258"/>
        <v>0</v>
      </c>
      <c r="FT153" s="144">
        <f t="shared" si="261"/>
        <v>0</v>
      </c>
      <c r="FU153" s="140">
        <v>0</v>
      </c>
      <c r="FV153" s="144">
        <v>0</v>
      </c>
      <c r="FW153" s="140">
        <f t="shared" si="349"/>
        <v>0</v>
      </c>
      <c r="FX153" s="144">
        <v>0</v>
      </c>
      <c r="FY153" s="140">
        <f t="shared" si="350"/>
        <v>0</v>
      </c>
      <c r="FZ153" s="144">
        <f t="shared" si="263"/>
        <v>0</v>
      </c>
      <c r="GA153" s="140">
        <f t="shared" si="264"/>
        <v>0</v>
      </c>
      <c r="GB153" s="145">
        <f t="shared" si="265"/>
        <v>0</v>
      </c>
      <c r="GC153" s="140"/>
      <c r="GD153" s="145"/>
      <c r="GE153" s="140"/>
      <c r="GF153" s="268"/>
      <c r="GG153" s="140">
        <f t="shared" si="351"/>
        <v>0</v>
      </c>
      <c r="GH153" s="268">
        <f t="shared" si="339"/>
        <v>0</v>
      </c>
      <c r="GI153" s="140">
        <f t="shared" si="267"/>
        <v>0</v>
      </c>
      <c r="GJ153" s="145">
        <f t="shared" si="268"/>
        <v>0</v>
      </c>
      <c r="GK153" s="140">
        <f t="shared" si="354"/>
        <v>0</v>
      </c>
      <c r="GL153" s="145">
        <v>0</v>
      </c>
      <c r="GM153" s="140">
        <f t="shared" si="352"/>
        <v>0</v>
      </c>
      <c r="GN153" s="145">
        <v>0</v>
      </c>
      <c r="GO153" s="140">
        <f t="shared" si="353"/>
        <v>0</v>
      </c>
      <c r="GP153" s="145">
        <f t="shared" si="270"/>
        <v>0</v>
      </c>
      <c r="GQ153" s="234"/>
      <c r="GR153" s="234"/>
      <c r="GS153" s="234"/>
      <c r="GT153" s="234"/>
      <c r="GU153" s="234">
        <f t="shared" si="340"/>
        <v>0</v>
      </c>
      <c r="GV153" s="234"/>
      <c r="GW153" s="234"/>
      <c r="GX153" s="234">
        <v>0</v>
      </c>
      <c r="GY153" s="234"/>
      <c r="GZ153" s="234"/>
      <c r="HA153" s="234"/>
      <c r="HB153" s="234"/>
      <c r="HC153" s="234"/>
      <c r="HD153" s="234"/>
      <c r="HE153" s="234"/>
      <c r="HF153" s="234"/>
      <c r="HG153" s="234"/>
      <c r="HH153" s="234"/>
      <c r="HI153" s="234"/>
      <c r="HJ153" s="234"/>
      <c r="HK153" s="234">
        <f t="shared" si="358"/>
        <v>0</v>
      </c>
      <c r="HL153" s="234"/>
      <c r="HM153" s="234"/>
      <c r="HN153" s="234">
        <f>HR153-GX153</f>
        <v>0</v>
      </c>
      <c r="HO153" s="234">
        <f t="shared" si="359"/>
        <v>0</v>
      </c>
      <c r="HP153" s="234"/>
      <c r="HQ153" s="234"/>
      <c r="HR153" s="234">
        <v>0</v>
      </c>
      <c r="HS153" s="234">
        <f t="shared" si="360"/>
        <v>0</v>
      </c>
      <c r="HT153" s="234"/>
      <c r="HU153" s="234"/>
      <c r="HV153" s="234">
        <v>0</v>
      </c>
      <c r="HW153" s="234">
        <f t="shared" si="361"/>
        <v>0</v>
      </c>
      <c r="HX153" s="234"/>
      <c r="HY153" s="234"/>
      <c r="HZ153" s="234">
        <v>0</v>
      </c>
      <c r="IA153" s="234">
        <f t="shared" si="362"/>
        <v>0</v>
      </c>
      <c r="IB153" s="234"/>
      <c r="IC153" s="234"/>
      <c r="ID153" s="234">
        <v>0</v>
      </c>
      <c r="IE153" s="332" t="s">
        <v>286</v>
      </c>
      <c r="IF153" s="238" t="s">
        <v>251</v>
      </c>
      <c r="IG153" s="238"/>
      <c r="IH153" s="238"/>
    </row>
    <row r="154" spans="2:242" s="252" customFormat="1" ht="33" customHeight="1" x14ac:dyDescent="0.3">
      <c r="B154" s="161" t="s">
        <v>287</v>
      </c>
      <c r="C154" s="327" t="s">
        <v>288</v>
      </c>
      <c r="D154" s="163"/>
      <c r="E154" s="164"/>
      <c r="F154" s="164"/>
      <c r="G154" s="164"/>
      <c r="H154" s="164"/>
      <c r="I154" s="164"/>
      <c r="J154" s="164"/>
      <c r="K154" s="164"/>
      <c r="L154" s="164"/>
      <c r="M154" s="164"/>
      <c r="N154" s="164"/>
      <c r="O154" s="164"/>
      <c r="P154" s="164"/>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7"/>
      <c r="AL154" s="167"/>
      <c r="AM154" s="172"/>
      <c r="AN154" s="172"/>
      <c r="AO154" s="170"/>
      <c r="AP154" s="166"/>
      <c r="AQ154" s="166"/>
      <c r="AR154" s="167"/>
      <c r="AS154" s="166"/>
      <c r="AT154" s="166"/>
      <c r="AU154" s="166"/>
      <c r="AV154" s="166"/>
      <c r="AW154" s="166"/>
      <c r="AX154" s="166"/>
      <c r="AY154" s="166"/>
      <c r="AZ154" s="166"/>
      <c r="BA154" s="166"/>
      <c r="BB154" s="166"/>
      <c r="BC154" s="166"/>
      <c r="BD154" s="166"/>
      <c r="BE154" s="166"/>
      <c r="BF154" s="166"/>
      <c r="BG154" s="166"/>
      <c r="BH154" s="166"/>
      <c r="BI154" s="166"/>
      <c r="BJ154" s="166"/>
      <c r="BK154" s="171"/>
      <c r="BL154" s="167"/>
      <c r="BM154" s="167"/>
      <c r="BN154" s="167"/>
      <c r="BO154" s="167"/>
      <c r="BP154" s="167"/>
      <c r="BQ154" s="167"/>
      <c r="BR154" s="167"/>
      <c r="BS154" s="167"/>
      <c r="BT154" s="167"/>
      <c r="BU154" s="167"/>
      <c r="BV154" s="166"/>
      <c r="BW154" s="166"/>
      <c r="BX154" s="166"/>
      <c r="BY154" s="166"/>
      <c r="BZ154" s="166"/>
      <c r="CA154" s="166"/>
      <c r="CB154" s="166">
        <f>CC154+CD154</f>
        <v>0</v>
      </c>
      <c r="CC154" s="166">
        <f t="shared" ref="CC154:CV154" si="363">CC155+CC158</f>
        <v>0</v>
      </c>
      <c r="CD154" s="166">
        <f t="shared" si="363"/>
        <v>0</v>
      </c>
      <c r="CE154" s="166">
        <f t="shared" si="363"/>
        <v>0</v>
      </c>
      <c r="CF154" s="166">
        <f t="shared" si="363"/>
        <v>0</v>
      </c>
      <c r="CG154" s="166">
        <f t="shared" si="363"/>
        <v>0</v>
      </c>
      <c r="CH154" s="166">
        <f t="shared" si="363"/>
        <v>0</v>
      </c>
      <c r="CI154" s="166">
        <f t="shared" si="363"/>
        <v>0</v>
      </c>
      <c r="CJ154" s="166">
        <f t="shared" si="363"/>
        <v>0</v>
      </c>
      <c r="CK154" s="166">
        <f t="shared" si="363"/>
        <v>0</v>
      </c>
      <c r="CL154" s="166">
        <f t="shared" si="363"/>
        <v>0</v>
      </c>
      <c r="CM154" s="166">
        <f t="shared" si="363"/>
        <v>0</v>
      </c>
      <c r="CN154" s="166">
        <f t="shared" si="363"/>
        <v>0</v>
      </c>
      <c r="CO154" s="166">
        <f t="shared" si="363"/>
        <v>0</v>
      </c>
      <c r="CP154" s="166">
        <f t="shared" si="363"/>
        <v>0</v>
      </c>
      <c r="CQ154" s="166">
        <f t="shared" si="363"/>
        <v>0</v>
      </c>
      <c r="CR154" s="166">
        <f t="shared" si="363"/>
        <v>0</v>
      </c>
      <c r="CS154" s="166">
        <f t="shared" si="363"/>
        <v>0</v>
      </c>
      <c r="CT154" s="166">
        <f t="shared" si="363"/>
        <v>0</v>
      </c>
      <c r="CU154" s="166">
        <f t="shared" si="363"/>
        <v>0</v>
      </c>
      <c r="CV154" s="166">
        <f t="shared" si="363"/>
        <v>0</v>
      </c>
      <c r="CW154" s="166">
        <f>CX154+CY154</f>
        <v>8730.5</v>
      </c>
      <c r="CX154" s="166">
        <f>CX155+CX158</f>
        <v>0</v>
      </c>
      <c r="CY154" s="166">
        <f>CY155+CY158</f>
        <v>8730.5</v>
      </c>
      <c r="CZ154" s="166">
        <f>DA154+DB154</f>
        <v>0</v>
      </c>
      <c r="DA154" s="166">
        <f>DA155+DA158</f>
        <v>0</v>
      </c>
      <c r="DB154" s="166">
        <f>DB155+DB158</f>
        <v>0</v>
      </c>
      <c r="DC154" s="166"/>
      <c r="DD154" s="166"/>
      <c r="DE154" s="166"/>
      <c r="DF154" s="166">
        <f>DG154+DH154</f>
        <v>0</v>
      </c>
      <c r="DG154" s="166">
        <f>DG155+DG158</f>
        <v>0</v>
      </c>
      <c r="DH154" s="166">
        <f>DH155+DH158</f>
        <v>0</v>
      </c>
      <c r="DI154" s="166">
        <f>DJ154+DK154</f>
        <v>8730.5</v>
      </c>
      <c r="DJ154" s="166">
        <f>DJ155+DJ158</f>
        <v>0</v>
      </c>
      <c r="DK154" s="166">
        <f>DK155+DK158</f>
        <v>8730.5</v>
      </c>
      <c r="DL154" s="166">
        <f>DM154+DN154</f>
        <v>0</v>
      </c>
      <c r="DM154" s="166">
        <f>DM155+DM158</f>
        <v>0</v>
      </c>
      <c r="DN154" s="166">
        <f>DN155+DN158</f>
        <v>0</v>
      </c>
      <c r="DO154" s="166">
        <f>DP154+DQ154</f>
        <v>0</v>
      </c>
      <c r="DP154" s="166">
        <f>DP155+DP158</f>
        <v>0</v>
      </c>
      <c r="DQ154" s="166">
        <f>DQ155+DQ158</f>
        <v>0</v>
      </c>
      <c r="DR154" s="166">
        <f>DS154+DT154</f>
        <v>8730.5</v>
      </c>
      <c r="DS154" s="166">
        <f>DS155+DS158</f>
        <v>0</v>
      </c>
      <c r="DT154" s="166">
        <f>DT155+DT158</f>
        <v>8730.5</v>
      </c>
      <c r="DU154" s="166">
        <f>DV154+DW154</f>
        <v>0</v>
      </c>
      <c r="DV154" s="166">
        <f>DV155+DV158</f>
        <v>0</v>
      </c>
      <c r="DW154" s="166">
        <f>DW155+DW158</f>
        <v>0</v>
      </c>
      <c r="DX154" s="166">
        <f>DY154+DZ154</f>
        <v>22596.148000000001</v>
      </c>
      <c r="DY154" s="166">
        <f>DY155+DY158</f>
        <v>0</v>
      </c>
      <c r="DZ154" s="166">
        <f>DZ155+DZ158</f>
        <v>22596.148000000001</v>
      </c>
      <c r="EA154" s="166"/>
      <c r="EB154" s="166"/>
      <c r="EC154" s="166"/>
      <c r="ED154" s="166"/>
      <c r="EE154" s="166"/>
      <c r="EF154" s="166"/>
      <c r="EG154" s="166">
        <f t="shared" si="335"/>
        <v>32246.799999999999</v>
      </c>
      <c r="EH154" s="166"/>
      <c r="EI154" s="166"/>
      <c r="EJ154" s="166">
        <f>EJ155+EJ156+EJ157</f>
        <v>32246.799999999999</v>
      </c>
      <c r="EK154" s="166">
        <f>EL154+EN154</f>
        <v>0</v>
      </c>
      <c r="EL154" s="166">
        <f>EL155+EL158</f>
        <v>0</v>
      </c>
      <c r="EM154" s="166"/>
      <c r="EN154" s="166">
        <f>EN155+EN158</f>
        <v>0</v>
      </c>
      <c r="EO154" s="166">
        <f>EP154+ER154</f>
        <v>-32246.799999999999</v>
      </c>
      <c r="EP154" s="166">
        <f>EP155+EP158</f>
        <v>0</v>
      </c>
      <c r="EQ154" s="166"/>
      <c r="ER154" s="166">
        <f>ER155</f>
        <v>-32246.799999999999</v>
      </c>
      <c r="ES154" s="167">
        <f>ET154+EV154</f>
        <v>0</v>
      </c>
      <c r="ET154" s="167">
        <f>ET155+ET158</f>
        <v>0</v>
      </c>
      <c r="EU154" s="167"/>
      <c r="EV154" s="166">
        <f>EV155</f>
        <v>0</v>
      </c>
      <c r="EW154" s="166">
        <f>EW155+EW158+EW159</f>
        <v>22596.148000000001</v>
      </c>
      <c r="EX154" s="166">
        <f>EX155+EX158</f>
        <v>0</v>
      </c>
      <c r="EY154" s="166">
        <f>EY155+EY158+EY159</f>
        <v>22596.148000000001</v>
      </c>
      <c r="EZ154" s="166"/>
      <c r="FA154" s="166"/>
      <c r="FB154" s="166"/>
      <c r="FC154" s="166">
        <f t="shared" si="337"/>
        <v>32246.799999999999</v>
      </c>
      <c r="FD154" s="166"/>
      <c r="FE154" s="166"/>
      <c r="FF154" s="166">
        <f>FF155</f>
        <v>32246.799999999999</v>
      </c>
      <c r="FG154" s="166">
        <f>FH154+FJ154</f>
        <v>0</v>
      </c>
      <c r="FH154" s="166">
        <f>FH155+FH158</f>
        <v>0</v>
      </c>
      <c r="FI154" s="166"/>
      <c r="FJ154" s="166">
        <f>FJ155+FJ158</f>
        <v>0</v>
      </c>
      <c r="FK154" s="166">
        <f>FL154+FN154</f>
        <v>0</v>
      </c>
      <c r="FL154" s="166">
        <f>FL155+FL158</f>
        <v>0</v>
      </c>
      <c r="FM154" s="166"/>
      <c r="FN154" s="166">
        <f>FN155</f>
        <v>0</v>
      </c>
      <c r="FO154" s="166">
        <f>FO155+FO156+FO157</f>
        <v>32246.799999999999</v>
      </c>
      <c r="FP154" s="166"/>
      <c r="FQ154" s="166"/>
      <c r="FR154" s="166">
        <f>FR155+FR156+FR157</f>
        <v>32246.799999999999</v>
      </c>
      <c r="FS154" s="248">
        <f t="shared" ref="FS154:FS206" si="364">FU154+FW154+FY154</f>
        <v>0</v>
      </c>
      <c r="FT154" s="249">
        <f t="shared" si="261"/>
        <v>0</v>
      </c>
      <c r="FU154" s="248">
        <v>0</v>
      </c>
      <c r="FV154" s="249">
        <v>0</v>
      </c>
      <c r="FW154" s="248">
        <f t="shared" si="349"/>
        <v>0</v>
      </c>
      <c r="FX154" s="249">
        <v>0</v>
      </c>
      <c r="FY154" s="248">
        <f t="shared" si="350"/>
        <v>0</v>
      </c>
      <c r="FZ154" s="249">
        <f t="shared" si="263"/>
        <v>0</v>
      </c>
      <c r="GA154" s="248">
        <f t="shared" si="264"/>
        <v>0</v>
      </c>
      <c r="GB154" s="250">
        <f t="shared" si="265"/>
        <v>0</v>
      </c>
      <c r="GC154" s="248"/>
      <c r="GD154" s="250"/>
      <c r="GE154" s="248"/>
      <c r="GF154" s="251"/>
      <c r="GG154" s="248">
        <f t="shared" si="351"/>
        <v>0</v>
      </c>
      <c r="GH154" s="251">
        <f t="shared" si="339"/>
        <v>0</v>
      </c>
      <c r="GI154" s="248">
        <f t="shared" si="267"/>
        <v>0</v>
      </c>
      <c r="GJ154" s="250">
        <f t="shared" si="268"/>
        <v>0</v>
      </c>
      <c r="GK154" s="248">
        <f t="shared" si="354"/>
        <v>0</v>
      </c>
      <c r="GL154" s="250">
        <v>0</v>
      </c>
      <c r="GM154" s="248">
        <f t="shared" si="352"/>
        <v>0</v>
      </c>
      <c r="GN154" s="250">
        <v>0</v>
      </c>
      <c r="GO154" s="248">
        <f t="shared" si="353"/>
        <v>0</v>
      </c>
      <c r="GP154" s="250">
        <f t="shared" si="270"/>
        <v>0</v>
      </c>
      <c r="GQ154" s="166"/>
      <c r="GR154" s="166"/>
      <c r="GS154" s="166"/>
      <c r="GT154" s="166"/>
      <c r="GU154" s="166">
        <f t="shared" si="340"/>
        <v>0</v>
      </c>
      <c r="GV154" s="166"/>
      <c r="GW154" s="166"/>
      <c r="GX154" s="166">
        <f>GX155</f>
        <v>0</v>
      </c>
      <c r="GY154" s="166"/>
      <c r="GZ154" s="166"/>
      <c r="HA154" s="166"/>
      <c r="HB154" s="166"/>
      <c r="HC154" s="166"/>
      <c r="HD154" s="166"/>
      <c r="HE154" s="166"/>
      <c r="HF154" s="166"/>
      <c r="HG154" s="166">
        <f>HH154+HJ154</f>
        <v>0</v>
      </c>
      <c r="HH154" s="166"/>
      <c r="HI154" s="166"/>
      <c r="HJ154" s="166">
        <f>HJ158+HJ159</f>
        <v>0</v>
      </c>
      <c r="HK154" s="166">
        <f t="shared" si="358"/>
        <v>0</v>
      </c>
      <c r="HL154" s="166"/>
      <c r="HM154" s="166"/>
      <c r="HN154" s="166">
        <f>HN158+HN159</f>
        <v>0</v>
      </c>
      <c r="HO154" s="166">
        <f t="shared" si="359"/>
        <v>0</v>
      </c>
      <c r="HP154" s="166"/>
      <c r="HQ154" s="166"/>
      <c r="HR154" s="166">
        <f>HR155</f>
        <v>0</v>
      </c>
      <c r="HS154" s="166">
        <f t="shared" si="360"/>
        <v>0</v>
      </c>
      <c r="HT154" s="166"/>
      <c r="HU154" s="166"/>
      <c r="HV154" s="166">
        <f>HV155</f>
        <v>0</v>
      </c>
      <c r="HW154" s="166">
        <f t="shared" si="361"/>
        <v>0</v>
      </c>
      <c r="HX154" s="166"/>
      <c r="HY154" s="166"/>
      <c r="HZ154" s="166">
        <f>HZ158+HZ159</f>
        <v>0</v>
      </c>
      <c r="IA154" s="166">
        <f t="shared" si="362"/>
        <v>0</v>
      </c>
      <c r="IB154" s="166"/>
      <c r="IC154" s="166"/>
      <c r="ID154" s="166">
        <f>ID155</f>
        <v>0</v>
      </c>
      <c r="IE154" s="337"/>
      <c r="IF154" s="320"/>
      <c r="IG154" s="320"/>
      <c r="IH154" s="320"/>
    </row>
    <row r="155" spans="2:242" s="333" customFormat="1" ht="78" customHeight="1" x14ac:dyDescent="0.25">
      <c r="B155" s="285" t="s">
        <v>145</v>
      </c>
      <c r="C155" s="328" t="s">
        <v>289</v>
      </c>
      <c r="D155" s="329"/>
      <c r="E155" s="232"/>
      <c r="F155" s="232"/>
      <c r="G155" s="232"/>
      <c r="H155" s="232"/>
      <c r="I155" s="232"/>
      <c r="J155" s="232"/>
      <c r="K155" s="232"/>
      <c r="L155" s="232"/>
      <c r="M155" s="232"/>
      <c r="N155" s="232"/>
      <c r="O155" s="232"/>
      <c r="P155" s="232"/>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67"/>
      <c r="AL155" s="267"/>
      <c r="AM155" s="330"/>
      <c r="AN155" s="330"/>
      <c r="AO155" s="265"/>
      <c r="AP155" s="234"/>
      <c r="AQ155" s="234"/>
      <c r="AR155" s="267"/>
      <c r="AS155" s="234"/>
      <c r="AT155" s="234"/>
      <c r="AU155" s="234"/>
      <c r="AV155" s="234"/>
      <c r="AW155" s="234"/>
      <c r="AX155" s="234"/>
      <c r="AY155" s="234"/>
      <c r="AZ155" s="234"/>
      <c r="BA155" s="234"/>
      <c r="BB155" s="234"/>
      <c r="BC155" s="234"/>
      <c r="BD155" s="234"/>
      <c r="BE155" s="234"/>
      <c r="BF155" s="234"/>
      <c r="BG155" s="234"/>
      <c r="BH155" s="234"/>
      <c r="BI155" s="234"/>
      <c r="BJ155" s="234"/>
      <c r="BK155" s="266"/>
      <c r="BL155" s="267"/>
      <c r="BM155" s="267"/>
      <c r="BN155" s="267"/>
      <c r="BO155" s="267"/>
      <c r="BP155" s="267"/>
      <c r="BQ155" s="267"/>
      <c r="BR155" s="267"/>
      <c r="BS155" s="267"/>
      <c r="BT155" s="267"/>
      <c r="BU155" s="267"/>
      <c r="BV155" s="234"/>
      <c r="BW155" s="234"/>
      <c r="BX155" s="234"/>
      <c r="BY155" s="234"/>
      <c r="BZ155" s="234"/>
      <c r="CA155" s="234"/>
      <c r="CB155" s="234"/>
      <c r="CC155" s="234"/>
      <c r="CD155" s="234"/>
      <c r="CE155" s="267"/>
      <c r="CF155" s="267"/>
      <c r="CG155" s="234"/>
      <c r="CH155" s="234"/>
      <c r="CI155" s="234"/>
      <c r="CJ155" s="234"/>
      <c r="CK155" s="234"/>
      <c r="CL155" s="234"/>
      <c r="CM155" s="234"/>
      <c r="CN155" s="234"/>
      <c r="CO155" s="234"/>
      <c r="CP155" s="234"/>
      <c r="CQ155" s="234"/>
      <c r="CR155" s="234"/>
      <c r="CS155" s="234"/>
      <c r="CT155" s="234"/>
      <c r="CU155" s="234"/>
      <c r="CV155" s="234"/>
      <c r="CW155" s="234"/>
      <c r="CX155" s="234"/>
      <c r="CY155" s="331"/>
      <c r="CZ155" s="234"/>
      <c r="DA155" s="234"/>
      <c r="DB155" s="234"/>
      <c r="DC155" s="234"/>
      <c r="DD155" s="234"/>
      <c r="DE155" s="234"/>
      <c r="DF155" s="234"/>
      <c r="DG155" s="234"/>
      <c r="DH155" s="234"/>
      <c r="DI155" s="234"/>
      <c r="DJ155" s="234"/>
      <c r="DK155" s="234"/>
      <c r="DL155" s="234"/>
      <c r="DM155" s="234"/>
      <c r="DN155" s="234"/>
      <c r="DO155" s="234"/>
      <c r="DP155" s="234"/>
      <c r="DQ155" s="234"/>
      <c r="DR155" s="234"/>
      <c r="DS155" s="234"/>
      <c r="DT155" s="234"/>
      <c r="DU155" s="234"/>
      <c r="DV155" s="234"/>
      <c r="DW155" s="234"/>
      <c r="DX155" s="234"/>
      <c r="DY155" s="234"/>
      <c r="DZ155" s="234"/>
      <c r="EA155" s="234"/>
      <c r="EB155" s="234"/>
      <c r="EC155" s="234"/>
      <c r="ED155" s="234"/>
      <c r="EE155" s="234"/>
      <c r="EF155" s="234"/>
      <c r="EG155" s="234">
        <f t="shared" si="335"/>
        <v>32246.799999999999</v>
      </c>
      <c r="EH155" s="234"/>
      <c r="EI155" s="234"/>
      <c r="EJ155" s="234">
        <v>32246.799999999999</v>
      </c>
      <c r="EK155" s="234">
        <v>0</v>
      </c>
      <c r="EL155" s="234">
        <v>0</v>
      </c>
      <c r="EM155" s="234">
        <v>0</v>
      </c>
      <c r="EN155" s="234">
        <v>0</v>
      </c>
      <c r="EO155" s="234">
        <f>EP155+EQ155+ER155</f>
        <v>-32246.799999999999</v>
      </c>
      <c r="EP155" s="234">
        <v>0</v>
      </c>
      <c r="EQ155" s="234">
        <v>0</v>
      </c>
      <c r="ER155" s="234">
        <f>EV155-EJ155</f>
        <v>-32246.799999999999</v>
      </c>
      <c r="ES155" s="263">
        <f>ET155+EU155+EV155</f>
        <v>0</v>
      </c>
      <c r="ET155" s="263"/>
      <c r="EU155" s="263"/>
      <c r="EV155" s="234"/>
      <c r="EW155" s="234"/>
      <c r="EX155" s="234"/>
      <c r="EY155" s="234"/>
      <c r="EZ155" s="234"/>
      <c r="FA155" s="234"/>
      <c r="FB155" s="234"/>
      <c r="FC155" s="234">
        <f t="shared" si="337"/>
        <v>32246.799999999999</v>
      </c>
      <c r="FD155" s="234"/>
      <c r="FE155" s="234"/>
      <c r="FF155" s="234">
        <v>32246.799999999999</v>
      </c>
      <c r="FG155" s="234"/>
      <c r="FH155" s="234"/>
      <c r="FI155" s="234"/>
      <c r="FJ155" s="234"/>
      <c r="FK155" s="234">
        <f>FN155</f>
        <v>0</v>
      </c>
      <c r="FL155" s="234"/>
      <c r="FM155" s="234"/>
      <c r="FN155" s="234">
        <f>FR155-FF155</f>
        <v>0</v>
      </c>
      <c r="FO155" s="234">
        <f t="shared" si="338"/>
        <v>32246.799999999999</v>
      </c>
      <c r="FP155" s="234"/>
      <c r="FQ155" s="234"/>
      <c r="FR155" s="234">
        <f>EJ155</f>
        <v>32246.799999999999</v>
      </c>
      <c r="FS155" s="140">
        <f t="shared" si="364"/>
        <v>0</v>
      </c>
      <c r="FT155" s="144">
        <f t="shared" si="261"/>
        <v>0</v>
      </c>
      <c r="FU155" s="140">
        <v>0</v>
      </c>
      <c r="FV155" s="144">
        <v>0</v>
      </c>
      <c r="FW155" s="140">
        <f t="shared" si="349"/>
        <v>0</v>
      </c>
      <c r="FX155" s="144">
        <v>0</v>
      </c>
      <c r="FY155" s="140">
        <f t="shared" si="350"/>
        <v>0</v>
      </c>
      <c r="FZ155" s="144">
        <f t="shared" si="263"/>
        <v>0</v>
      </c>
      <c r="GA155" s="140">
        <f t="shared" si="264"/>
        <v>0</v>
      </c>
      <c r="GB155" s="145">
        <f t="shared" si="265"/>
        <v>0</v>
      </c>
      <c r="GC155" s="140"/>
      <c r="GD155" s="145"/>
      <c r="GE155" s="140"/>
      <c r="GF155" s="268"/>
      <c r="GG155" s="140">
        <f t="shared" si="351"/>
        <v>0</v>
      </c>
      <c r="GH155" s="268">
        <f t="shared" si="339"/>
        <v>0</v>
      </c>
      <c r="GI155" s="140">
        <f t="shared" si="267"/>
        <v>0</v>
      </c>
      <c r="GJ155" s="145">
        <f t="shared" si="268"/>
        <v>0</v>
      </c>
      <c r="GK155" s="140">
        <f t="shared" si="354"/>
        <v>0</v>
      </c>
      <c r="GL155" s="145">
        <v>0</v>
      </c>
      <c r="GM155" s="140">
        <f t="shared" si="352"/>
        <v>0</v>
      </c>
      <c r="GN155" s="145">
        <v>0</v>
      </c>
      <c r="GO155" s="140">
        <f t="shared" si="353"/>
        <v>0</v>
      </c>
      <c r="GP155" s="145">
        <f t="shared" si="270"/>
        <v>0</v>
      </c>
      <c r="GQ155" s="232"/>
      <c r="GR155" s="232"/>
      <c r="GS155" s="232"/>
      <c r="GT155" s="232"/>
      <c r="GU155" s="234">
        <f>GX1455</f>
        <v>0</v>
      </c>
      <c r="GV155" s="234"/>
      <c r="GW155" s="234"/>
      <c r="GX155" s="234">
        <v>0</v>
      </c>
      <c r="GY155" s="234"/>
      <c r="GZ155" s="234"/>
      <c r="HA155" s="234"/>
      <c r="HB155" s="234"/>
      <c r="HC155" s="234"/>
      <c r="HD155" s="234"/>
      <c r="HE155" s="234"/>
      <c r="HF155" s="234"/>
      <c r="HG155" s="234"/>
      <c r="HH155" s="234"/>
      <c r="HI155" s="234"/>
      <c r="HJ155" s="234"/>
      <c r="HK155" s="234">
        <f t="shared" si="358"/>
        <v>0</v>
      </c>
      <c r="HL155" s="234"/>
      <c r="HM155" s="234"/>
      <c r="HN155" s="234"/>
      <c r="HO155" s="234">
        <f t="shared" si="359"/>
        <v>0</v>
      </c>
      <c r="HP155" s="234"/>
      <c r="HQ155" s="234"/>
      <c r="HR155" s="234">
        <v>0</v>
      </c>
      <c r="HS155" s="234">
        <f t="shared" si="360"/>
        <v>0</v>
      </c>
      <c r="HT155" s="234"/>
      <c r="HU155" s="234"/>
      <c r="HV155" s="234">
        <v>0</v>
      </c>
      <c r="HW155" s="234">
        <f t="shared" si="361"/>
        <v>0</v>
      </c>
      <c r="HX155" s="234"/>
      <c r="HY155" s="234"/>
      <c r="HZ155" s="234"/>
      <c r="IA155" s="234">
        <f t="shared" si="362"/>
        <v>0</v>
      </c>
      <c r="IB155" s="234"/>
      <c r="IC155" s="234"/>
      <c r="ID155" s="234">
        <v>0</v>
      </c>
      <c r="IE155" s="332" t="s">
        <v>290</v>
      </c>
      <c r="IF155" s="238"/>
      <c r="IG155" s="238"/>
      <c r="IH155" s="238"/>
    </row>
    <row r="156" spans="2:242" s="252" customFormat="1" ht="111.75" hidden="1" customHeight="1" x14ac:dyDescent="0.3">
      <c r="B156" s="161" t="s">
        <v>242</v>
      </c>
      <c r="C156" s="327" t="s">
        <v>291</v>
      </c>
      <c r="D156" s="163"/>
      <c r="E156" s="164"/>
      <c r="F156" s="164"/>
      <c r="G156" s="164"/>
      <c r="H156" s="164"/>
      <c r="I156" s="164"/>
      <c r="J156" s="164"/>
      <c r="K156" s="164"/>
      <c r="L156" s="164"/>
      <c r="M156" s="164"/>
      <c r="N156" s="164"/>
      <c r="O156" s="164"/>
      <c r="P156" s="164"/>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7"/>
      <c r="AL156" s="167"/>
      <c r="AM156" s="172"/>
      <c r="AN156" s="172"/>
      <c r="AO156" s="170"/>
      <c r="AP156" s="166"/>
      <c r="AQ156" s="166"/>
      <c r="AR156" s="167"/>
      <c r="AS156" s="166"/>
      <c r="AT156" s="166"/>
      <c r="AU156" s="166"/>
      <c r="AV156" s="166"/>
      <c r="AW156" s="166"/>
      <c r="AX156" s="166"/>
      <c r="AY156" s="166"/>
      <c r="AZ156" s="166"/>
      <c r="BA156" s="166"/>
      <c r="BB156" s="166"/>
      <c r="BC156" s="166"/>
      <c r="BD156" s="166"/>
      <c r="BE156" s="166"/>
      <c r="BF156" s="166"/>
      <c r="BG156" s="166"/>
      <c r="BH156" s="166"/>
      <c r="BI156" s="166"/>
      <c r="BJ156" s="166"/>
      <c r="BK156" s="171"/>
      <c r="BL156" s="167"/>
      <c r="BM156" s="167"/>
      <c r="BN156" s="167"/>
      <c r="BO156" s="167"/>
      <c r="BP156" s="167"/>
      <c r="BQ156" s="167"/>
      <c r="BR156" s="167"/>
      <c r="BS156" s="167"/>
      <c r="BT156" s="167"/>
      <c r="BU156" s="167"/>
      <c r="BV156" s="166"/>
      <c r="BW156" s="166"/>
      <c r="BX156" s="166"/>
      <c r="BY156" s="166"/>
      <c r="BZ156" s="166"/>
      <c r="CA156" s="166"/>
      <c r="CB156" s="166"/>
      <c r="CC156" s="166"/>
      <c r="CD156" s="166"/>
      <c r="CE156" s="167"/>
      <c r="CF156" s="167"/>
      <c r="CG156" s="166"/>
      <c r="CH156" s="166"/>
      <c r="CI156" s="166"/>
      <c r="CJ156" s="166"/>
      <c r="CK156" s="166"/>
      <c r="CL156" s="166"/>
      <c r="CM156" s="166"/>
      <c r="CN156" s="166"/>
      <c r="CO156" s="166"/>
      <c r="CP156" s="166"/>
      <c r="CQ156" s="166"/>
      <c r="CR156" s="166"/>
      <c r="CS156" s="166"/>
      <c r="CT156" s="166"/>
      <c r="CU156" s="166"/>
      <c r="CV156" s="166"/>
      <c r="CW156" s="166"/>
      <c r="CX156" s="166"/>
      <c r="CY156" s="334"/>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f t="shared" si="335"/>
        <v>0</v>
      </c>
      <c r="EH156" s="166"/>
      <c r="EI156" s="166"/>
      <c r="EJ156" s="166">
        <v>0</v>
      </c>
      <c r="EK156" s="166"/>
      <c r="EL156" s="166"/>
      <c r="EM156" s="166"/>
      <c r="EN156" s="166"/>
      <c r="EO156" s="166"/>
      <c r="EP156" s="166"/>
      <c r="EQ156" s="166"/>
      <c r="ER156" s="166">
        <f>EV156-EJ156</f>
        <v>0</v>
      </c>
      <c r="ES156" s="281"/>
      <c r="ET156" s="281"/>
      <c r="EU156" s="281"/>
      <c r="EV156" s="166"/>
      <c r="EW156" s="166"/>
      <c r="EX156" s="166"/>
      <c r="EY156" s="166"/>
      <c r="EZ156" s="166"/>
      <c r="FA156" s="166"/>
      <c r="FB156" s="166"/>
      <c r="FC156" s="166"/>
      <c r="FD156" s="166"/>
      <c r="FE156" s="166"/>
      <c r="FF156" s="166"/>
      <c r="FG156" s="166"/>
      <c r="FH156" s="166"/>
      <c r="FI156" s="166"/>
      <c r="FJ156" s="166"/>
      <c r="FK156" s="166"/>
      <c r="FL156" s="166"/>
      <c r="FM156" s="166"/>
      <c r="FN156" s="166"/>
      <c r="FO156" s="166">
        <f t="shared" si="338"/>
        <v>0</v>
      </c>
      <c r="FP156" s="166"/>
      <c r="FQ156" s="166"/>
      <c r="FR156" s="166">
        <f>EJ156</f>
        <v>0</v>
      </c>
      <c r="FS156" s="248">
        <f t="shared" si="364"/>
        <v>0</v>
      </c>
      <c r="FT156" s="249" t="e">
        <f t="shared" si="261"/>
        <v>#DIV/0!</v>
      </c>
      <c r="FU156" s="248">
        <v>0</v>
      </c>
      <c r="FV156" s="249" t="e">
        <f t="shared" si="262"/>
        <v>#DIV/0!</v>
      </c>
      <c r="FW156" s="248">
        <f t="shared" si="349"/>
        <v>0</v>
      </c>
      <c r="FX156" s="249" t="e">
        <f>FW156/FE156</f>
        <v>#DIV/0!</v>
      </c>
      <c r="FY156" s="248">
        <f t="shared" si="350"/>
        <v>0</v>
      </c>
      <c r="FZ156" s="249" t="e">
        <f t="shared" si="263"/>
        <v>#DIV/0!</v>
      </c>
      <c r="GA156" s="248">
        <f t="shared" si="264"/>
        <v>0</v>
      </c>
      <c r="GB156" s="250" t="e">
        <f t="shared" si="265"/>
        <v>#DIV/0!</v>
      </c>
      <c r="GC156" s="248"/>
      <c r="GD156" s="250"/>
      <c r="GE156" s="248"/>
      <c r="GF156" s="251"/>
      <c r="GG156" s="248">
        <f t="shared" si="351"/>
        <v>0</v>
      </c>
      <c r="GH156" s="251" t="e">
        <f t="shared" si="339"/>
        <v>#DIV/0!</v>
      </c>
      <c r="GI156" s="248">
        <f t="shared" si="267"/>
        <v>0</v>
      </c>
      <c r="GJ156" s="250" t="e">
        <f t="shared" si="268"/>
        <v>#DIV/0!</v>
      </c>
      <c r="GK156" s="248">
        <f t="shared" si="354"/>
        <v>0</v>
      </c>
      <c r="GL156" s="250" t="e">
        <f t="shared" si="269"/>
        <v>#DIV/0!</v>
      </c>
      <c r="GM156" s="248">
        <f t="shared" si="352"/>
        <v>0</v>
      </c>
      <c r="GN156" s="250" t="e">
        <f>GM156/FE156</f>
        <v>#DIV/0!</v>
      </c>
      <c r="GO156" s="248">
        <f t="shared" si="353"/>
        <v>0</v>
      </c>
      <c r="GP156" s="250" t="e">
        <f t="shared" si="270"/>
        <v>#DIV/0!</v>
      </c>
      <c r="GQ156" s="166"/>
      <c r="GR156" s="166"/>
      <c r="GS156" s="166"/>
      <c r="GT156" s="166"/>
      <c r="GU156" s="166">
        <f>GX1456</f>
        <v>0</v>
      </c>
      <c r="GV156" s="166"/>
      <c r="GW156" s="166"/>
      <c r="GX156" s="166">
        <v>0</v>
      </c>
      <c r="GY156" s="166"/>
      <c r="GZ156" s="166"/>
      <c r="HA156" s="166"/>
      <c r="HB156" s="166"/>
      <c r="HC156" s="166"/>
      <c r="HD156" s="166"/>
      <c r="HE156" s="166"/>
      <c r="HF156" s="166"/>
      <c r="HG156" s="166"/>
      <c r="HH156" s="166"/>
      <c r="HI156" s="166"/>
      <c r="HJ156" s="166"/>
      <c r="HK156" s="166">
        <f t="shared" si="358"/>
        <v>0</v>
      </c>
      <c r="HL156" s="166"/>
      <c r="HM156" s="166"/>
      <c r="HN156" s="166"/>
      <c r="HO156" s="166"/>
      <c r="HP156" s="166"/>
      <c r="HQ156" s="166"/>
      <c r="HR156" s="166"/>
      <c r="HS156" s="166"/>
      <c r="HT156" s="166"/>
      <c r="HU156" s="166"/>
      <c r="HV156" s="166"/>
      <c r="HW156" s="166"/>
      <c r="HX156" s="166"/>
      <c r="HY156" s="166"/>
      <c r="HZ156" s="166"/>
      <c r="IA156" s="166"/>
      <c r="IB156" s="166"/>
      <c r="IC156" s="166"/>
      <c r="ID156" s="166"/>
      <c r="IE156" s="746" t="s">
        <v>292</v>
      </c>
      <c r="IF156" s="320"/>
      <c r="IG156" s="320"/>
      <c r="IH156" s="320"/>
    </row>
    <row r="157" spans="2:242" s="252" customFormat="1" ht="111.75" hidden="1" customHeight="1" x14ac:dyDescent="0.3">
      <c r="B157" s="161" t="s">
        <v>84</v>
      </c>
      <c r="C157" s="327" t="s">
        <v>293</v>
      </c>
      <c r="D157" s="163"/>
      <c r="E157" s="164"/>
      <c r="F157" s="164"/>
      <c r="G157" s="164"/>
      <c r="H157" s="164"/>
      <c r="I157" s="164"/>
      <c r="J157" s="164"/>
      <c r="K157" s="164"/>
      <c r="L157" s="164"/>
      <c r="M157" s="164"/>
      <c r="N157" s="164"/>
      <c r="O157" s="164"/>
      <c r="P157" s="164"/>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7"/>
      <c r="AL157" s="167"/>
      <c r="AM157" s="172"/>
      <c r="AN157" s="172"/>
      <c r="AO157" s="170"/>
      <c r="AP157" s="166"/>
      <c r="AQ157" s="166"/>
      <c r="AR157" s="167"/>
      <c r="AS157" s="166"/>
      <c r="AT157" s="166"/>
      <c r="AU157" s="166"/>
      <c r="AV157" s="166"/>
      <c r="AW157" s="166"/>
      <c r="AX157" s="166"/>
      <c r="AY157" s="166"/>
      <c r="AZ157" s="166"/>
      <c r="BA157" s="166"/>
      <c r="BB157" s="166"/>
      <c r="BC157" s="166"/>
      <c r="BD157" s="166"/>
      <c r="BE157" s="166"/>
      <c r="BF157" s="166"/>
      <c r="BG157" s="166"/>
      <c r="BH157" s="166"/>
      <c r="BI157" s="166"/>
      <c r="BJ157" s="166"/>
      <c r="BK157" s="171"/>
      <c r="BL157" s="167"/>
      <c r="BM157" s="167"/>
      <c r="BN157" s="167"/>
      <c r="BO157" s="167"/>
      <c r="BP157" s="167"/>
      <c r="BQ157" s="167"/>
      <c r="BR157" s="167"/>
      <c r="BS157" s="167"/>
      <c r="BT157" s="167"/>
      <c r="BU157" s="167"/>
      <c r="BV157" s="166"/>
      <c r="BW157" s="166"/>
      <c r="BX157" s="166"/>
      <c r="BY157" s="166"/>
      <c r="BZ157" s="166"/>
      <c r="CA157" s="166"/>
      <c r="CB157" s="166"/>
      <c r="CC157" s="166"/>
      <c r="CD157" s="166"/>
      <c r="CE157" s="167"/>
      <c r="CF157" s="167"/>
      <c r="CG157" s="166"/>
      <c r="CH157" s="166"/>
      <c r="CI157" s="166"/>
      <c r="CJ157" s="166"/>
      <c r="CK157" s="166"/>
      <c r="CL157" s="166"/>
      <c r="CM157" s="166"/>
      <c r="CN157" s="166"/>
      <c r="CO157" s="166"/>
      <c r="CP157" s="166"/>
      <c r="CQ157" s="166"/>
      <c r="CR157" s="166"/>
      <c r="CS157" s="166"/>
      <c r="CT157" s="166"/>
      <c r="CU157" s="166"/>
      <c r="CV157" s="166"/>
      <c r="CW157" s="166"/>
      <c r="CX157" s="166"/>
      <c r="CY157" s="334"/>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f t="shared" si="335"/>
        <v>0</v>
      </c>
      <c r="EH157" s="166"/>
      <c r="EI157" s="166"/>
      <c r="EJ157" s="166">
        <v>0</v>
      </c>
      <c r="EK157" s="166"/>
      <c r="EL157" s="166"/>
      <c r="EM157" s="166"/>
      <c r="EN157" s="166"/>
      <c r="EO157" s="166"/>
      <c r="EP157" s="166"/>
      <c r="EQ157" s="166"/>
      <c r="ER157" s="166">
        <f>EV157-EJ157</f>
        <v>0</v>
      </c>
      <c r="ES157" s="281"/>
      <c r="ET157" s="281"/>
      <c r="EU157" s="281"/>
      <c r="EV157" s="166"/>
      <c r="EW157" s="166"/>
      <c r="EX157" s="166"/>
      <c r="EY157" s="166"/>
      <c r="EZ157" s="166"/>
      <c r="FA157" s="166"/>
      <c r="FB157" s="166"/>
      <c r="FC157" s="166"/>
      <c r="FD157" s="166"/>
      <c r="FE157" s="166"/>
      <c r="FF157" s="166"/>
      <c r="FG157" s="166"/>
      <c r="FH157" s="166"/>
      <c r="FI157" s="166"/>
      <c r="FJ157" s="166"/>
      <c r="FK157" s="166"/>
      <c r="FL157" s="166"/>
      <c r="FM157" s="166"/>
      <c r="FN157" s="166"/>
      <c r="FO157" s="166">
        <f t="shared" si="338"/>
        <v>0</v>
      </c>
      <c r="FP157" s="166"/>
      <c r="FQ157" s="166"/>
      <c r="FR157" s="166">
        <f>EJ157</f>
        <v>0</v>
      </c>
      <c r="FS157" s="248">
        <f t="shared" si="364"/>
        <v>0</v>
      </c>
      <c r="FT157" s="249" t="e">
        <f t="shared" si="261"/>
        <v>#DIV/0!</v>
      </c>
      <c r="FU157" s="248">
        <v>0</v>
      </c>
      <c r="FV157" s="249" t="e">
        <f t="shared" si="262"/>
        <v>#DIV/0!</v>
      </c>
      <c r="FW157" s="248">
        <f t="shared" si="349"/>
        <v>0</v>
      </c>
      <c r="FX157" s="249" t="e">
        <f>FW157/FE157</f>
        <v>#DIV/0!</v>
      </c>
      <c r="FY157" s="248">
        <f t="shared" si="350"/>
        <v>0</v>
      </c>
      <c r="FZ157" s="249" t="e">
        <f t="shared" si="263"/>
        <v>#DIV/0!</v>
      </c>
      <c r="GA157" s="248">
        <f t="shared" si="264"/>
        <v>0</v>
      </c>
      <c r="GB157" s="250" t="e">
        <f t="shared" si="265"/>
        <v>#DIV/0!</v>
      </c>
      <c r="GC157" s="248"/>
      <c r="GD157" s="250"/>
      <c r="GE157" s="248"/>
      <c r="GF157" s="251"/>
      <c r="GG157" s="248">
        <f t="shared" si="351"/>
        <v>0</v>
      </c>
      <c r="GH157" s="251" t="e">
        <f t="shared" si="339"/>
        <v>#DIV/0!</v>
      </c>
      <c r="GI157" s="248">
        <f t="shared" si="267"/>
        <v>0</v>
      </c>
      <c r="GJ157" s="250" t="e">
        <f t="shared" si="268"/>
        <v>#DIV/0!</v>
      </c>
      <c r="GK157" s="248">
        <f t="shared" si="354"/>
        <v>0</v>
      </c>
      <c r="GL157" s="250" t="e">
        <f t="shared" si="269"/>
        <v>#DIV/0!</v>
      </c>
      <c r="GM157" s="248">
        <f t="shared" si="352"/>
        <v>0</v>
      </c>
      <c r="GN157" s="250" t="e">
        <f>GM157/FE157</f>
        <v>#DIV/0!</v>
      </c>
      <c r="GO157" s="248">
        <f t="shared" si="353"/>
        <v>0</v>
      </c>
      <c r="GP157" s="250" t="e">
        <f t="shared" si="270"/>
        <v>#DIV/0!</v>
      </c>
      <c r="GQ157" s="166"/>
      <c r="GR157" s="166"/>
      <c r="GS157" s="166"/>
      <c r="GT157" s="166"/>
      <c r="GU157" s="166">
        <f>GX1457</f>
        <v>0</v>
      </c>
      <c r="GV157" s="166"/>
      <c r="GW157" s="166"/>
      <c r="GX157" s="166">
        <v>0</v>
      </c>
      <c r="GY157" s="166"/>
      <c r="GZ157" s="166"/>
      <c r="HA157" s="166"/>
      <c r="HB157" s="166"/>
      <c r="HC157" s="166"/>
      <c r="HD157" s="166"/>
      <c r="HE157" s="166"/>
      <c r="HF157" s="166"/>
      <c r="HG157" s="166"/>
      <c r="HH157" s="166"/>
      <c r="HI157" s="166"/>
      <c r="HJ157" s="166"/>
      <c r="HK157" s="166">
        <f t="shared" si="358"/>
        <v>0</v>
      </c>
      <c r="HL157" s="166"/>
      <c r="HM157" s="166"/>
      <c r="HN157" s="166"/>
      <c r="HO157" s="166"/>
      <c r="HP157" s="166"/>
      <c r="HQ157" s="166"/>
      <c r="HR157" s="166"/>
      <c r="HS157" s="166"/>
      <c r="HT157" s="166"/>
      <c r="HU157" s="166"/>
      <c r="HV157" s="166"/>
      <c r="HW157" s="166"/>
      <c r="HX157" s="166"/>
      <c r="HY157" s="166"/>
      <c r="HZ157" s="166"/>
      <c r="IA157" s="166"/>
      <c r="IB157" s="166"/>
      <c r="IC157" s="166"/>
      <c r="ID157" s="166"/>
      <c r="IE157" s="747"/>
      <c r="IF157" s="320"/>
      <c r="IG157" s="320"/>
      <c r="IH157" s="320"/>
    </row>
    <row r="158" spans="2:242" s="252" customFormat="1" ht="33" customHeight="1" x14ac:dyDescent="0.3">
      <c r="B158" s="161" t="s">
        <v>294</v>
      </c>
      <c r="C158" s="327" t="s">
        <v>295</v>
      </c>
      <c r="D158" s="163"/>
      <c r="E158" s="164"/>
      <c r="F158" s="164"/>
      <c r="G158" s="164"/>
      <c r="H158" s="164"/>
      <c r="I158" s="164"/>
      <c r="J158" s="164"/>
      <c r="K158" s="164"/>
      <c r="L158" s="164"/>
      <c r="M158" s="164"/>
      <c r="N158" s="164"/>
      <c r="O158" s="164"/>
      <c r="P158" s="164"/>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7"/>
      <c r="AL158" s="167"/>
      <c r="AM158" s="172"/>
      <c r="AN158" s="172"/>
      <c r="AO158" s="170"/>
      <c r="AP158" s="166"/>
      <c r="AQ158" s="166"/>
      <c r="AR158" s="167"/>
      <c r="AS158" s="166"/>
      <c r="AT158" s="166"/>
      <c r="AU158" s="166"/>
      <c r="AV158" s="166"/>
      <c r="AW158" s="166"/>
      <c r="AX158" s="166"/>
      <c r="AY158" s="166"/>
      <c r="AZ158" s="166"/>
      <c r="BA158" s="166"/>
      <c r="BB158" s="166"/>
      <c r="BC158" s="166"/>
      <c r="BD158" s="166"/>
      <c r="BE158" s="166"/>
      <c r="BF158" s="166"/>
      <c r="BG158" s="166"/>
      <c r="BH158" s="166"/>
      <c r="BI158" s="166"/>
      <c r="BJ158" s="166"/>
      <c r="BK158" s="171"/>
      <c r="BL158" s="167"/>
      <c r="BM158" s="167"/>
      <c r="BN158" s="167"/>
      <c r="BO158" s="167"/>
      <c r="BP158" s="167"/>
      <c r="BQ158" s="167"/>
      <c r="BR158" s="167"/>
      <c r="BS158" s="167"/>
      <c r="BT158" s="167"/>
      <c r="BU158" s="167"/>
      <c r="BV158" s="166"/>
      <c r="BW158" s="166"/>
      <c r="BX158" s="166"/>
      <c r="BY158" s="166"/>
      <c r="BZ158" s="166"/>
      <c r="CA158" s="166"/>
      <c r="CB158" s="166">
        <f t="shared" si="323"/>
        <v>0</v>
      </c>
      <c r="CC158" s="166">
        <f t="shared" ref="CC158:CV158" si="365">CC159+CC160</f>
        <v>0</v>
      </c>
      <c r="CD158" s="166">
        <f t="shared" si="365"/>
        <v>0</v>
      </c>
      <c r="CE158" s="166">
        <f t="shared" si="365"/>
        <v>0</v>
      </c>
      <c r="CF158" s="166">
        <f t="shared" si="365"/>
        <v>0</v>
      </c>
      <c r="CG158" s="166">
        <f t="shared" si="365"/>
        <v>0</v>
      </c>
      <c r="CH158" s="166">
        <f t="shared" si="365"/>
        <v>0</v>
      </c>
      <c r="CI158" s="166">
        <f t="shared" si="365"/>
        <v>0</v>
      </c>
      <c r="CJ158" s="166">
        <f t="shared" si="365"/>
        <v>0</v>
      </c>
      <c r="CK158" s="166">
        <f t="shared" si="365"/>
        <v>0</v>
      </c>
      <c r="CL158" s="166">
        <f t="shared" si="365"/>
        <v>0</v>
      </c>
      <c r="CM158" s="166">
        <f t="shared" si="365"/>
        <v>0</v>
      </c>
      <c r="CN158" s="166">
        <f t="shared" si="365"/>
        <v>0</v>
      </c>
      <c r="CO158" s="166">
        <f t="shared" si="365"/>
        <v>0</v>
      </c>
      <c r="CP158" s="166">
        <f t="shared" si="365"/>
        <v>0</v>
      </c>
      <c r="CQ158" s="166">
        <f t="shared" si="365"/>
        <v>0</v>
      </c>
      <c r="CR158" s="166">
        <f t="shared" si="365"/>
        <v>0</v>
      </c>
      <c r="CS158" s="166">
        <f t="shared" si="365"/>
        <v>0</v>
      </c>
      <c r="CT158" s="166">
        <f t="shared" si="365"/>
        <v>0</v>
      </c>
      <c r="CU158" s="166">
        <f t="shared" si="365"/>
        <v>0</v>
      </c>
      <c r="CV158" s="166">
        <f t="shared" si="365"/>
        <v>0</v>
      </c>
      <c r="CW158" s="166">
        <f t="shared" si="324"/>
        <v>8730.5</v>
      </c>
      <c r="CX158" s="166">
        <f>CX159+CX160</f>
        <v>0</v>
      </c>
      <c r="CY158" s="166">
        <f>CY159+CY160</f>
        <v>8730.5</v>
      </c>
      <c r="CZ158" s="166">
        <f t="shared" si="325"/>
        <v>0</v>
      </c>
      <c r="DA158" s="166">
        <f>DA159+DA160</f>
        <v>0</v>
      </c>
      <c r="DB158" s="166">
        <f>DB159+DB160</f>
        <v>0</v>
      </c>
      <c r="DC158" s="166"/>
      <c r="DD158" s="166"/>
      <c r="DE158" s="166"/>
      <c r="DF158" s="166">
        <f t="shared" si="326"/>
        <v>0</v>
      </c>
      <c r="DG158" s="166">
        <f>DG159+DG160</f>
        <v>0</v>
      </c>
      <c r="DH158" s="166">
        <f>DH159+DH160</f>
        <v>0</v>
      </c>
      <c r="DI158" s="166">
        <f t="shared" si="300"/>
        <v>8730.5</v>
      </c>
      <c r="DJ158" s="166">
        <f>DJ159+DJ160</f>
        <v>0</v>
      </c>
      <c r="DK158" s="166">
        <f>DK159+DK160</f>
        <v>8730.5</v>
      </c>
      <c r="DL158" s="166">
        <f t="shared" si="327"/>
        <v>0</v>
      </c>
      <c r="DM158" s="166">
        <f>DM159+DM160</f>
        <v>0</v>
      </c>
      <c r="DN158" s="166">
        <f>DN159+DN160</f>
        <v>0</v>
      </c>
      <c r="DO158" s="166">
        <f t="shared" si="328"/>
        <v>0</v>
      </c>
      <c r="DP158" s="166">
        <f>DP159+DP160</f>
        <v>0</v>
      </c>
      <c r="DQ158" s="166">
        <f>DQ159+DQ160</f>
        <v>0</v>
      </c>
      <c r="DR158" s="166">
        <f t="shared" si="329"/>
        <v>8730.5</v>
      </c>
      <c r="DS158" s="166">
        <f>DS159+DS160</f>
        <v>0</v>
      </c>
      <c r="DT158" s="166">
        <f>DT159+DT160</f>
        <v>8730.5</v>
      </c>
      <c r="DU158" s="166">
        <f t="shared" si="330"/>
        <v>0</v>
      </c>
      <c r="DV158" s="166">
        <f>DV159+DV160</f>
        <v>0</v>
      </c>
      <c r="DW158" s="166">
        <f>DW159+DW160</f>
        <v>0</v>
      </c>
      <c r="DX158" s="166">
        <f t="shared" si="331"/>
        <v>22596.148000000001</v>
      </c>
      <c r="DY158" s="166">
        <f>DY159+DY160</f>
        <v>0</v>
      </c>
      <c r="DZ158" s="166">
        <f>DZ159+DZ160</f>
        <v>22596.148000000001</v>
      </c>
      <c r="EA158" s="166"/>
      <c r="EB158" s="166"/>
      <c r="EC158" s="166"/>
      <c r="ED158" s="166"/>
      <c r="EE158" s="166"/>
      <c r="EF158" s="166"/>
      <c r="EG158" s="166">
        <f t="shared" si="335"/>
        <v>8730.5</v>
      </c>
      <c r="EH158" s="166"/>
      <c r="EI158" s="166"/>
      <c r="EJ158" s="166">
        <f>EJ159+EJ160+EJ161</f>
        <v>8730.5</v>
      </c>
      <c r="EK158" s="166">
        <f t="shared" si="336"/>
        <v>0</v>
      </c>
      <c r="EL158" s="166">
        <f>EL159+EL160</f>
        <v>0</v>
      </c>
      <c r="EM158" s="166"/>
      <c r="EN158" s="166">
        <f>EN159+EN160</f>
        <v>0</v>
      </c>
      <c r="EO158" s="166">
        <f t="shared" si="347"/>
        <v>-8730.5</v>
      </c>
      <c r="EP158" s="166">
        <f>EP159+EP160</f>
        <v>0</v>
      </c>
      <c r="EQ158" s="166"/>
      <c r="ER158" s="166">
        <f>ER159+ER160</f>
        <v>-8730.5</v>
      </c>
      <c r="ES158" s="167">
        <f t="shared" si="332"/>
        <v>0</v>
      </c>
      <c r="ET158" s="167">
        <f>ET159+ET160</f>
        <v>0</v>
      </c>
      <c r="EU158" s="167"/>
      <c r="EV158" s="166">
        <f>EV159+EV160+EV161</f>
        <v>0</v>
      </c>
      <c r="EW158" s="166">
        <f>EW159+EW160+EW161</f>
        <v>22596.148000000001</v>
      </c>
      <c r="EX158" s="166">
        <f>EX159+EX160</f>
        <v>0</v>
      </c>
      <c r="EY158" s="166">
        <f>EY159+EY160+EY161</f>
        <v>22596.148000000001</v>
      </c>
      <c r="EZ158" s="166"/>
      <c r="FA158" s="166"/>
      <c r="FB158" s="166"/>
      <c r="FC158" s="166">
        <f t="shared" si="337"/>
        <v>8730.5</v>
      </c>
      <c r="FD158" s="166"/>
      <c r="FE158" s="166"/>
      <c r="FF158" s="166">
        <f>FF159+FF160+FF161</f>
        <v>8730.5</v>
      </c>
      <c r="FG158" s="166">
        <f>FH158+FJ158</f>
        <v>0</v>
      </c>
      <c r="FH158" s="166">
        <f>FH159+FH160</f>
        <v>0</v>
      </c>
      <c r="FI158" s="166"/>
      <c r="FJ158" s="166">
        <f>FJ159+FJ160</f>
        <v>0</v>
      </c>
      <c r="FK158" s="166">
        <f>FL158+FN158</f>
        <v>0</v>
      </c>
      <c r="FL158" s="166"/>
      <c r="FM158" s="166"/>
      <c r="FN158" s="166">
        <f>FN160+FN161</f>
        <v>0</v>
      </c>
      <c r="FO158" s="166">
        <f t="shared" si="338"/>
        <v>8730.5</v>
      </c>
      <c r="FP158" s="166"/>
      <c r="FQ158" s="166"/>
      <c r="FR158" s="166">
        <f>FR159+FR160+FR161</f>
        <v>8730.5</v>
      </c>
      <c r="FS158" s="248">
        <f t="shared" si="364"/>
        <v>0</v>
      </c>
      <c r="FT158" s="249">
        <f t="shared" si="261"/>
        <v>0</v>
      </c>
      <c r="FU158" s="248">
        <v>0</v>
      </c>
      <c r="FV158" s="249">
        <v>0</v>
      </c>
      <c r="FW158" s="248">
        <f t="shared" si="349"/>
        <v>0</v>
      </c>
      <c r="FX158" s="249">
        <v>0</v>
      </c>
      <c r="FY158" s="248">
        <f t="shared" si="350"/>
        <v>0</v>
      </c>
      <c r="FZ158" s="249">
        <f t="shared" si="263"/>
        <v>0</v>
      </c>
      <c r="GA158" s="248">
        <f t="shared" si="264"/>
        <v>0</v>
      </c>
      <c r="GB158" s="250">
        <f t="shared" si="265"/>
        <v>0</v>
      </c>
      <c r="GC158" s="248"/>
      <c r="GD158" s="250"/>
      <c r="GE158" s="248"/>
      <c r="GF158" s="251"/>
      <c r="GG158" s="248">
        <f t="shared" si="351"/>
        <v>0</v>
      </c>
      <c r="GH158" s="251">
        <f t="shared" si="339"/>
        <v>0</v>
      </c>
      <c r="GI158" s="248">
        <f t="shared" si="267"/>
        <v>0</v>
      </c>
      <c r="GJ158" s="250">
        <f t="shared" si="268"/>
        <v>0</v>
      </c>
      <c r="GK158" s="248">
        <f t="shared" si="354"/>
        <v>0</v>
      </c>
      <c r="GL158" s="250">
        <v>0</v>
      </c>
      <c r="GM158" s="248">
        <f t="shared" si="352"/>
        <v>0</v>
      </c>
      <c r="GN158" s="250">
        <v>0</v>
      </c>
      <c r="GO158" s="248">
        <f t="shared" si="353"/>
        <v>0</v>
      </c>
      <c r="GP158" s="250">
        <f t="shared" si="270"/>
        <v>0</v>
      </c>
      <c r="GQ158" s="166"/>
      <c r="GR158" s="166"/>
      <c r="GS158" s="166"/>
      <c r="GT158" s="166"/>
      <c r="GU158" s="166">
        <f t="shared" si="340"/>
        <v>0</v>
      </c>
      <c r="GV158" s="166"/>
      <c r="GW158" s="166"/>
      <c r="GX158" s="166">
        <f>GX159+GX160+GX161</f>
        <v>0</v>
      </c>
      <c r="GY158" s="166"/>
      <c r="GZ158" s="166"/>
      <c r="HA158" s="166"/>
      <c r="HB158" s="166"/>
      <c r="HC158" s="166"/>
      <c r="HD158" s="166"/>
      <c r="HE158" s="166"/>
      <c r="HF158" s="166"/>
      <c r="HG158" s="166">
        <f t="shared" si="357"/>
        <v>0</v>
      </c>
      <c r="HH158" s="166"/>
      <c r="HI158" s="166"/>
      <c r="HJ158" s="166">
        <f>HJ160+HJ161</f>
        <v>0</v>
      </c>
      <c r="HK158" s="166">
        <f t="shared" si="358"/>
        <v>0</v>
      </c>
      <c r="HL158" s="166"/>
      <c r="HM158" s="166"/>
      <c r="HN158" s="166">
        <f>HN160+HN161</f>
        <v>0</v>
      </c>
      <c r="HO158" s="166">
        <f t="shared" si="359"/>
        <v>0</v>
      </c>
      <c r="HP158" s="166"/>
      <c r="HQ158" s="166"/>
      <c r="HR158" s="166">
        <f>HR159+HR160+HR161</f>
        <v>0</v>
      </c>
      <c r="HS158" s="166">
        <f t="shared" ref="HS158:HS166" si="366">HT158+HV158</f>
        <v>0</v>
      </c>
      <c r="HT158" s="166"/>
      <c r="HU158" s="166"/>
      <c r="HV158" s="166">
        <f>HV160+HV161</f>
        <v>0</v>
      </c>
      <c r="HW158" s="166">
        <f t="shared" ref="HW158:HW166" si="367">HX158+HZ158</f>
        <v>0</v>
      </c>
      <c r="HX158" s="166"/>
      <c r="HY158" s="166"/>
      <c r="HZ158" s="166">
        <f>HZ160+HZ161</f>
        <v>0</v>
      </c>
      <c r="IA158" s="166">
        <f t="shared" ref="IA158:IA166" si="368">IB158+ID158</f>
        <v>0</v>
      </c>
      <c r="IB158" s="166"/>
      <c r="IC158" s="166"/>
      <c r="ID158" s="166">
        <f>ID160+ID161</f>
        <v>0</v>
      </c>
      <c r="IE158" s="337"/>
      <c r="IF158" s="320"/>
      <c r="IG158" s="320"/>
      <c r="IH158" s="320"/>
    </row>
    <row r="159" spans="2:242" s="333" customFormat="1" ht="103.5" customHeight="1" x14ac:dyDescent="0.25">
      <c r="B159" s="285" t="s">
        <v>145</v>
      </c>
      <c r="C159" s="328" t="s">
        <v>296</v>
      </c>
      <c r="D159" s="329"/>
      <c r="E159" s="232"/>
      <c r="F159" s="232"/>
      <c r="G159" s="232"/>
      <c r="H159" s="232"/>
      <c r="I159" s="232"/>
      <c r="J159" s="232"/>
      <c r="K159" s="232"/>
      <c r="L159" s="232"/>
      <c r="M159" s="232"/>
      <c r="N159" s="232"/>
      <c r="O159" s="232"/>
      <c r="P159" s="232"/>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67"/>
      <c r="AL159" s="267"/>
      <c r="AM159" s="330"/>
      <c r="AN159" s="330"/>
      <c r="AO159" s="265"/>
      <c r="AP159" s="234"/>
      <c r="AQ159" s="234"/>
      <c r="AR159" s="267"/>
      <c r="AS159" s="234"/>
      <c r="AT159" s="234"/>
      <c r="AU159" s="234"/>
      <c r="AV159" s="234"/>
      <c r="AW159" s="234"/>
      <c r="AX159" s="234"/>
      <c r="AY159" s="234"/>
      <c r="AZ159" s="234"/>
      <c r="BA159" s="234"/>
      <c r="BB159" s="234"/>
      <c r="BC159" s="234"/>
      <c r="BD159" s="234"/>
      <c r="BE159" s="234"/>
      <c r="BF159" s="234"/>
      <c r="BG159" s="234"/>
      <c r="BH159" s="234"/>
      <c r="BI159" s="234"/>
      <c r="BJ159" s="234"/>
      <c r="BK159" s="266"/>
      <c r="BL159" s="267"/>
      <c r="BM159" s="267"/>
      <c r="BN159" s="267"/>
      <c r="BO159" s="267"/>
      <c r="BP159" s="267"/>
      <c r="BQ159" s="267"/>
      <c r="BR159" s="267"/>
      <c r="BS159" s="267"/>
      <c r="BT159" s="267"/>
      <c r="BU159" s="267"/>
      <c r="BV159" s="234"/>
      <c r="BW159" s="234"/>
      <c r="BX159" s="234"/>
      <c r="BY159" s="234"/>
      <c r="BZ159" s="234"/>
      <c r="CA159" s="234"/>
      <c r="CB159" s="234">
        <f t="shared" si="323"/>
        <v>0</v>
      </c>
      <c r="CC159" s="234"/>
      <c r="CD159" s="234"/>
      <c r="CE159" s="267"/>
      <c r="CF159" s="267"/>
      <c r="CG159" s="234"/>
      <c r="CH159" s="234"/>
      <c r="CI159" s="234"/>
      <c r="CJ159" s="234"/>
      <c r="CK159" s="234"/>
      <c r="CL159" s="234"/>
      <c r="CM159" s="234"/>
      <c r="CN159" s="234"/>
      <c r="CO159" s="234"/>
      <c r="CP159" s="234"/>
      <c r="CQ159" s="234"/>
      <c r="CR159" s="234"/>
      <c r="CS159" s="234"/>
      <c r="CT159" s="234"/>
      <c r="CU159" s="234"/>
      <c r="CV159" s="234"/>
      <c r="CW159" s="234">
        <f t="shared" si="324"/>
        <v>8730.5</v>
      </c>
      <c r="CX159" s="234"/>
      <c r="CY159" s="234">
        <v>8730.5</v>
      </c>
      <c r="CZ159" s="234">
        <f t="shared" si="325"/>
        <v>0</v>
      </c>
      <c r="DA159" s="234"/>
      <c r="DB159" s="234"/>
      <c r="DC159" s="234"/>
      <c r="DD159" s="234"/>
      <c r="DE159" s="234"/>
      <c r="DF159" s="234">
        <f t="shared" si="326"/>
        <v>0</v>
      </c>
      <c r="DG159" s="234"/>
      <c r="DH159" s="234"/>
      <c r="DI159" s="234">
        <f t="shared" si="300"/>
        <v>8730.5</v>
      </c>
      <c r="DJ159" s="234"/>
      <c r="DK159" s="234">
        <f>CY159</f>
        <v>8730.5</v>
      </c>
      <c r="DL159" s="234">
        <f t="shared" si="327"/>
        <v>0</v>
      </c>
      <c r="DM159" s="234"/>
      <c r="DN159" s="234"/>
      <c r="DO159" s="234">
        <f t="shared" si="328"/>
        <v>0</v>
      </c>
      <c r="DP159" s="234"/>
      <c r="DQ159" s="234"/>
      <c r="DR159" s="234">
        <f t="shared" si="329"/>
        <v>8730.5</v>
      </c>
      <c r="DS159" s="234"/>
      <c r="DT159" s="234">
        <f>DK159-DN159-DQ159</f>
        <v>8730.5</v>
      </c>
      <c r="DU159" s="234">
        <f t="shared" si="330"/>
        <v>0</v>
      </c>
      <c r="DV159" s="234"/>
      <c r="DW159" s="234"/>
      <c r="DX159" s="234">
        <f t="shared" si="331"/>
        <v>6471.6639999999998</v>
      </c>
      <c r="DY159" s="234"/>
      <c r="DZ159" s="234">
        <v>6471.6639999999998</v>
      </c>
      <c r="EA159" s="234"/>
      <c r="EB159" s="234"/>
      <c r="EC159" s="234"/>
      <c r="ED159" s="234"/>
      <c r="EE159" s="234"/>
      <c r="EF159" s="234"/>
      <c r="EG159" s="234">
        <f t="shared" si="335"/>
        <v>8730.5</v>
      </c>
      <c r="EH159" s="234"/>
      <c r="EI159" s="234"/>
      <c r="EJ159" s="234">
        <v>8730.5</v>
      </c>
      <c r="EK159" s="234">
        <f t="shared" si="336"/>
        <v>0</v>
      </c>
      <c r="EL159" s="234"/>
      <c r="EM159" s="234"/>
      <c r="EN159" s="234"/>
      <c r="EO159" s="234">
        <f t="shared" si="347"/>
        <v>-8730.5</v>
      </c>
      <c r="EP159" s="234"/>
      <c r="EQ159" s="234"/>
      <c r="ER159" s="234">
        <f>EV159-EJ159</f>
        <v>-8730.5</v>
      </c>
      <c r="ES159" s="263">
        <f t="shared" si="332"/>
        <v>0</v>
      </c>
      <c r="ET159" s="263">
        <f>ED159</f>
        <v>0</v>
      </c>
      <c r="EU159" s="263"/>
      <c r="EV159" s="234"/>
      <c r="EW159" s="234">
        <f>EX159+EY159</f>
        <v>0</v>
      </c>
      <c r="EX159" s="234"/>
      <c r="EY159" s="234">
        <v>0</v>
      </c>
      <c r="EZ159" s="234"/>
      <c r="FA159" s="234"/>
      <c r="FB159" s="234"/>
      <c r="FC159" s="234">
        <f t="shared" si="337"/>
        <v>8730.5</v>
      </c>
      <c r="FD159" s="234"/>
      <c r="FE159" s="234"/>
      <c r="FF159" s="234">
        <v>8730.5</v>
      </c>
      <c r="FG159" s="234">
        <f>FH159+FJ159</f>
        <v>0</v>
      </c>
      <c r="FH159" s="234"/>
      <c r="FI159" s="234"/>
      <c r="FJ159" s="234"/>
      <c r="FK159" s="234">
        <f>FL159+FN159</f>
        <v>8730.5</v>
      </c>
      <c r="FL159" s="234"/>
      <c r="FM159" s="234"/>
      <c r="FN159" s="234">
        <f>FR159</f>
        <v>8730.5</v>
      </c>
      <c r="FO159" s="234">
        <f t="shared" si="338"/>
        <v>8730.5</v>
      </c>
      <c r="FP159" s="234"/>
      <c r="FQ159" s="234"/>
      <c r="FR159" s="234">
        <f>EJ159</f>
        <v>8730.5</v>
      </c>
      <c r="FS159" s="140">
        <f t="shared" si="364"/>
        <v>0</v>
      </c>
      <c r="FT159" s="144">
        <f t="shared" si="261"/>
        <v>0</v>
      </c>
      <c r="FU159" s="140">
        <v>0</v>
      </c>
      <c r="FV159" s="144">
        <v>0</v>
      </c>
      <c r="FW159" s="140">
        <f t="shared" si="349"/>
        <v>0</v>
      </c>
      <c r="FX159" s="144">
        <v>0</v>
      </c>
      <c r="FY159" s="140">
        <f t="shared" si="350"/>
        <v>0</v>
      </c>
      <c r="FZ159" s="144">
        <f t="shared" si="263"/>
        <v>0</v>
      </c>
      <c r="GA159" s="140">
        <f t="shared" si="264"/>
        <v>0</v>
      </c>
      <c r="GB159" s="145">
        <f t="shared" si="265"/>
        <v>0</v>
      </c>
      <c r="GC159" s="140"/>
      <c r="GD159" s="145"/>
      <c r="GE159" s="140"/>
      <c r="GF159" s="268"/>
      <c r="GG159" s="140">
        <f t="shared" si="351"/>
        <v>0</v>
      </c>
      <c r="GH159" s="268">
        <f t="shared" si="339"/>
        <v>0</v>
      </c>
      <c r="GI159" s="140">
        <f t="shared" si="267"/>
        <v>0</v>
      </c>
      <c r="GJ159" s="145">
        <f t="shared" si="268"/>
        <v>0</v>
      </c>
      <c r="GK159" s="140">
        <f t="shared" si="354"/>
        <v>0</v>
      </c>
      <c r="GL159" s="145">
        <v>0</v>
      </c>
      <c r="GM159" s="140">
        <f t="shared" si="352"/>
        <v>0</v>
      </c>
      <c r="GN159" s="145">
        <v>0</v>
      </c>
      <c r="GO159" s="140">
        <f t="shared" si="353"/>
        <v>0</v>
      </c>
      <c r="GP159" s="145">
        <f t="shared" si="270"/>
        <v>0</v>
      </c>
      <c r="GQ159" s="232"/>
      <c r="GR159" s="232"/>
      <c r="GS159" s="232"/>
      <c r="GT159" s="232"/>
      <c r="GU159" s="234">
        <f t="shared" si="340"/>
        <v>0</v>
      </c>
      <c r="GV159" s="234"/>
      <c r="GW159" s="234"/>
      <c r="GX159" s="234">
        <v>0</v>
      </c>
      <c r="GY159" s="234"/>
      <c r="GZ159" s="234"/>
      <c r="HA159" s="234"/>
      <c r="HB159" s="234"/>
      <c r="HC159" s="234"/>
      <c r="HD159" s="234"/>
      <c r="HE159" s="234"/>
      <c r="HF159" s="234"/>
      <c r="HG159" s="234">
        <f t="shared" si="357"/>
        <v>0</v>
      </c>
      <c r="HH159" s="234"/>
      <c r="HI159" s="234"/>
      <c r="HJ159" s="234">
        <f>HC159</f>
        <v>0</v>
      </c>
      <c r="HK159" s="234">
        <f t="shared" si="358"/>
        <v>0</v>
      </c>
      <c r="HL159" s="234"/>
      <c r="HM159" s="234"/>
      <c r="HN159" s="234">
        <f>HG159</f>
        <v>0</v>
      </c>
      <c r="HO159" s="234">
        <f t="shared" si="359"/>
        <v>0</v>
      </c>
      <c r="HP159" s="234"/>
      <c r="HQ159" s="234"/>
      <c r="HR159" s="234">
        <f>HG159</f>
        <v>0</v>
      </c>
      <c r="HS159" s="234">
        <f t="shared" si="366"/>
        <v>0</v>
      </c>
      <c r="HT159" s="234"/>
      <c r="HU159" s="234"/>
      <c r="HV159" s="234">
        <v>0</v>
      </c>
      <c r="HW159" s="234">
        <f t="shared" si="367"/>
        <v>0</v>
      </c>
      <c r="HX159" s="234"/>
      <c r="HY159" s="234"/>
      <c r="HZ159" s="234">
        <v>0</v>
      </c>
      <c r="IA159" s="234">
        <f t="shared" si="368"/>
        <v>0</v>
      </c>
      <c r="IB159" s="234"/>
      <c r="IC159" s="234"/>
      <c r="ID159" s="234">
        <v>0</v>
      </c>
      <c r="IE159" s="332" t="s">
        <v>297</v>
      </c>
      <c r="IF159" s="238"/>
      <c r="IG159" s="238"/>
      <c r="IH159" s="238"/>
    </row>
    <row r="160" spans="2:242" s="252" customFormat="1" ht="132" hidden="1" customHeight="1" x14ac:dyDescent="0.3">
      <c r="B160" s="161" t="s">
        <v>242</v>
      </c>
      <c r="C160" s="339" t="s">
        <v>298</v>
      </c>
      <c r="D160" s="163"/>
      <c r="E160" s="164"/>
      <c r="F160" s="164"/>
      <c r="G160" s="164"/>
      <c r="H160" s="164"/>
      <c r="I160" s="164"/>
      <c r="J160" s="164"/>
      <c r="K160" s="164"/>
      <c r="L160" s="164"/>
      <c r="M160" s="164"/>
      <c r="N160" s="164"/>
      <c r="O160" s="164"/>
      <c r="P160" s="164"/>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7"/>
      <c r="AL160" s="167"/>
      <c r="AM160" s="172"/>
      <c r="AN160" s="172"/>
      <c r="AO160" s="170"/>
      <c r="AP160" s="166"/>
      <c r="AQ160" s="166"/>
      <c r="AR160" s="167"/>
      <c r="AS160" s="166"/>
      <c r="AT160" s="166"/>
      <c r="AU160" s="166"/>
      <c r="AV160" s="166"/>
      <c r="AW160" s="166"/>
      <c r="AX160" s="166"/>
      <c r="AY160" s="166"/>
      <c r="AZ160" s="166"/>
      <c r="BA160" s="166"/>
      <c r="BB160" s="166"/>
      <c r="BC160" s="166"/>
      <c r="BD160" s="166"/>
      <c r="BE160" s="166"/>
      <c r="BF160" s="166"/>
      <c r="BG160" s="166"/>
      <c r="BH160" s="166"/>
      <c r="BI160" s="166"/>
      <c r="BJ160" s="166"/>
      <c r="BK160" s="171"/>
      <c r="BL160" s="167"/>
      <c r="BM160" s="167"/>
      <c r="BN160" s="167"/>
      <c r="BO160" s="167"/>
      <c r="BP160" s="167"/>
      <c r="BQ160" s="167"/>
      <c r="BR160" s="167"/>
      <c r="BS160" s="167"/>
      <c r="BT160" s="167"/>
      <c r="BU160" s="167"/>
      <c r="BV160" s="166"/>
      <c r="BW160" s="166"/>
      <c r="BX160" s="166"/>
      <c r="BY160" s="166"/>
      <c r="BZ160" s="166"/>
      <c r="CA160" s="166"/>
      <c r="CB160" s="166">
        <f t="shared" si="323"/>
        <v>0</v>
      </c>
      <c r="CC160" s="166"/>
      <c r="CD160" s="166"/>
      <c r="CE160" s="167"/>
      <c r="CF160" s="167"/>
      <c r="CG160" s="166"/>
      <c r="CH160" s="166"/>
      <c r="CI160" s="166"/>
      <c r="CJ160" s="166"/>
      <c r="CK160" s="166"/>
      <c r="CL160" s="166"/>
      <c r="CM160" s="166"/>
      <c r="CN160" s="166"/>
      <c r="CO160" s="166"/>
      <c r="CP160" s="166"/>
      <c r="CQ160" s="166"/>
      <c r="CR160" s="166"/>
      <c r="CS160" s="166"/>
      <c r="CT160" s="166">
        <f>CU160+CV160</f>
        <v>0</v>
      </c>
      <c r="CU160" s="166"/>
      <c r="CV160" s="166">
        <f>CY160-CD160</f>
        <v>0</v>
      </c>
      <c r="CW160" s="166">
        <f t="shared" si="324"/>
        <v>0</v>
      </c>
      <c r="CX160" s="166"/>
      <c r="CY160" s="166">
        <v>0</v>
      </c>
      <c r="CZ160" s="166">
        <f t="shared" si="325"/>
        <v>0</v>
      </c>
      <c r="DA160" s="166"/>
      <c r="DB160" s="166"/>
      <c r="DC160" s="166"/>
      <c r="DD160" s="166"/>
      <c r="DE160" s="166"/>
      <c r="DF160" s="166">
        <f t="shared" si="326"/>
        <v>0</v>
      </c>
      <c r="DG160" s="166"/>
      <c r="DH160" s="166">
        <v>0</v>
      </c>
      <c r="DI160" s="166">
        <f t="shared" si="300"/>
        <v>0</v>
      </c>
      <c r="DJ160" s="166"/>
      <c r="DK160" s="166">
        <v>0</v>
      </c>
      <c r="DL160" s="166">
        <f t="shared" si="327"/>
        <v>0</v>
      </c>
      <c r="DM160" s="166"/>
      <c r="DN160" s="166">
        <v>0</v>
      </c>
      <c r="DO160" s="166">
        <f t="shared" si="328"/>
        <v>0</v>
      </c>
      <c r="DP160" s="166"/>
      <c r="DQ160" s="166">
        <v>0</v>
      </c>
      <c r="DR160" s="166">
        <f t="shared" si="329"/>
        <v>0</v>
      </c>
      <c r="DS160" s="166"/>
      <c r="DT160" s="166">
        <v>0</v>
      </c>
      <c r="DU160" s="166">
        <f t="shared" si="330"/>
        <v>0</v>
      </c>
      <c r="DV160" s="166"/>
      <c r="DW160" s="166"/>
      <c r="DX160" s="166">
        <f t="shared" si="331"/>
        <v>16124.484</v>
      </c>
      <c r="DY160" s="166"/>
      <c r="DZ160" s="166">
        <v>16124.484</v>
      </c>
      <c r="EA160" s="166"/>
      <c r="EB160" s="166"/>
      <c r="EC160" s="166"/>
      <c r="ED160" s="166"/>
      <c r="EE160" s="166"/>
      <c r="EF160" s="166"/>
      <c r="EG160" s="166">
        <f t="shared" si="335"/>
        <v>0</v>
      </c>
      <c r="EH160" s="166"/>
      <c r="EI160" s="166"/>
      <c r="EJ160" s="166">
        <v>0</v>
      </c>
      <c r="EK160" s="166">
        <f t="shared" si="336"/>
        <v>0</v>
      </c>
      <c r="EL160" s="166"/>
      <c r="EM160" s="166"/>
      <c r="EN160" s="166">
        <v>0</v>
      </c>
      <c r="EO160" s="166">
        <f t="shared" si="347"/>
        <v>0</v>
      </c>
      <c r="EP160" s="166"/>
      <c r="EQ160" s="166"/>
      <c r="ER160" s="166">
        <f>EV160-EJ160</f>
        <v>0</v>
      </c>
      <c r="ES160" s="281">
        <f t="shared" si="332"/>
        <v>0</v>
      </c>
      <c r="ET160" s="281">
        <f>ED160</f>
        <v>0</v>
      </c>
      <c r="EU160" s="281"/>
      <c r="EV160" s="166"/>
      <c r="EW160" s="166">
        <f>EX160+EY160</f>
        <v>16124.484</v>
      </c>
      <c r="EX160" s="166"/>
      <c r="EY160" s="166">
        <v>16124.484</v>
      </c>
      <c r="EZ160" s="166"/>
      <c r="FA160" s="166"/>
      <c r="FB160" s="166"/>
      <c r="FC160" s="166">
        <f t="shared" si="337"/>
        <v>0</v>
      </c>
      <c r="FD160" s="166"/>
      <c r="FE160" s="166"/>
      <c r="FF160" s="166">
        <v>0</v>
      </c>
      <c r="FG160" s="166">
        <f>FH160+FJ160</f>
        <v>0</v>
      </c>
      <c r="FH160" s="166"/>
      <c r="FI160" s="166"/>
      <c r="FJ160" s="166">
        <v>0</v>
      </c>
      <c r="FK160" s="166">
        <f>FN160</f>
        <v>0</v>
      </c>
      <c r="FL160" s="166"/>
      <c r="FM160" s="166"/>
      <c r="FN160" s="166">
        <f>FR160-FF160</f>
        <v>0</v>
      </c>
      <c r="FO160" s="166">
        <f t="shared" si="338"/>
        <v>0</v>
      </c>
      <c r="FP160" s="166"/>
      <c r="FQ160" s="166"/>
      <c r="FR160" s="166">
        <f>EJ160</f>
        <v>0</v>
      </c>
      <c r="FS160" s="248">
        <f t="shared" si="364"/>
        <v>0</v>
      </c>
      <c r="FT160" s="249" t="e">
        <f t="shared" si="261"/>
        <v>#DIV/0!</v>
      </c>
      <c r="FU160" s="248">
        <v>0</v>
      </c>
      <c r="FV160" s="249" t="e">
        <f t="shared" si="262"/>
        <v>#DIV/0!</v>
      </c>
      <c r="FW160" s="248">
        <f t="shared" si="349"/>
        <v>0</v>
      </c>
      <c r="FX160" s="249" t="e">
        <f>FW160/FE160</f>
        <v>#DIV/0!</v>
      </c>
      <c r="FY160" s="248">
        <f t="shared" si="350"/>
        <v>0</v>
      </c>
      <c r="FZ160" s="249" t="e">
        <f t="shared" si="263"/>
        <v>#DIV/0!</v>
      </c>
      <c r="GA160" s="248">
        <f t="shared" si="264"/>
        <v>0</v>
      </c>
      <c r="GB160" s="250" t="e">
        <f t="shared" si="265"/>
        <v>#DIV/0!</v>
      </c>
      <c r="GC160" s="248"/>
      <c r="GD160" s="250"/>
      <c r="GE160" s="248"/>
      <c r="GF160" s="251"/>
      <c r="GG160" s="248">
        <f t="shared" si="351"/>
        <v>0</v>
      </c>
      <c r="GH160" s="251" t="e">
        <f t="shared" si="339"/>
        <v>#DIV/0!</v>
      </c>
      <c r="GI160" s="248">
        <f t="shared" si="267"/>
        <v>0</v>
      </c>
      <c r="GJ160" s="250" t="e">
        <f t="shared" si="268"/>
        <v>#DIV/0!</v>
      </c>
      <c r="GK160" s="248">
        <f t="shared" si="354"/>
        <v>0</v>
      </c>
      <c r="GL160" s="250" t="e">
        <f t="shared" si="269"/>
        <v>#DIV/0!</v>
      </c>
      <c r="GM160" s="248">
        <f t="shared" si="352"/>
        <v>0</v>
      </c>
      <c r="GN160" s="250" t="e">
        <f>GM160/FE160</f>
        <v>#DIV/0!</v>
      </c>
      <c r="GO160" s="248">
        <f t="shared" si="353"/>
        <v>0</v>
      </c>
      <c r="GP160" s="250" t="e">
        <f t="shared" si="270"/>
        <v>#DIV/0!</v>
      </c>
      <c r="GQ160" s="166"/>
      <c r="GR160" s="166"/>
      <c r="GS160" s="166"/>
      <c r="GT160" s="166"/>
      <c r="GU160" s="166">
        <f t="shared" si="340"/>
        <v>0</v>
      </c>
      <c r="GV160" s="166"/>
      <c r="GW160" s="166"/>
      <c r="GX160" s="166">
        <v>0</v>
      </c>
      <c r="GY160" s="166"/>
      <c r="GZ160" s="166"/>
      <c r="HA160" s="166"/>
      <c r="HB160" s="166"/>
      <c r="HC160" s="166"/>
      <c r="HD160" s="166"/>
      <c r="HE160" s="166"/>
      <c r="HF160" s="166"/>
      <c r="HG160" s="166">
        <f t="shared" si="357"/>
        <v>0</v>
      </c>
      <c r="HH160" s="166"/>
      <c r="HI160" s="166"/>
      <c r="HJ160" s="166"/>
      <c r="HK160" s="166">
        <f t="shared" si="358"/>
        <v>0</v>
      </c>
      <c r="HL160" s="166"/>
      <c r="HM160" s="166"/>
      <c r="HN160" s="166"/>
      <c r="HO160" s="166">
        <f t="shared" si="359"/>
        <v>0</v>
      </c>
      <c r="HP160" s="166"/>
      <c r="HQ160" s="166"/>
      <c r="HR160" s="166">
        <v>0</v>
      </c>
      <c r="HS160" s="166">
        <f t="shared" si="366"/>
        <v>0</v>
      </c>
      <c r="HT160" s="166"/>
      <c r="HU160" s="166"/>
      <c r="HV160" s="166">
        <v>0</v>
      </c>
      <c r="HW160" s="166">
        <f t="shared" si="367"/>
        <v>0</v>
      </c>
      <c r="HX160" s="166"/>
      <c r="HY160" s="166"/>
      <c r="HZ160" s="166"/>
      <c r="IA160" s="166">
        <f t="shared" si="368"/>
        <v>0</v>
      </c>
      <c r="IB160" s="166"/>
      <c r="IC160" s="166"/>
      <c r="ID160" s="166">
        <v>0</v>
      </c>
      <c r="IE160" s="298" t="s">
        <v>299</v>
      </c>
      <c r="IF160" s="320"/>
      <c r="IG160" s="320"/>
      <c r="IH160" s="320"/>
    </row>
    <row r="161" spans="2:242" s="252" customFormat="1" ht="92.25" hidden="1" customHeight="1" x14ac:dyDescent="0.3">
      <c r="B161" s="161" t="s">
        <v>242</v>
      </c>
      <c r="C161" s="339" t="s">
        <v>300</v>
      </c>
      <c r="D161" s="163"/>
      <c r="E161" s="164"/>
      <c r="F161" s="164"/>
      <c r="G161" s="164"/>
      <c r="H161" s="164"/>
      <c r="I161" s="164"/>
      <c r="J161" s="164"/>
      <c r="K161" s="164"/>
      <c r="L161" s="164"/>
      <c r="M161" s="164"/>
      <c r="N161" s="164"/>
      <c r="O161" s="164"/>
      <c r="P161" s="164"/>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7"/>
      <c r="AL161" s="167"/>
      <c r="AM161" s="172"/>
      <c r="AN161" s="172"/>
      <c r="AO161" s="170"/>
      <c r="AP161" s="166"/>
      <c r="AQ161" s="166"/>
      <c r="AR161" s="167"/>
      <c r="AS161" s="166"/>
      <c r="AT161" s="166"/>
      <c r="AU161" s="166"/>
      <c r="AV161" s="166"/>
      <c r="AW161" s="166"/>
      <c r="AX161" s="166"/>
      <c r="AY161" s="166"/>
      <c r="AZ161" s="166"/>
      <c r="BA161" s="166"/>
      <c r="BB161" s="166"/>
      <c r="BC161" s="166"/>
      <c r="BD161" s="166"/>
      <c r="BE161" s="166"/>
      <c r="BF161" s="166"/>
      <c r="BG161" s="166"/>
      <c r="BH161" s="166"/>
      <c r="BI161" s="166"/>
      <c r="BJ161" s="166"/>
      <c r="BK161" s="171"/>
      <c r="BL161" s="167"/>
      <c r="BM161" s="167"/>
      <c r="BN161" s="167"/>
      <c r="BO161" s="167"/>
      <c r="BP161" s="167"/>
      <c r="BQ161" s="167"/>
      <c r="BR161" s="167"/>
      <c r="BS161" s="167"/>
      <c r="BT161" s="167"/>
      <c r="BU161" s="167"/>
      <c r="BV161" s="166"/>
      <c r="BW161" s="166"/>
      <c r="BX161" s="166"/>
      <c r="BY161" s="166"/>
      <c r="BZ161" s="166"/>
      <c r="CA161" s="166"/>
      <c r="CB161" s="166"/>
      <c r="CC161" s="166"/>
      <c r="CD161" s="166"/>
      <c r="CE161" s="167"/>
      <c r="CF161" s="167"/>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f t="shared" si="335"/>
        <v>0</v>
      </c>
      <c r="EH161" s="166"/>
      <c r="EI161" s="166"/>
      <c r="EJ161" s="166">
        <v>0</v>
      </c>
      <c r="EK161" s="166"/>
      <c r="EL161" s="166"/>
      <c r="EM161" s="166"/>
      <c r="EN161" s="166"/>
      <c r="EO161" s="166"/>
      <c r="EP161" s="166"/>
      <c r="EQ161" s="166"/>
      <c r="ER161" s="166"/>
      <c r="ES161" s="281"/>
      <c r="ET161" s="281"/>
      <c r="EU161" s="281"/>
      <c r="EV161" s="166"/>
      <c r="EW161" s="166">
        <f>EX161+EY161</f>
        <v>6471.6639999999998</v>
      </c>
      <c r="EX161" s="166"/>
      <c r="EY161" s="166">
        <v>6471.6639999999998</v>
      </c>
      <c r="EZ161" s="166"/>
      <c r="FA161" s="166"/>
      <c r="FB161" s="166"/>
      <c r="FC161" s="166">
        <f t="shared" si="337"/>
        <v>0</v>
      </c>
      <c r="FD161" s="166"/>
      <c r="FE161" s="166"/>
      <c r="FF161" s="166">
        <v>0</v>
      </c>
      <c r="FG161" s="166"/>
      <c r="FH161" s="166"/>
      <c r="FI161" s="166"/>
      <c r="FJ161" s="166"/>
      <c r="FK161" s="166">
        <f>FN161</f>
        <v>0</v>
      </c>
      <c r="FL161" s="166"/>
      <c r="FM161" s="166"/>
      <c r="FN161" s="166">
        <f>FR161-FF161</f>
        <v>0</v>
      </c>
      <c r="FO161" s="166">
        <f t="shared" si="338"/>
        <v>0</v>
      </c>
      <c r="FP161" s="166"/>
      <c r="FQ161" s="166"/>
      <c r="FR161" s="166">
        <f>EJ161</f>
        <v>0</v>
      </c>
      <c r="FS161" s="248">
        <f t="shared" si="364"/>
        <v>0</v>
      </c>
      <c r="FT161" s="249" t="e">
        <f t="shared" si="261"/>
        <v>#DIV/0!</v>
      </c>
      <c r="FU161" s="248">
        <v>0</v>
      </c>
      <c r="FV161" s="249" t="e">
        <f t="shared" si="262"/>
        <v>#DIV/0!</v>
      </c>
      <c r="FW161" s="248">
        <f t="shared" si="349"/>
        <v>0</v>
      </c>
      <c r="FX161" s="249" t="e">
        <f>FW161/FE161</f>
        <v>#DIV/0!</v>
      </c>
      <c r="FY161" s="248">
        <f t="shared" si="350"/>
        <v>0</v>
      </c>
      <c r="FZ161" s="249" t="e">
        <f t="shared" si="263"/>
        <v>#DIV/0!</v>
      </c>
      <c r="GA161" s="248">
        <f t="shared" si="264"/>
        <v>0</v>
      </c>
      <c r="GB161" s="250" t="e">
        <f t="shared" si="265"/>
        <v>#DIV/0!</v>
      </c>
      <c r="GC161" s="248"/>
      <c r="GD161" s="250"/>
      <c r="GE161" s="248"/>
      <c r="GF161" s="251"/>
      <c r="GG161" s="248">
        <f t="shared" si="351"/>
        <v>0</v>
      </c>
      <c r="GH161" s="251" t="e">
        <f t="shared" si="339"/>
        <v>#DIV/0!</v>
      </c>
      <c r="GI161" s="248">
        <f t="shared" si="267"/>
        <v>0</v>
      </c>
      <c r="GJ161" s="250" t="e">
        <f t="shared" si="268"/>
        <v>#DIV/0!</v>
      </c>
      <c r="GK161" s="248">
        <f t="shared" si="354"/>
        <v>0</v>
      </c>
      <c r="GL161" s="250" t="e">
        <f t="shared" si="269"/>
        <v>#DIV/0!</v>
      </c>
      <c r="GM161" s="248">
        <f t="shared" si="352"/>
        <v>0</v>
      </c>
      <c r="GN161" s="250" t="e">
        <f>GM161/FE161</f>
        <v>#DIV/0!</v>
      </c>
      <c r="GO161" s="248">
        <f t="shared" si="353"/>
        <v>0</v>
      </c>
      <c r="GP161" s="250" t="e">
        <f t="shared" si="270"/>
        <v>#DIV/0!</v>
      </c>
      <c r="GQ161" s="166"/>
      <c r="GR161" s="166"/>
      <c r="GS161" s="166"/>
      <c r="GT161" s="166"/>
      <c r="GU161" s="166">
        <f t="shared" si="340"/>
        <v>0</v>
      </c>
      <c r="GV161" s="166"/>
      <c r="GW161" s="166"/>
      <c r="GX161" s="166"/>
      <c r="GY161" s="166"/>
      <c r="GZ161" s="166"/>
      <c r="HA161" s="166"/>
      <c r="HB161" s="166"/>
      <c r="HC161" s="166"/>
      <c r="HD161" s="166"/>
      <c r="HE161" s="166"/>
      <c r="HF161" s="166"/>
      <c r="HG161" s="166">
        <f t="shared" si="357"/>
        <v>0</v>
      </c>
      <c r="HH161" s="166"/>
      <c r="HI161" s="166"/>
      <c r="HJ161" s="166"/>
      <c r="HK161" s="166">
        <f t="shared" si="358"/>
        <v>0</v>
      </c>
      <c r="HL161" s="166"/>
      <c r="HM161" s="166"/>
      <c r="HN161" s="166"/>
      <c r="HO161" s="166">
        <f t="shared" si="359"/>
        <v>0</v>
      </c>
      <c r="HP161" s="166"/>
      <c r="HQ161" s="166"/>
      <c r="HR161" s="166"/>
      <c r="HS161" s="166">
        <f t="shared" si="366"/>
        <v>0</v>
      </c>
      <c r="HT161" s="166"/>
      <c r="HU161" s="166"/>
      <c r="HV161" s="166"/>
      <c r="HW161" s="166">
        <f t="shared" si="367"/>
        <v>0</v>
      </c>
      <c r="HX161" s="166"/>
      <c r="HY161" s="166"/>
      <c r="HZ161" s="166"/>
      <c r="IA161" s="166">
        <f t="shared" si="368"/>
        <v>0</v>
      </c>
      <c r="IB161" s="166"/>
      <c r="IC161" s="166"/>
      <c r="ID161" s="166"/>
      <c r="IE161" s="298" t="s">
        <v>301</v>
      </c>
      <c r="IF161" s="320"/>
      <c r="IG161" s="320"/>
      <c r="IH161" s="320"/>
    </row>
    <row r="162" spans="2:242" s="252" customFormat="1" ht="33" hidden="1" customHeight="1" x14ac:dyDescent="0.3">
      <c r="B162" s="161" t="s">
        <v>302</v>
      </c>
      <c r="C162" s="327" t="s">
        <v>303</v>
      </c>
      <c r="D162" s="163"/>
      <c r="E162" s="164"/>
      <c r="F162" s="164"/>
      <c r="G162" s="164"/>
      <c r="H162" s="164"/>
      <c r="I162" s="164"/>
      <c r="J162" s="164"/>
      <c r="K162" s="164"/>
      <c r="L162" s="164"/>
      <c r="M162" s="164"/>
      <c r="N162" s="164"/>
      <c r="O162" s="164"/>
      <c r="P162" s="164"/>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7"/>
      <c r="AL162" s="167"/>
      <c r="AM162" s="172"/>
      <c r="AN162" s="172"/>
      <c r="AO162" s="170"/>
      <c r="AP162" s="166"/>
      <c r="AQ162" s="166"/>
      <c r="AR162" s="167"/>
      <c r="AS162" s="166"/>
      <c r="AT162" s="166"/>
      <c r="AU162" s="166"/>
      <c r="AV162" s="166"/>
      <c r="AW162" s="166"/>
      <c r="AX162" s="166"/>
      <c r="AY162" s="166"/>
      <c r="AZ162" s="166"/>
      <c r="BA162" s="166"/>
      <c r="BB162" s="166"/>
      <c r="BC162" s="166"/>
      <c r="BD162" s="166"/>
      <c r="BE162" s="166"/>
      <c r="BF162" s="166"/>
      <c r="BG162" s="166"/>
      <c r="BH162" s="166"/>
      <c r="BI162" s="166"/>
      <c r="BJ162" s="166"/>
      <c r="BK162" s="171"/>
      <c r="BL162" s="167"/>
      <c r="BM162" s="167"/>
      <c r="BN162" s="167"/>
      <c r="BO162" s="167"/>
      <c r="BP162" s="167"/>
      <c r="BQ162" s="167"/>
      <c r="BR162" s="167"/>
      <c r="BS162" s="167"/>
      <c r="BT162" s="167"/>
      <c r="BU162" s="167"/>
      <c r="BV162" s="166"/>
      <c r="BW162" s="166"/>
      <c r="BX162" s="166"/>
      <c r="BY162" s="166"/>
      <c r="BZ162" s="166"/>
      <c r="CA162" s="166"/>
      <c r="CB162" s="166">
        <f t="shared" ref="CB162:DZ162" si="369">CB163</f>
        <v>0</v>
      </c>
      <c r="CC162" s="166">
        <f t="shared" si="369"/>
        <v>0</v>
      </c>
      <c r="CD162" s="166">
        <f t="shared" si="369"/>
        <v>0</v>
      </c>
      <c r="CE162" s="166">
        <f t="shared" si="369"/>
        <v>0</v>
      </c>
      <c r="CF162" s="166">
        <f t="shared" si="369"/>
        <v>0</v>
      </c>
      <c r="CG162" s="166">
        <f t="shared" si="369"/>
        <v>0</v>
      </c>
      <c r="CH162" s="166">
        <f t="shared" si="369"/>
        <v>0</v>
      </c>
      <c r="CI162" s="166">
        <f t="shared" si="369"/>
        <v>0</v>
      </c>
      <c r="CJ162" s="166">
        <f t="shared" si="369"/>
        <v>0</v>
      </c>
      <c r="CK162" s="166">
        <f t="shared" si="369"/>
        <v>0</v>
      </c>
      <c r="CL162" s="166">
        <f t="shared" si="369"/>
        <v>0</v>
      </c>
      <c r="CM162" s="166">
        <f t="shared" si="369"/>
        <v>0</v>
      </c>
      <c r="CN162" s="166">
        <f t="shared" si="369"/>
        <v>0</v>
      </c>
      <c r="CO162" s="166">
        <f t="shared" si="369"/>
        <v>0</v>
      </c>
      <c r="CP162" s="166">
        <f t="shared" si="369"/>
        <v>0</v>
      </c>
      <c r="CQ162" s="166">
        <f t="shared" si="369"/>
        <v>0</v>
      </c>
      <c r="CR162" s="166">
        <f t="shared" si="369"/>
        <v>0</v>
      </c>
      <c r="CS162" s="166">
        <f t="shared" si="369"/>
        <v>0</v>
      </c>
      <c r="CT162" s="166">
        <f t="shared" si="369"/>
        <v>45878.74</v>
      </c>
      <c r="CU162" s="166">
        <f t="shared" si="369"/>
        <v>0</v>
      </c>
      <c r="CV162" s="166">
        <f t="shared" si="369"/>
        <v>45878.74</v>
      </c>
      <c r="CW162" s="166">
        <f t="shared" si="369"/>
        <v>45878.74</v>
      </c>
      <c r="CX162" s="166">
        <f t="shared" si="369"/>
        <v>0</v>
      </c>
      <c r="CY162" s="166">
        <f t="shared" si="369"/>
        <v>45878.74</v>
      </c>
      <c r="CZ162" s="166">
        <f t="shared" si="369"/>
        <v>0</v>
      </c>
      <c r="DA162" s="166">
        <f t="shared" si="369"/>
        <v>0</v>
      </c>
      <c r="DB162" s="166">
        <f t="shared" si="369"/>
        <v>0</v>
      </c>
      <c r="DC162" s="166">
        <f t="shared" si="369"/>
        <v>0</v>
      </c>
      <c r="DD162" s="166">
        <f t="shared" si="369"/>
        <v>0</v>
      </c>
      <c r="DE162" s="166">
        <f t="shared" si="369"/>
        <v>0</v>
      </c>
      <c r="DF162" s="166">
        <f t="shared" si="369"/>
        <v>0</v>
      </c>
      <c r="DG162" s="166">
        <f t="shared" si="369"/>
        <v>0</v>
      </c>
      <c r="DH162" s="166">
        <f t="shared" si="369"/>
        <v>0</v>
      </c>
      <c r="DI162" s="166">
        <f t="shared" si="369"/>
        <v>45878.74</v>
      </c>
      <c r="DJ162" s="166">
        <f t="shared" si="369"/>
        <v>0</v>
      </c>
      <c r="DK162" s="166">
        <f t="shared" si="369"/>
        <v>45878.74</v>
      </c>
      <c r="DL162" s="166">
        <f t="shared" si="369"/>
        <v>0</v>
      </c>
      <c r="DM162" s="166">
        <f t="shared" si="369"/>
        <v>0</v>
      </c>
      <c r="DN162" s="166">
        <f t="shared" si="369"/>
        <v>0</v>
      </c>
      <c r="DO162" s="166">
        <f t="shared" si="369"/>
        <v>0</v>
      </c>
      <c r="DP162" s="166">
        <f t="shared" si="369"/>
        <v>0</v>
      </c>
      <c r="DQ162" s="166">
        <f t="shared" si="369"/>
        <v>0</v>
      </c>
      <c r="DR162" s="166">
        <f t="shared" si="369"/>
        <v>45878.74</v>
      </c>
      <c r="DS162" s="166">
        <f t="shared" si="369"/>
        <v>0</v>
      </c>
      <c r="DT162" s="166">
        <f t="shared" si="369"/>
        <v>45878.74</v>
      </c>
      <c r="DU162" s="166">
        <f t="shared" si="369"/>
        <v>0</v>
      </c>
      <c r="DV162" s="166">
        <f t="shared" si="369"/>
        <v>0</v>
      </c>
      <c r="DW162" s="166">
        <f t="shared" si="369"/>
        <v>0</v>
      </c>
      <c r="DX162" s="166">
        <f t="shared" si="369"/>
        <v>34170.603999999999</v>
      </c>
      <c r="DY162" s="166">
        <f t="shared" si="369"/>
        <v>0</v>
      </c>
      <c r="DZ162" s="166">
        <f t="shared" si="369"/>
        <v>34170.603999999999</v>
      </c>
      <c r="EA162" s="166"/>
      <c r="EB162" s="166"/>
      <c r="EC162" s="166"/>
      <c r="ED162" s="166"/>
      <c r="EE162" s="166"/>
      <c r="EF162" s="166"/>
      <c r="EG162" s="166">
        <f t="shared" si="335"/>
        <v>0</v>
      </c>
      <c r="EH162" s="166"/>
      <c r="EI162" s="166"/>
      <c r="EJ162" s="166">
        <f>DY162</f>
        <v>0</v>
      </c>
      <c r="EK162" s="166">
        <f>EK163</f>
        <v>0</v>
      </c>
      <c r="EL162" s="166">
        <f>EL163</f>
        <v>0</v>
      </c>
      <c r="EM162" s="166"/>
      <c r="EN162" s="166">
        <f>EN163</f>
        <v>0</v>
      </c>
      <c r="EO162" s="166">
        <f>EO163</f>
        <v>0</v>
      </c>
      <c r="EP162" s="166">
        <f>EP163</f>
        <v>0</v>
      </c>
      <c r="EQ162" s="166"/>
      <c r="ER162" s="166">
        <f>ER163</f>
        <v>0</v>
      </c>
      <c r="ES162" s="167">
        <f>ET162+EV162</f>
        <v>0</v>
      </c>
      <c r="ET162" s="167">
        <v>0</v>
      </c>
      <c r="EU162" s="167"/>
      <c r="EV162" s="166">
        <f>EV163</f>
        <v>0</v>
      </c>
      <c r="EW162" s="166">
        <f>EW163</f>
        <v>0</v>
      </c>
      <c r="EX162" s="166">
        <f>EX163</f>
        <v>0</v>
      </c>
      <c r="EY162" s="166">
        <f>EY163</f>
        <v>0</v>
      </c>
      <c r="EZ162" s="166"/>
      <c r="FA162" s="166"/>
      <c r="FB162" s="166"/>
      <c r="FC162" s="166">
        <f t="shared" si="337"/>
        <v>0</v>
      </c>
      <c r="FD162" s="166"/>
      <c r="FE162" s="166"/>
      <c r="FF162" s="166">
        <f>EY162</f>
        <v>0</v>
      </c>
      <c r="FG162" s="166">
        <f>FG163</f>
        <v>15079.64</v>
      </c>
      <c r="FH162" s="166">
        <f>FH163</f>
        <v>0</v>
      </c>
      <c r="FI162" s="166"/>
      <c r="FJ162" s="166">
        <f>FJ163</f>
        <v>15079.64</v>
      </c>
      <c r="FK162" s="166">
        <f>FK163</f>
        <v>0</v>
      </c>
      <c r="FL162" s="166">
        <f>FL163</f>
        <v>0</v>
      </c>
      <c r="FM162" s="166"/>
      <c r="FN162" s="166">
        <f>FN163</f>
        <v>0</v>
      </c>
      <c r="FO162" s="166">
        <f t="shared" si="338"/>
        <v>15079.64</v>
      </c>
      <c r="FP162" s="166"/>
      <c r="FQ162" s="166"/>
      <c r="FR162" s="166">
        <f>FG162</f>
        <v>15079.64</v>
      </c>
      <c r="FS162" s="248">
        <f t="shared" si="364"/>
        <v>0</v>
      </c>
      <c r="FT162" s="249" t="e">
        <f t="shared" si="261"/>
        <v>#DIV/0!</v>
      </c>
      <c r="FU162" s="248">
        <v>0</v>
      </c>
      <c r="FV162" s="249" t="e">
        <f t="shared" si="262"/>
        <v>#DIV/0!</v>
      </c>
      <c r="FW162" s="248">
        <f t="shared" si="349"/>
        <v>0</v>
      </c>
      <c r="FX162" s="249" t="e">
        <f>FW162/FE162</f>
        <v>#DIV/0!</v>
      </c>
      <c r="FY162" s="248">
        <f t="shared" si="350"/>
        <v>0</v>
      </c>
      <c r="FZ162" s="249" t="e">
        <f t="shared" si="263"/>
        <v>#DIV/0!</v>
      </c>
      <c r="GA162" s="248">
        <f t="shared" si="264"/>
        <v>0</v>
      </c>
      <c r="GB162" s="250" t="e">
        <f t="shared" si="265"/>
        <v>#DIV/0!</v>
      </c>
      <c r="GC162" s="248"/>
      <c r="GD162" s="250"/>
      <c r="GE162" s="248"/>
      <c r="GF162" s="251"/>
      <c r="GG162" s="248">
        <f t="shared" si="351"/>
        <v>0</v>
      </c>
      <c r="GH162" s="251" t="e">
        <f t="shared" si="339"/>
        <v>#DIV/0!</v>
      </c>
      <c r="GI162" s="248">
        <f t="shared" si="267"/>
        <v>0</v>
      </c>
      <c r="GJ162" s="250" t="e">
        <f t="shared" si="268"/>
        <v>#DIV/0!</v>
      </c>
      <c r="GK162" s="248">
        <f t="shared" si="354"/>
        <v>0</v>
      </c>
      <c r="GL162" s="250" t="e">
        <f t="shared" si="269"/>
        <v>#DIV/0!</v>
      </c>
      <c r="GM162" s="248">
        <f t="shared" si="352"/>
        <v>0</v>
      </c>
      <c r="GN162" s="250" t="e">
        <f>GM162/FE162</f>
        <v>#DIV/0!</v>
      </c>
      <c r="GO162" s="248">
        <f t="shared" si="353"/>
        <v>0</v>
      </c>
      <c r="GP162" s="250" t="e">
        <f t="shared" si="270"/>
        <v>#DIV/0!</v>
      </c>
      <c r="GQ162" s="166"/>
      <c r="GR162" s="166"/>
      <c r="GS162" s="166"/>
      <c r="GT162" s="166"/>
      <c r="GU162" s="166">
        <f t="shared" si="340"/>
        <v>0</v>
      </c>
      <c r="GV162" s="166"/>
      <c r="GW162" s="166"/>
      <c r="GX162" s="166">
        <f>GX163</f>
        <v>0</v>
      </c>
      <c r="GY162" s="166"/>
      <c r="GZ162" s="166"/>
      <c r="HA162" s="166"/>
      <c r="HB162" s="166"/>
      <c r="HC162" s="166"/>
      <c r="HD162" s="166"/>
      <c r="HE162" s="166"/>
      <c r="HF162" s="166"/>
      <c r="HG162" s="166">
        <f>HJ162</f>
        <v>2356.0700000000002</v>
      </c>
      <c r="HH162" s="166"/>
      <c r="HI162" s="166"/>
      <c r="HJ162" s="166">
        <f>HJ163</f>
        <v>2356.0700000000002</v>
      </c>
      <c r="HK162" s="166">
        <f t="shared" si="358"/>
        <v>2356.0700000000002</v>
      </c>
      <c r="HL162" s="166"/>
      <c r="HM162" s="166"/>
      <c r="HN162" s="166">
        <f>HG162</f>
        <v>2356.0700000000002</v>
      </c>
      <c r="HO162" s="166">
        <f t="shared" si="359"/>
        <v>2356.0700000000002</v>
      </c>
      <c r="HP162" s="166"/>
      <c r="HQ162" s="166"/>
      <c r="HR162" s="166">
        <f>HG162</f>
        <v>2356.0700000000002</v>
      </c>
      <c r="HS162" s="166">
        <f t="shared" si="366"/>
        <v>0</v>
      </c>
      <c r="HT162" s="166"/>
      <c r="HU162" s="166"/>
      <c r="HV162" s="166">
        <f>HV163</f>
        <v>0</v>
      </c>
      <c r="HW162" s="166">
        <f t="shared" si="367"/>
        <v>0</v>
      </c>
      <c r="HX162" s="166"/>
      <c r="HY162" s="166"/>
      <c r="HZ162" s="166">
        <f>HS162</f>
        <v>0</v>
      </c>
      <c r="IA162" s="166">
        <f t="shared" si="368"/>
        <v>0</v>
      </c>
      <c r="IB162" s="166"/>
      <c r="IC162" s="166"/>
      <c r="ID162" s="166">
        <f>HW162</f>
        <v>0</v>
      </c>
      <c r="IE162" s="337"/>
      <c r="IF162" s="320"/>
      <c r="IG162" s="320"/>
      <c r="IH162" s="320"/>
    </row>
    <row r="163" spans="2:242" s="252" customFormat="1" ht="90.75" hidden="1" customHeight="1" x14ac:dyDescent="0.3">
      <c r="B163" s="161" t="s">
        <v>145</v>
      </c>
      <c r="C163" s="339" t="s">
        <v>304</v>
      </c>
      <c r="D163" s="163"/>
      <c r="E163" s="164"/>
      <c r="F163" s="164"/>
      <c r="G163" s="164"/>
      <c r="H163" s="164"/>
      <c r="I163" s="164"/>
      <c r="J163" s="164"/>
      <c r="K163" s="164"/>
      <c r="L163" s="164"/>
      <c r="M163" s="164"/>
      <c r="N163" s="164"/>
      <c r="O163" s="164"/>
      <c r="P163" s="164"/>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7"/>
      <c r="AL163" s="167"/>
      <c r="AM163" s="172"/>
      <c r="AN163" s="172"/>
      <c r="AO163" s="170"/>
      <c r="AP163" s="166"/>
      <c r="AQ163" s="166"/>
      <c r="AR163" s="167"/>
      <c r="AS163" s="166"/>
      <c r="AT163" s="166"/>
      <c r="AU163" s="166"/>
      <c r="AV163" s="166"/>
      <c r="AW163" s="166"/>
      <c r="AX163" s="166"/>
      <c r="AY163" s="166"/>
      <c r="AZ163" s="166"/>
      <c r="BA163" s="166"/>
      <c r="BB163" s="166"/>
      <c r="BC163" s="166"/>
      <c r="BD163" s="166"/>
      <c r="BE163" s="166"/>
      <c r="BF163" s="166"/>
      <c r="BG163" s="166"/>
      <c r="BH163" s="166"/>
      <c r="BI163" s="166"/>
      <c r="BJ163" s="166"/>
      <c r="BK163" s="171"/>
      <c r="BL163" s="167"/>
      <c r="BM163" s="167"/>
      <c r="BN163" s="167"/>
      <c r="BO163" s="167"/>
      <c r="BP163" s="167"/>
      <c r="BQ163" s="167"/>
      <c r="BR163" s="167"/>
      <c r="BS163" s="167"/>
      <c r="BT163" s="167"/>
      <c r="BU163" s="167"/>
      <c r="BV163" s="166"/>
      <c r="BW163" s="166"/>
      <c r="BX163" s="166"/>
      <c r="BY163" s="166"/>
      <c r="BZ163" s="166"/>
      <c r="CA163" s="166"/>
      <c r="CB163" s="166">
        <f>CC163+CD163</f>
        <v>0</v>
      </c>
      <c r="CC163" s="166"/>
      <c r="CD163" s="166"/>
      <c r="CE163" s="167"/>
      <c r="CF163" s="167"/>
      <c r="CG163" s="166"/>
      <c r="CH163" s="166"/>
      <c r="CI163" s="166"/>
      <c r="CJ163" s="166"/>
      <c r="CK163" s="166"/>
      <c r="CL163" s="166"/>
      <c r="CM163" s="166"/>
      <c r="CN163" s="166"/>
      <c r="CO163" s="166"/>
      <c r="CP163" s="166"/>
      <c r="CQ163" s="166"/>
      <c r="CR163" s="166"/>
      <c r="CS163" s="166"/>
      <c r="CT163" s="166">
        <f>CU163+CV163</f>
        <v>45878.74</v>
      </c>
      <c r="CU163" s="166"/>
      <c r="CV163" s="166">
        <f>CY163-CD163</f>
        <v>45878.74</v>
      </c>
      <c r="CW163" s="166">
        <f>CX163+CY163</f>
        <v>45878.74</v>
      </c>
      <c r="CX163" s="166"/>
      <c r="CY163" s="166">
        <v>45878.74</v>
      </c>
      <c r="CZ163" s="166">
        <f>DA163+DB163</f>
        <v>0</v>
      </c>
      <c r="DA163" s="166"/>
      <c r="DB163" s="166"/>
      <c r="DC163" s="166">
        <f>DD163+DE163</f>
        <v>0</v>
      </c>
      <c r="DD163" s="166"/>
      <c r="DE163" s="166">
        <v>0</v>
      </c>
      <c r="DF163" s="166">
        <f>DG163+DH163</f>
        <v>0</v>
      </c>
      <c r="DG163" s="166"/>
      <c r="DH163" s="166">
        <v>0</v>
      </c>
      <c r="DI163" s="166">
        <f>DJ163+DK163</f>
        <v>45878.74</v>
      </c>
      <c r="DJ163" s="166"/>
      <c r="DK163" s="166">
        <f>CY163</f>
        <v>45878.74</v>
      </c>
      <c r="DL163" s="166">
        <f>DM163+DN163</f>
        <v>0</v>
      </c>
      <c r="DM163" s="166"/>
      <c r="DN163" s="166">
        <v>0</v>
      </c>
      <c r="DO163" s="166">
        <f>DP163+DQ163</f>
        <v>0</v>
      </c>
      <c r="DP163" s="166"/>
      <c r="DQ163" s="166">
        <v>0</v>
      </c>
      <c r="DR163" s="166">
        <f>DS163+DT163</f>
        <v>45878.74</v>
      </c>
      <c r="DS163" s="166"/>
      <c r="DT163" s="166">
        <f>DK163-DN163-DQ163</f>
        <v>45878.74</v>
      </c>
      <c r="DU163" s="166">
        <f>DE163</f>
        <v>0</v>
      </c>
      <c r="DV163" s="166"/>
      <c r="DW163" s="166">
        <f>DE163</f>
        <v>0</v>
      </c>
      <c r="DX163" s="166">
        <f>DY163+DZ163</f>
        <v>34170.603999999999</v>
      </c>
      <c r="DY163" s="166"/>
      <c r="DZ163" s="166">
        <v>34170.603999999999</v>
      </c>
      <c r="EA163" s="166"/>
      <c r="EB163" s="166"/>
      <c r="EC163" s="166"/>
      <c r="ED163" s="166"/>
      <c r="EE163" s="166"/>
      <c r="EF163" s="166"/>
      <c r="EG163" s="166">
        <f t="shared" si="335"/>
        <v>0</v>
      </c>
      <c r="EH163" s="166"/>
      <c r="EI163" s="166"/>
      <c r="EJ163" s="166">
        <f>DY163</f>
        <v>0</v>
      </c>
      <c r="EK163" s="166">
        <f>EL163+EN163</f>
        <v>0</v>
      </c>
      <c r="EL163" s="166"/>
      <c r="EM163" s="166"/>
      <c r="EN163" s="166">
        <v>0</v>
      </c>
      <c r="EO163" s="166">
        <f>EP163+ER163</f>
        <v>0</v>
      </c>
      <c r="EP163" s="166"/>
      <c r="EQ163" s="166"/>
      <c r="ER163" s="166">
        <v>0</v>
      </c>
      <c r="ES163" s="281">
        <f>ET163+EV163</f>
        <v>0</v>
      </c>
      <c r="ET163" s="281">
        <f>ED163</f>
        <v>0</v>
      </c>
      <c r="EU163" s="281"/>
      <c r="EV163" s="166">
        <f>EE163+EN163</f>
        <v>0</v>
      </c>
      <c r="EW163" s="166">
        <f>EX163+EY163</f>
        <v>0</v>
      </c>
      <c r="EX163" s="166"/>
      <c r="EY163" s="166">
        <v>0</v>
      </c>
      <c r="EZ163" s="166"/>
      <c r="FA163" s="166"/>
      <c r="FB163" s="166"/>
      <c r="FC163" s="166">
        <f t="shared" si="337"/>
        <v>0</v>
      </c>
      <c r="FD163" s="166"/>
      <c r="FE163" s="166"/>
      <c r="FF163" s="166">
        <v>0</v>
      </c>
      <c r="FG163" s="166">
        <f>FH163+FJ163</f>
        <v>15079.64</v>
      </c>
      <c r="FH163" s="166"/>
      <c r="FI163" s="166"/>
      <c r="FJ163" s="166">
        <f>FR163-FF163</f>
        <v>15079.64</v>
      </c>
      <c r="FK163" s="166">
        <f>FL163+FN163</f>
        <v>0</v>
      </c>
      <c r="FL163" s="166"/>
      <c r="FM163" s="166"/>
      <c r="FN163" s="166">
        <v>0</v>
      </c>
      <c r="FO163" s="166">
        <f t="shared" si="338"/>
        <v>15079.64</v>
      </c>
      <c r="FP163" s="166"/>
      <c r="FQ163" s="166"/>
      <c r="FR163" s="166">
        <v>15079.64</v>
      </c>
      <c r="FS163" s="248">
        <f t="shared" si="364"/>
        <v>0</v>
      </c>
      <c r="FT163" s="249" t="e">
        <f t="shared" si="261"/>
        <v>#DIV/0!</v>
      </c>
      <c r="FU163" s="248">
        <v>0</v>
      </c>
      <c r="FV163" s="249" t="e">
        <f t="shared" si="262"/>
        <v>#DIV/0!</v>
      </c>
      <c r="FW163" s="248">
        <f t="shared" si="349"/>
        <v>0</v>
      </c>
      <c r="FX163" s="249" t="e">
        <f>FW163/FE163</f>
        <v>#DIV/0!</v>
      </c>
      <c r="FY163" s="248">
        <f t="shared" si="350"/>
        <v>0</v>
      </c>
      <c r="FZ163" s="249" t="e">
        <f t="shared" si="263"/>
        <v>#DIV/0!</v>
      </c>
      <c r="GA163" s="248">
        <f t="shared" si="264"/>
        <v>0</v>
      </c>
      <c r="GB163" s="250" t="e">
        <f t="shared" si="265"/>
        <v>#DIV/0!</v>
      </c>
      <c r="GC163" s="248"/>
      <c r="GD163" s="250"/>
      <c r="GE163" s="248"/>
      <c r="GF163" s="251"/>
      <c r="GG163" s="248">
        <f t="shared" si="351"/>
        <v>0</v>
      </c>
      <c r="GH163" s="251" t="e">
        <f t="shared" si="339"/>
        <v>#DIV/0!</v>
      </c>
      <c r="GI163" s="248">
        <f t="shared" si="267"/>
        <v>0</v>
      </c>
      <c r="GJ163" s="250" t="e">
        <f t="shared" si="268"/>
        <v>#DIV/0!</v>
      </c>
      <c r="GK163" s="248">
        <f t="shared" si="354"/>
        <v>0</v>
      </c>
      <c r="GL163" s="250" t="e">
        <f t="shared" si="269"/>
        <v>#DIV/0!</v>
      </c>
      <c r="GM163" s="248">
        <f t="shared" si="352"/>
        <v>0</v>
      </c>
      <c r="GN163" s="250" t="e">
        <f>GM163/FE163</f>
        <v>#DIV/0!</v>
      </c>
      <c r="GO163" s="248">
        <f t="shared" si="353"/>
        <v>0</v>
      </c>
      <c r="GP163" s="250" t="e">
        <f t="shared" si="270"/>
        <v>#DIV/0!</v>
      </c>
      <c r="GQ163" s="166"/>
      <c r="GR163" s="166"/>
      <c r="GS163" s="166"/>
      <c r="GT163" s="166"/>
      <c r="GU163" s="166">
        <f t="shared" si="340"/>
        <v>0</v>
      </c>
      <c r="GV163" s="166"/>
      <c r="GW163" s="166"/>
      <c r="GX163" s="166">
        <v>0</v>
      </c>
      <c r="GY163" s="166"/>
      <c r="GZ163" s="166"/>
      <c r="HA163" s="166"/>
      <c r="HB163" s="166"/>
      <c r="HC163" s="166"/>
      <c r="HD163" s="166"/>
      <c r="HE163" s="166"/>
      <c r="HF163" s="166"/>
      <c r="HG163" s="166">
        <f t="shared" si="357"/>
        <v>2356.0700000000002</v>
      </c>
      <c r="HH163" s="166"/>
      <c r="HI163" s="166"/>
      <c r="HJ163" s="166">
        <f>HR163-GX163</f>
        <v>2356.0700000000002</v>
      </c>
      <c r="HK163" s="166">
        <f t="shared" si="358"/>
        <v>2356.0700000000002</v>
      </c>
      <c r="HL163" s="166"/>
      <c r="HM163" s="166"/>
      <c r="HN163" s="166">
        <f>HG163</f>
        <v>2356.0700000000002</v>
      </c>
      <c r="HO163" s="166">
        <f t="shared" si="359"/>
        <v>2356.0700000000002</v>
      </c>
      <c r="HP163" s="166"/>
      <c r="HQ163" s="166"/>
      <c r="HR163" s="166">
        <v>2356.0700000000002</v>
      </c>
      <c r="HS163" s="166">
        <f t="shared" si="366"/>
        <v>0</v>
      </c>
      <c r="HT163" s="166"/>
      <c r="HU163" s="166"/>
      <c r="HV163" s="166">
        <v>0</v>
      </c>
      <c r="HW163" s="166">
        <f t="shared" si="367"/>
        <v>0</v>
      </c>
      <c r="HX163" s="166"/>
      <c r="HY163" s="166"/>
      <c r="HZ163" s="166">
        <f>HS163</f>
        <v>0</v>
      </c>
      <c r="IA163" s="166">
        <f t="shared" si="368"/>
        <v>0</v>
      </c>
      <c r="IB163" s="166"/>
      <c r="IC163" s="166"/>
      <c r="ID163" s="166">
        <f>HW163</f>
        <v>0</v>
      </c>
      <c r="IE163" s="326" t="s">
        <v>305</v>
      </c>
      <c r="IF163" s="320" t="s">
        <v>263</v>
      </c>
      <c r="IG163" s="320"/>
      <c r="IH163" s="320"/>
    </row>
    <row r="164" spans="2:242" s="252" customFormat="1" ht="33" hidden="1" customHeight="1" x14ac:dyDescent="0.3">
      <c r="B164" s="161" t="s">
        <v>306</v>
      </c>
      <c r="C164" s="327" t="s">
        <v>307</v>
      </c>
      <c r="D164" s="163"/>
      <c r="E164" s="164"/>
      <c r="F164" s="164"/>
      <c r="G164" s="164"/>
      <c r="H164" s="164"/>
      <c r="I164" s="164"/>
      <c r="J164" s="164"/>
      <c r="K164" s="164"/>
      <c r="L164" s="164"/>
      <c r="M164" s="164"/>
      <c r="N164" s="164"/>
      <c r="O164" s="164"/>
      <c r="P164" s="164"/>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7"/>
      <c r="AL164" s="167"/>
      <c r="AM164" s="172"/>
      <c r="AN164" s="172"/>
      <c r="AO164" s="170"/>
      <c r="AP164" s="166"/>
      <c r="AQ164" s="166"/>
      <c r="AR164" s="167"/>
      <c r="AS164" s="166"/>
      <c r="AT164" s="166"/>
      <c r="AU164" s="166"/>
      <c r="AV164" s="166"/>
      <c r="AW164" s="166"/>
      <c r="AX164" s="166"/>
      <c r="AY164" s="166"/>
      <c r="AZ164" s="166"/>
      <c r="BA164" s="166"/>
      <c r="BB164" s="166"/>
      <c r="BC164" s="166"/>
      <c r="BD164" s="166"/>
      <c r="BE164" s="166"/>
      <c r="BF164" s="166"/>
      <c r="BG164" s="166"/>
      <c r="BH164" s="166"/>
      <c r="BI164" s="166"/>
      <c r="BJ164" s="166"/>
      <c r="BK164" s="171"/>
      <c r="BL164" s="167"/>
      <c r="BM164" s="167"/>
      <c r="BN164" s="167"/>
      <c r="BO164" s="167"/>
      <c r="BP164" s="167"/>
      <c r="BQ164" s="167"/>
      <c r="BR164" s="167"/>
      <c r="BS164" s="167"/>
      <c r="BT164" s="167"/>
      <c r="BU164" s="167"/>
      <c r="BV164" s="166"/>
      <c r="BW164" s="166"/>
      <c r="BX164" s="166"/>
      <c r="BY164" s="166"/>
      <c r="BZ164" s="166"/>
      <c r="CA164" s="166"/>
      <c r="CB164" s="166">
        <f t="shared" ref="CB164:DB168" si="370">CB165</f>
        <v>27609.446</v>
      </c>
      <c r="CC164" s="166">
        <f t="shared" si="370"/>
        <v>0</v>
      </c>
      <c r="CD164" s="166">
        <f t="shared" si="370"/>
        <v>27609.446</v>
      </c>
      <c r="CE164" s="166">
        <f t="shared" si="370"/>
        <v>0</v>
      </c>
      <c r="CF164" s="166">
        <f t="shared" si="370"/>
        <v>0</v>
      </c>
      <c r="CG164" s="166">
        <f t="shared" si="370"/>
        <v>0</v>
      </c>
      <c r="CH164" s="166">
        <f t="shared" si="370"/>
        <v>0</v>
      </c>
      <c r="CI164" s="166">
        <f t="shared" si="370"/>
        <v>0</v>
      </c>
      <c r="CJ164" s="166">
        <f t="shared" si="370"/>
        <v>0</v>
      </c>
      <c r="CK164" s="166">
        <f t="shared" si="370"/>
        <v>0</v>
      </c>
      <c r="CL164" s="166">
        <f t="shared" si="370"/>
        <v>0</v>
      </c>
      <c r="CM164" s="166">
        <f t="shared" si="370"/>
        <v>0</v>
      </c>
      <c r="CN164" s="166">
        <f t="shared" si="370"/>
        <v>0</v>
      </c>
      <c r="CO164" s="166">
        <f t="shared" si="370"/>
        <v>0</v>
      </c>
      <c r="CP164" s="166">
        <f t="shared" si="370"/>
        <v>0</v>
      </c>
      <c r="CQ164" s="166">
        <f t="shared" si="370"/>
        <v>0</v>
      </c>
      <c r="CR164" s="166">
        <f t="shared" si="370"/>
        <v>0</v>
      </c>
      <c r="CS164" s="166">
        <f t="shared" si="370"/>
        <v>0</v>
      </c>
      <c r="CT164" s="166">
        <f t="shared" si="370"/>
        <v>0</v>
      </c>
      <c r="CU164" s="166">
        <f t="shared" si="370"/>
        <v>0</v>
      </c>
      <c r="CV164" s="166">
        <f t="shared" si="370"/>
        <v>0</v>
      </c>
      <c r="CW164" s="166">
        <f t="shared" si="370"/>
        <v>0</v>
      </c>
      <c r="CX164" s="166">
        <f t="shared" si="370"/>
        <v>0</v>
      </c>
      <c r="CY164" s="166">
        <f t="shared" si="370"/>
        <v>0</v>
      </c>
      <c r="CZ164" s="166">
        <f t="shared" si="370"/>
        <v>0</v>
      </c>
      <c r="DA164" s="166">
        <f t="shared" si="370"/>
        <v>0</v>
      </c>
      <c r="DB164" s="166">
        <f t="shared" si="370"/>
        <v>0</v>
      </c>
      <c r="DC164" s="166"/>
      <c r="DD164" s="166"/>
      <c r="DE164" s="166"/>
      <c r="DF164" s="166">
        <f t="shared" ref="DF164:DT168" si="371">DF165</f>
        <v>0</v>
      </c>
      <c r="DG164" s="166">
        <f t="shared" si="371"/>
        <v>0</v>
      </c>
      <c r="DH164" s="166">
        <f t="shared" si="371"/>
        <v>0</v>
      </c>
      <c r="DI164" s="166">
        <f t="shared" si="371"/>
        <v>0</v>
      </c>
      <c r="DJ164" s="166">
        <f t="shared" si="371"/>
        <v>0</v>
      </c>
      <c r="DK164" s="166">
        <f t="shared" si="371"/>
        <v>0</v>
      </c>
      <c r="DL164" s="166">
        <f t="shared" si="371"/>
        <v>0</v>
      </c>
      <c r="DM164" s="166">
        <f t="shared" si="371"/>
        <v>0</v>
      </c>
      <c r="DN164" s="166">
        <f t="shared" si="371"/>
        <v>0</v>
      </c>
      <c r="DO164" s="166">
        <f t="shared" si="371"/>
        <v>0</v>
      </c>
      <c r="DP164" s="166">
        <f t="shared" si="371"/>
        <v>0</v>
      </c>
      <c r="DQ164" s="166">
        <f t="shared" si="371"/>
        <v>0</v>
      </c>
      <c r="DR164" s="166">
        <f t="shared" si="371"/>
        <v>0</v>
      </c>
      <c r="DS164" s="166">
        <f t="shared" si="371"/>
        <v>0</v>
      </c>
      <c r="DT164" s="166">
        <f t="shared" si="371"/>
        <v>0</v>
      </c>
      <c r="DU164" s="166"/>
      <c r="DV164" s="166"/>
      <c r="DW164" s="166"/>
      <c r="DX164" s="166">
        <f>DX165</f>
        <v>0</v>
      </c>
      <c r="DY164" s="166">
        <f>DY165</f>
        <v>0</v>
      </c>
      <c r="DZ164" s="166">
        <f>DZ165</f>
        <v>0</v>
      </c>
      <c r="EA164" s="166"/>
      <c r="EB164" s="166"/>
      <c r="EC164" s="166"/>
      <c r="ED164" s="166">
        <f>EE164+EF164</f>
        <v>0</v>
      </c>
      <c r="EE164" s="166"/>
      <c r="EF164" s="166">
        <f>EF165</f>
        <v>0</v>
      </c>
      <c r="EG164" s="166">
        <f t="shared" si="335"/>
        <v>0</v>
      </c>
      <c r="EH164" s="166"/>
      <c r="EI164" s="166"/>
      <c r="EJ164" s="166">
        <f>EJ165</f>
        <v>0</v>
      </c>
      <c r="EK164" s="166">
        <f>EK165</f>
        <v>0</v>
      </c>
      <c r="EL164" s="166">
        <f>EL165</f>
        <v>0</v>
      </c>
      <c r="EM164" s="166"/>
      <c r="EN164" s="166">
        <f>EN165</f>
        <v>0</v>
      </c>
      <c r="EO164" s="166">
        <f>EO165</f>
        <v>0</v>
      </c>
      <c r="EP164" s="166">
        <f>EP165</f>
        <v>0</v>
      </c>
      <c r="EQ164" s="166"/>
      <c r="ER164" s="166">
        <f>ER165</f>
        <v>0</v>
      </c>
      <c r="ES164" s="167">
        <f>ES165</f>
        <v>0</v>
      </c>
      <c r="ET164" s="167"/>
      <c r="EU164" s="167"/>
      <c r="EV164" s="166">
        <f>EV165</f>
        <v>0</v>
      </c>
      <c r="EW164" s="166">
        <f>EW165</f>
        <v>0</v>
      </c>
      <c r="EX164" s="166">
        <f>EX165</f>
        <v>0</v>
      </c>
      <c r="EY164" s="166">
        <f>EY165</f>
        <v>0</v>
      </c>
      <c r="EZ164" s="166"/>
      <c r="FA164" s="166"/>
      <c r="FB164" s="166"/>
      <c r="FC164" s="166">
        <f t="shared" si="337"/>
        <v>0</v>
      </c>
      <c r="FD164" s="166"/>
      <c r="FE164" s="166"/>
      <c r="FF164" s="166">
        <f>EY164</f>
        <v>0</v>
      </c>
      <c r="FG164" s="166">
        <f>FG165</f>
        <v>0</v>
      </c>
      <c r="FH164" s="166">
        <f>FH165</f>
        <v>0</v>
      </c>
      <c r="FI164" s="166"/>
      <c r="FJ164" s="166">
        <f>FJ165</f>
        <v>0</v>
      </c>
      <c r="FK164" s="166">
        <f>FK165</f>
        <v>0</v>
      </c>
      <c r="FL164" s="166">
        <f>FL165</f>
        <v>0</v>
      </c>
      <c r="FM164" s="166"/>
      <c r="FN164" s="166">
        <f>FN165</f>
        <v>0</v>
      </c>
      <c r="FO164" s="166">
        <f t="shared" si="338"/>
        <v>0</v>
      </c>
      <c r="FP164" s="166"/>
      <c r="FQ164" s="166"/>
      <c r="FR164" s="166">
        <f>FR165</f>
        <v>0</v>
      </c>
      <c r="FS164" s="248">
        <f t="shared" si="364"/>
        <v>0</v>
      </c>
      <c r="FT164" s="249" t="e">
        <f t="shared" ref="FT164:FT208" si="372">FS164/FC164</f>
        <v>#DIV/0!</v>
      </c>
      <c r="FU164" s="248">
        <v>0</v>
      </c>
      <c r="FV164" s="249" t="e">
        <f t="shared" ref="FV164:FV206" si="373">FU164/FD164</f>
        <v>#DIV/0!</v>
      </c>
      <c r="FW164" s="248">
        <f t="shared" si="349"/>
        <v>0</v>
      </c>
      <c r="FX164" s="249" t="e">
        <f t="shared" ref="FX164:FX203" si="374">FW164/FE164</f>
        <v>#DIV/0!</v>
      </c>
      <c r="FY164" s="248">
        <f t="shared" si="350"/>
        <v>0</v>
      </c>
      <c r="FZ164" s="249" t="e">
        <f t="shared" ref="FZ164:FZ208" si="375">FY164/FF164</f>
        <v>#DIV/0!</v>
      </c>
      <c r="GA164" s="248">
        <f t="shared" ref="GA164:GA208" si="376">GC164+GE164+GG164</f>
        <v>0</v>
      </c>
      <c r="GB164" s="250" t="e">
        <f t="shared" ref="GB164:GB208" si="377">GA164/FC164</f>
        <v>#DIV/0!</v>
      </c>
      <c r="GC164" s="248"/>
      <c r="GD164" s="250"/>
      <c r="GE164" s="248"/>
      <c r="GF164" s="251"/>
      <c r="GG164" s="248">
        <f t="shared" si="351"/>
        <v>0</v>
      </c>
      <c r="GH164" s="251" t="e">
        <f t="shared" si="339"/>
        <v>#DIV/0!</v>
      </c>
      <c r="GI164" s="248">
        <f t="shared" ref="GI164:GI208" si="378">GK164+GM164+GO164</f>
        <v>0</v>
      </c>
      <c r="GJ164" s="250" t="e">
        <f t="shared" ref="GJ164:GJ208" si="379">GI164/FC164</f>
        <v>#DIV/0!</v>
      </c>
      <c r="GK164" s="248">
        <f t="shared" si="354"/>
        <v>0</v>
      </c>
      <c r="GL164" s="250" t="e">
        <f t="shared" ref="GL164:GL206" si="380">GK164/FD164</f>
        <v>#DIV/0!</v>
      </c>
      <c r="GM164" s="248">
        <f t="shared" si="352"/>
        <v>0</v>
      </c>
      <c r="GN164" s="250" t="e">
        <f t="shared" ref="GN164:GN203" si="381">GM164/FE164</f>
        <v>#DIV/0!</v>
      </c>
      <c r="GO164" s="248">
        <f t="shared" si="353"/>
        <v>0</v>
      </c>
      <c r="GP164" s="250" t="e">
        <f t="shared" ref="GP164:GP208" si="382">GO164/FF164</f>
        <v>#DIV/0!</v>
      </c>
      <c r="GQ164" s="166"/>
      <c r="GR164" s="166"/>
      <c r="GS164" s="166"/>
      <c r="GT164" s="166"/>
      <c r="GU164" s="166">
        <f t="shared" si="340"/>
        <v>17515.72582</v>
      </c>
      <c r="GV164" s="166"/>
      <c r="GW164" s="166"/>
      <c r="GX164" s="166">
        <f>GX165</f>
        <v>17515.72582</v>
      </c>
      <c r="GY164" s="166"/>
      <c r="GZ164" s="166"/>
      <c r="HA164" s="166"/>
      <c r="HB164" s="166"/>
      <c r="HC164" s="166"/>
      <c r="HD164" s="166"/>
      <c r="HE164" s="166"/>
      <c r="HF164" s="166"/>
      <c r="HG164" s="166">
        <f t="shared" si="357"/>
        <v>0</v>
      </c>
      <c r="HH164" s="166"/>
      <c r="HI164" s="166"/>
      <c r="HJ164" s="166">
        <f>HC164</f>
        <v>0</v>
      </c>
      <c r="HK164" s="166">
        <f t="shared" si="358"/>
        <v>0</v>
      </c>
      <c r="HL164" s="166"/>
      <c r="HM164" s="166"/>
      <c r="HN164" s="166">
        <f>HN165</f>
        <v>0</v>
      </c>
      <c r="HO164" s="166">
        <f t="shared" si="359"/>
        <v>17515.72582</v>
      </c>
      <c r="HP164" s="166"/>
      <c r="HQ164" s="166"/>
      <c r="HR164" s="166">
        <f>HR165</f>
        <v>17515.72582</v>
      </c>
      <c r="HS164" s="166">
        <f t="shared" si="366"/>
        <v>91993.9</v>
      </c>
      <c r="HT164" s="166"/>
      <c r="HU164" s="166"/>
      <c r="HV164" s="166">
        <f>HV165</f>
        <v>91993.9</v>
      </c>
      <c r="HW164" s="166">
        <f t="shared" si="367"/>
        <v>0</v>
      </c>
      <c r="HX164" s="166"/>
      <c r="HY164" s="166"/>
      <c r="HZ164" s="166">
        <f>HZ165</f>
        <v>0</v>
      </c>
      <c r="IA164" s="166">
        <f t="shared" si="368"/>
        <v>91993.9</v>
      </c>
      <c r="IB164" s="166"/>
      <c r="IC164" s="166"/>
      <c r="ID164" s="166">
        <f>ID165</f>
        <v>91993.9</v>
      </c>
      <c r="IE164" s="337"/>
      <c r="IF164" s="320"/>
      <c r="IG164" s="320"/>
      <c r="IH164" s="320"/>
    </row>
    <row r="165" spans="2:242" s="252" customFormat="1" ht="197.25" hidden="1" customHeight="1" x14ac:dyDescent="0.3">
      <c r="B165" s="161" t="s">
        <v>145</v>
      </c>
      <c r="C165" s="327" t="s">
        <v>308</v>
      </c>
      <c r="D165" s="163"/>
      <c r="E165" s="164"/>
      <c r="F165" s="164"/>
      <c r="G165" s="164"/>
      <c r="H165" s="164"/>
      <c r="I165" s="164"/>
      <c r="J165" s="164"/>
      <c r="K165" s="164"/>
      <c r="L165" s="164"/>
      <c r="M165" s="164"/>
      <c r="N165" s="164"/>
      <c r="O165" s="164"/>
      <c r="P165" s="164"/>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7"/>
      <c r="AL165" s="167"/>
      <c r="AM165" s="172"/>
      <c r="AN165" s="172"/>
      <c r="AO165" s="170"/>
      <c r="AP165" s="166"/>
      <c r="AQ165" s="166"/>
      <c r="AR165" s="167"/>
      <c r="AS165" s="166"/>
      <c r="AT165" s="166"/>
      <c r="AU165" s="166"/>
      <c r="AV165" s="166"/>
      <c r="AW165" s="166"/>
      <c r="AX165" s="166"/>
      <c r="AY165" s="166"/>
      <c r="AZ165" s="166"/>
      <c r="BA165" s="166"/>
      <c r="BB165" s="166"/>
      <c r="BC165" s="166"/>
      <c r="BD165" s="166"/>
      <c r="BE165" s="166"/>
      <c r="BF165" s="166"/>
      <c r="BG165" s="166"/>
      <c r="BH165" s="166"/>
      <c r="BI165" s="166"/>
      <c r="BJ165" s="166"/>
      <c r="BK165" s="171"/>
      <c r="BL165" s="167"/>
      <c r="BM165" s="167"/>
      <c r="BN165" s="167"/>
      <c r="BO165" s="167"/>
      <c r="BP165" s="167"/>
      <c r="BQ165" s="167"/>
      <c r="BR165" s="167"/>
      <c r="BS165" s="167"/>
      <c r="BT165" s="167"/>
      <c r="BU165" s="167"/>
      <c r="BV165" s="166"/>
      <c r="BW165" s="166"/>
      <c r="BX165" s="166"/>
      <c r="BY165" s="166"/>
      <c r="BZ165" s="166"/>
      <c r="CA165" s="166"/>
      <c r="CB165" s="166">
        <f>CC165+CD165</f>
        <v>27609.446</v>
      </c>
      <c r="CC165" s="166"/>
      <c r="CD165" s="166">
        <v>27609.446</v>
      </c>
      <c r="CE165" s="167"/>
      <c r="CF165" s="167"/>
      <c r="CG165" s="166"/>
      <c r="CH165" s="166"/>
      <c r="CI165" s="166"/>
      <c r="CJ165" s="166"/>
      <c r="CK165" s="166"/>
      <c r="CL165" s="166"/>
      <c r="CM165" s="166"/>
      <c r="CN165" s="166"/>
      <c r="CO165" s="166"/>
      <c r="CP165" s="166"/>
      <c r="CQ165" s="166"/>
      <c r="CR165" s="166"/>
      <c r="CS165" s="166"/>
      <c r="CT165" s="166"/>
      <c r="CU165" s="166"/>
      <c r="CV165" s="166"/>
      <c r="CW165" s="166">
        <f>CX165+CY165</f>
        <v>0</v>
      </c>
      <c r="CX165" s="166"/>
      <c r="CY165" s="166">
        <v>0</v>
      </c>
      <c r="CZ165" s="166">
        <f>DA165+DB165</f>
        <v>0</v>
      </c>
      <c r="DA165" s="166"/>
      <c r="DB165" s="166"/>
      <c r="DC165" s="166"/>
      <c r="DD165" s="166"/>
      <c r="DE165" s="166"/>
      <c r="DF165" s="166">
        <f>DG165+DH165</f>
        <v>0</v>
      </c>
      <c r="DG165" s="166"/>
      <c r="DH165" s="166">
        <f>DK165-CY165</f>
        <v>0</v>
      </c>
      <c r="DI165" s="166">
        <f>DJ165+DK165</f>
        <v>0</v>
      </c>
      <c r="DJ165" s="166"/>
      <c r="DK165" s="166">
        <v>0</v>
      </c>
      <c r="DL165" s="166">
        <f>DM165+DN165</f>
        <v>0</v>
      </c>
      <c r="DM165" s="166"/>
      <c r="DN165" s="166">
        <v>0</v>
      </c>
      <c r="DO165" s="166">
        <f>DP165+DQ165</f>
        <v>0</v>
      </c>
      <c r="DP165" s="166"/>
      <c r="DQ165" s="166"/>
      <c r="DR165" s="166">
        <f>DS165+DT165</f>
        <v>0</v>
      </c>
      <c r="DS165" s="166"/>
      <c r="DT165" s="166">
        <f>DK165-DN165-DQ165</f>
        <v>0</v>
      </c>
      <c r="DU165" s="166"/>
      <c r="DV165" s="166"/>
      <c r="DW165" s="166"/>
      <c r="DX165" s="166">
        <f>DY165+DZ165</f>
        <v>0</v>
      </c>
      <c r="DY165" s="166"/>
      <c r="DZ165" s="166"/>
      <c r="EA165" s="166"/>
      <c r="EB165" s="166"/>
      <c r="EC165" s="166"/>
      <c r="ED165" s="166">
        <f>EE165+EF165</f>
        <v>0</v>
      </c>
      <c r="EE165" s="166"/>
      <c r="EF165" s="166">
        <f>EJ165</f>
        <v>0</v>
      </c>
      <c r="EG165" s="166">
        <f t="shared" si="335"/>
        <v>0</v>
      </c>
      <c r="EH165" s="166"/>
      <c r="EI165" s="166"/>
      <c r="EJ165" s="166">
        <v>0</v>
      </c>
      <c r="EK165" s="166">
        <f>EL165+EN165</f>
        <v>0</v>
      </c>
      <c r="EL165" s="166"/>
      <c r="EM165" s="166"/>
      <c r="EN165" s="166"/>
      <c r="EO165" s="166">
        <f>EP165+ER165</f>
        <v>0</v>
      </c>
      <c r="EP165" s="166"/>
      <c r="EQ165" s="166"/>
      <c r="ER165" s="166">
        <f>EV165-EJ165</f>
        <v>0</v>
      </c>
      <c r="ES165" s="281">
        <f>ET165+EV165</f>
        <v>0</v>
      </c>
      <c r="ET165" s="281">
        <v>0</v>
      </c>
      <c r="EU165" s="281"/>
      <c r="EV165" s="166">
        <f>FR165-EJ165</f>
        <v>0</v>
      </c>
      <c r="EW165" s="166">
        <f>EX165+EY165</f>
        <v>0</v>
      </c>
      <c r="EX165" s="166"/>
      <c r="EY165" s="166"/>
      <c r="EZ165" s="166"/>
      <c r="FA165" s="166"/>
      <c r="FB165" s="166"/>
      <c r="FC165" s="166">
        <f t="shared" si="337"/>
        <v>0</v>
      </c>
      <c r="FD165" s="166"/>
      <c r="FE165" s="166"/>
      <c r="FF165" s="166">
        <f>EY165</f>
        <v>0</v>
      </c>
      <c r="FG165" s="166">
        <f>FH165+FJ165</f>
        <v>0</v>
      </c>
      <c r="FH165" s="166"/>
      <c r="FI165" s="166"/>
      <c r="FJ165" s="166"/>
      <c r="FK165" s="166">
        <f>FL165+FN165</f>
        <v>0</v>
      </c>
      <c r="FL165" s="166"/>
      <c r="FM165" s="166"/>
      <c r="FN165" s="166">
        <f>FR165-FF165</f>
        <v>0</v>
      </c>
      <c r="FO165" s="166">
        <f t="shared" si="338"/>
        <v>0</v>
      </c>
      <c r="FP165" s="166"/>
      <c r="FQ165" s="166"/>
      <c r="FR165" s="166">
        <v>0</v>
      </c>
      <c r="FS165" s="248">
        <f t="shared" si="364"/>
        <v>0</v>
      </c>
      <c r="FT165" s="249" t="e">
        <f t="shared" si="372"/>
        <v>#DIV/0!</v>
      </c>
      <c r="FU165" s="248">
        <v>0</v>
      </c>
      <c r="FV165" s="249" t="e">
        <f t="shared" si="373"/>
        <v>#DIV/0!</v>
      </c>
      <c r="FW165" s="248">
        <f t="shared" si="349"/>
        <v>0</v>
      </c>
      <c r="FX165" s="249" t="e">
        <f t="shared" si="374"/>
        <v>#DIV/0!</v>
      </c>
      <c r="FY165" s="248">
        <f t="shared" si="350"/>
        <v>0</v>
      </c>
      <c r="FZ165" s="249" t="e">
        <f t="shared" si="375"/>
        <v>#DIV/0!</v>
      </c>
      <c r="GA165" s="248">
        <f t="shared" si="376"/>
        <v>0</v>
      </c>
      <c r="GB165" s="250" t="e">
        <f t="shared" si="377"/>
        <v>#DIV/0!</v>
      </c>
      <c r="GC165" s="248"/>
      <c r="GD165" s="250"/>
      <c r="GE165" s="248"/>
      <c r="GF165" s="251"/>
      <c r="GG165" s="248">
        <f t="shared" si="351"/>
        <v>0</v>
      </c>
      <c r="GH165" s="251" t="e">
        <f t="shared" si="339"/>
        <v>#DIV/0!</v>
      </c>
      <c r="GI165" s="248">
        <f t="shared" si="378"/>
        <v>0</v>
      </c>
      <c r="GJ165" s="250" t="e">
        <f t="shared" si="379"/>
        <v>#DIV/0!</v>
      </c>
      <c r="GK165" s="248">
        <f t="shared" si="354"/>
        <v>0</v>
      </c>
      <c r="GL165" s="250" t="e">
        <f t="shared" si="380"/>
        <v>#DIV/0!</v>
      </c>
      <c r="GM165" s="248">
        <f t="shared" si="352"/>
        <v>0</v>
      </c>
      <c r="GN165" s="250" t="e">
        <f t="shared" si="381"/>
        <v>#DIV/0!</v>
      </c>
      <c r="GO165" s="248">
        <f t="shared" si="353"/>
        <v>0</v>
      </c>
      <c r="GP165" s="250" t="e">
        <f t="shared" si="382"/>
        <v>#DIV/0!</v>
      </c>
      <c r="GQ165" s="166"/>
      <c r="GR165" s="166"/>
      <c r="GS165" s="166"/>
      <c r="GT165" s="166"/>
      <c r="GU165" s="166">
        <f t="shared" si="340"/>
        <v>17515.72582</v>
      </c>
      <c r="GV165" s="166"/>
      <c r="GW165" s="166"/>
      <c r="GX165" s="166">
        <f>17305.72582+210</f>
        <v>17515.72582</v>
      </c>
      <c r="GY165" s="166"/>
      <c r="GZ165" s="166"/>
      <c r="HA165" s="166"/>
      <c r="HB165" s="166"/>
      <c r="HC165" s="166"/>
      <c r="HD165" s="166"/>
      <c r="HE165" s="166"/>
      <c r="HF165" s="166"/>
      <c r="HG165" s="166">
        <f t="shared" si="357"/>
        <v>0</v>
      </c>
      <c r="HH165" s="166"/>
      <c r="HI165" s="166"/>
      <c r="HJ165" s="166">
        <f>HC165</f>
        <v>0</v>
      </c>
      <c r="HK165" s="166">
        <f t="shared" si="358"/>
        <v>0</v>
      </c>
      <c r="HL165" s="166"/>
      <c r="HM165" s="166"/>
      <c r="HN165" s="166">
        <f>HR165-GX165</f>
        <v>0</v>
      </c>
      <c r="HO165" s="166">
        <f t="shared" si="359"/>
        <v>17515.72582</v>
      </c>
      <c r="HP165" s="166"/>
      <c r="HQ165" s="166"/>
      <c r="HR165" s="166">
        <f>GX165</f>
        <v>17515.72582</v>
      </c>
      <c r="HS165" s="166">
        <f t="shared" si="366"/>
        <v>91993.9</v>
      </c>
      <c r="HT165" s="166"/>
      <c r="HU165" s="166"/>
      <c r="HV165" s="166">
        <v>91993.9</v>
      </c>
      <c r="HW165" s="166">
        <f t="shared" si="367"/>
        <v>0</v>
      </c>
      <c r="HX165" s="166"/>
      <c r="HY165" s="166"/>
      <c r="HZ165" s="166">
        <f>ID165-HV165</f>
        <v>0</v>
      </c>
      <c r="IA165" s="166">
        <f t="shared" si="368"/>
        <v>91993.9</v>
      </c>
      <c r="IB165" s="166"/>
      <c r="IC165" s="166"/>
      <c r="ID165" s="166">
        <f>HV165</f>
        <v>91993.9</v>
      </c>
      <c r="IE165" s="298" t="s">
        <v>309</v>
      </c>
      <c r="IF165" s="320"/>
      <c r="IG165" s="320"/>
      <c r="IH165" s="320"/>
    </row>
    <row r="166" spans="2:242" s="252" customFormat="1" ht="33" hidden="1" customHeight="1" x14ac:dyDescent="0.3">
      <c r="B166" s="161" t="s">
        <v>306</v>
      </c>
      <c r="C166" s="327" t="s">
        <v>303</v>
      </c>
      <c r="D166" s="163"/>
      <c r="E166" s="164"/>
      <c r="F166" s="164"/>
      <c r="G166" s="164"/>
      <c r="H166" s="164"/>
      <c r="I166" s="164"/>
      <c r="J166" s="164"/>
      <c r="K166" s="164"/>
      <c r="L166" s="164"/>
      <c r="M166" s="164"/>
      <c r="N166" s="164"/>
      <c r="O166" s="164"/>
      <c r="P166" s="164"/>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7"/>
      <c r="AL166" s="167"/>
      <c r="AM166" s="172"/>
      <c r="AN166" s="172"/>
      <c r="AO166" s="170"/>
      <c r="AP166" s="166"/>
      <c r="AQ166" s="166"/>
      <c r="AR166" s="167"/>
      <c r="AS166" s="166"/>
      <c r="AT166" s="166"/>
      <c r="AU166" s="166"/>
      <c r="AV166" s="166"/>
      <c r="AW166" s="166"/>
      <c r="AX166" s="166"/>
      <c r="AY166" s="166"/>
      <c r="AZ166" s="166"/>
      <c r="BA166" s="166"/>
      <c r="BB166" s="166"/>
      <c r="BC166" s="166"/>
      <c r="BD166" s="166"/>
      <c r="BE166" s="166"/>
      <c r="BF166" s="166"/>
      <c r="BG166" s="166"/>
      <c r="BH166" s="166"/>
      <c r="BI166" s="166"/>
      <c r="BJ166" s="166"/>
      <c r="BK166" s="171"/>
      <c r="BL166" s="167"/>
      <c r="BM166" s="167"/>
      <c r="BN166" s="167"/>
      <c r="BO166" s="167"/>
      <c r="BP166" s="167"/>
      <c r="BQ166" s="167"/>
      <c r="BR166" s="167"/>
      <c r="BS166" s="167"/>
      <c r="BT166" s="167"/>
      <c r="BU166" s="167"/>
      <c r="BV166" s="166"/>
      <c r="BW166" s="166"/>
      <c r="BX166" s="166"/>
      <c r="BY166" s="166"/>
      <c r="BZ166" s="166"/>
      <c r="CA166" s="166"/>
      <c r="CB166" s="166">
        <f t="shared" si="370"/>
        <v>0</v>
      </c>
      <c r="CC166" s="166">
        <f t="shared" si="370"/>
        <v>0</v>
      </c>
      <c r="CD166" s="166">
        <f t="shared" si="370"/>
        <v>0</v>
      </c>
      <c r="CE166" s="166">
        <f t="shared" si="370"/>
        <v>0</v>
      </c>
      <c r="CF166" s="166">
        <f t="shared" si="370"/>
        <v>0</v>
      </c>
      <c r="CG166" s="166">
        <f t="shared" si="370"/>
        <v>0</v>
      </c>
      <c r="CH166" s="166">
        <f t="shared" si="370"/>
        <v>0</v>
      </c>
      <c r="CI166" s="166">
        <f t="shared" si="370"/>
        <v>0</v>
      </c>
      <c r="CJ166" s="166">
        <f t="shared" si="370"/>
        <v>0</v>
      </c>
      <c r="CK166" s="166">
        <f t="shared" si="370"/>
        <v>0</v>
      </c>
      <c r="CL166" s="166">
        <f t="shared" si="370"/>
        <v>0</v>
      </c>
      <c r="CM166" s="166">
        <f t="shared" si="370"/>
        <v>0</v>
      </c>
      <c r="CN166" s="166">
        <f t="shared" si="370"/>
        <v>0</v>
      </c>
      <c r="CO166" s="166">
        <f t="shared" si="370"/>
        <v>0</v>
      </c>
      <c r="CP166" s="166">
        <f t="shared" si="370"/>
        <v>0</v>
      </c>
      <c r="CQ166" s="166">
        <f t="shared" si="370"/>
        <v>0</v>
      </c>
      <c r="CR166" s="166">
        <f t="shared" si="370"/>
        <v>0</v>
      </c>
      <c r="CS166" s="166">
        <f t="shared" si="370"/>
        <v>0</v>
      </c>
      <c r="CT166" s="166">
        <f t="shared" si="370"/>
        <v>0</v>
      </c>
      <c r="CU166" s="166">
        <f t="shared" si="370"/>
        <v>0</v>
      </c>
      <c r="CV166" s="166">
        <f t="shared" si="370"/>
        <v>0</v>
      </c>
      <c r="CW166" s="166">
        <f t="shared" si="370"/>
        <v>0</v>
      </c>
      <c r="CX166" s="166">
        <f t="shared" si="370"/>
        <v>0</v>
      </c>
      <c r="CY166" s="166">
        <f t="shared" si="370"/>
        <v>0</v>
      </c>
      <c r="CZ166" s="166">
        <f t="shared" si="370"/>
        <v>0</v>
      </c>
      <c r="DA166" s="166">
        <f t="shared" si="370"/>
        <v>0</v>
      </c>
      <c r="DB166" s="166">
        <f t="shared" si="370"/>
        <v>0</v>
      </c>
      <c r="DC166" s="166"/>
      <c r="DD166" s="166"/>
      <c r="DE166" s="166"/>
      <c r="DF166" s="166">
        <f t="shared" si="371"/>
        <v>0</v>
      </c>
      <c r="DG166" s="166">
        <f t="shared" si="371"/>
        <v>0</v>
      </c>
      <c r="DH166" s="166">
        <f t="shared" si="371"/>
        <v>0</v>
      </c>
      <c r="DI166" s="166">
        <f t="shared" si="371"/>
        <v>0</v>
      </c>
      <c r="DJ166" s="166">
        <f t="shared" si="371"/>
        <v>0</v>
      </c>
      <c r="DK166" s="166">
        <f t="shared" si="371"/>
        <v>0</v>
      </c>
      <c r="DL166" s="166">
        <f t="shared" si="371"/>
        <v>0</v>
      </c>
      <c r="DM166" s="166">
        <f t="shared" si="371"/>
        <v>0</v>
      </c>
      <c r="DN166" s="166">
        <f t="shared" si="371"/>
        <v>0</v>
      </c>
      <c r="DO166" s="166">
        <f t="shared" si="371"/>
        <v>0</v>
      </c>
      <c r="DP166" s="166">
        <f t="shared" si="371"/>
        <v>0</v>
      </c>
      <c r="DQ166" s="166">
        <f t="shared" si="371"/>
        <v>0</v>
      </c>
      <c r="DR166" s="166">
        <f t="shared" si="371"/>
        <v>0</v>
      </c>
      <c r="DS166" s="166">
        <f t="shared" si="371"/>
        <v>0</v>
      </c>
      <c r="DT166" s="166">
        <f t="shared" si="371"/>
        <v>0</v>
      </c>
      <c r="DU166" s="166"/>
      <c r="DV166" s="166"/>
      <c r="DW166" s="166"/>
      <c r="DX166" s="166">
        <f>DX167</f>
        <v>0</v>
      </c>
      <c r="DY166" s="166">
        <f>DY167</f>
        <v>0</v>
      </c>
      <c r="DZ166" s="166">
        <f>DZ167</f>
        <v>0</v>
      </c>
      <c r="EA166" s="166"/>
      <c r="EB166" s="166"/>
      <c r="EC166" s="166"/>
      <c r="ED166" s="166">
        <f>EE166+EF166</f>
        <v>0</v>
      </c>
      <c r="EE166" s="166"/>
      <c r="EF166" s="166">
        <f>EF167</f>
        <v>0</v>
      </c>
      <c r="EG166" s="166">
        <f t="shared" si="335"/>
        <v>0</v>
      </c>
      <c r="EH166" s="166"/>
      <c r="EI166" s="166"/>
      <c r="EJ166" s="166">
        <f>EJ167</f>
        <v>0</v>
      </c>
      <c r="EK166" s="166">
        <f>EK167</f>
        <v>0</v>
      </c>
      <c r="EL166" s="166">
        <f>EL167</f>
        <v>0</v>
      </c>
      <c r="EM166" s="166"/>
      <c r="EN166" s="166">
        <f>EN167</f>
        <v>0</v>
      </c>
      <c r="EO166" s="166">
        <f>EO167</f>
        <v>0</v>
      </c>
      <c r="EP166" s="166">
        <f>EP167</f>
        <v>0</v>
      </c>
      <c r="EQ166" s="166"/>
      <c r="ER166" s="166">
        <f>ER167</f>
        <v>0</v>
      </c>
      <c r="ES166" s="167">
        <f>ES167</f>
        <v>0</v>
      </c>
      <c r="ET166" s="167"/>
      <c r="EU166" s="167"/>
      <c r="EV166" s="166">
        <f>EV167</f>
        <v>0</v>
      </c>
      <c r="EW166" s="166">
        <f>EW167</f>
        <v>0</v>
      </c>
      <c r="EX166" s="166">
        <f>EX167</f>
        <v>0</v>
      </c>
      <c r="EY166" s="166">
        <f>EY167</f>
        <v>0</v>
      </c>
      <c r="EZ166" s="166"/>
      <c r="FA166" s="166"/>
      <c r="FB166" s="166"/>
      <c r="FC166" s="166">
        <f t="shared" si="337"/>
        <v>0</v>
      </c>
      <c r="FD166" s="166"/>
      <c r="FE166" s="166"/>
      <c r="FF166" s="166">
        <f>EY166</f>
        <v>0</v>
      </c>
      <c r="FG166" s="166">
        <f>FG167</f>
        <v>0</v>
      </c>
      <c r="FH166" s="166">
        <f>FH167</f>
        <v>0</v>
      </c>
      <c r="FI166" s="166"/>
      <c r="FJ166" s="166">
        <f>FJ167</f>
        <v>0</v>
      </c>
      <c r="FK166" s="166">
        <f>FK167</f>
        <v>0</v>
      </c>
      <c r="FL166" s="166">
        <f>FL167</f>
        <v>0</v>
      </c>
      <c r="FM166" s="166"/>
      <c r="FN166" s="166">
        <f>FN167</f>
        <v>0</v>
      </c>
      <c r="FO166" s="166">
        <f t="shared" si="338"/>
        <v>0</v>
      </c>
      <c r="FP166" s="166"/>
      <c r="FQ166" s="166"/>
      <c r="FR166" s="166">
        <f>FG166</f>
        <v>0</v>
      </c>
      <c r="FS166" s="248">
        <f t="shared" si="364"/>
        <v>0</v>
      </c>
      <c r="FT166" s="249" t="e">
        <f t="shared" si="372"/>
        <v>#DIV/0!</v>
      </c>
      <c r="FU166" s="248">
        <v>0</v>
      </c>
      <c r="FV166" s="249" t="e">
        <f t="shared" si="373"/>
        <v>#DIV/0!</v>
      </c>
      <c r="FW166" s="248">
        <f t="shared" si="349"/>
        <v>0</v>
      </c>
      <c r="FX166" s="249" t="e">
        <f t="shared" si="374"/>
        <v>#DIV/0!</v>
      </c>
      <c r="FY166" s="248">
        <f t="shared" si="350"/>
        <v>0</v>
      </c>
      <c r="FZ166" s="249" t="e">
        <f t="shared" si="375"/>
        <v>#DIV/0!</v>
      </c>
      <c r="GA166" s="248">
        <f t="shared" si="376"/>
        <v>0</v>
      </c>
      <c r="GB166" s="250" t="e">
        <f t="shared" si="377"/>
        <v>#DIV/0!</v>
      </c>
      <c r="GC166" s="248"/>
      <c r="GD166" s="250"/>
      <c r="GE166" s="248"/>
      <c r="GF166" s="251"/>
      <c r="GG166" s="248">
        <f t="shared" si="351"/>
        <v>0</v>
      </c>
      <c r="GH166" s="251" t="e">
        <f t="shared" si="339"/>
        <v>#DIV/0!</v>
      </c>
      <c r="GI166" s="248">
        <f t="shared" si="378"/>
        <v>0</v>
      </c>
      <c r="GJ166" s="250" t="e">
        <f t="shared" si="379"/>
        <v>#DIV/0!</v>
      </c>
      <c r="GK166" s="248">
        <f t="shared" si="354"/>
        <v>0</v>
      </c>
      <c r="GL166" s="250" t="e">
        <f t="shared" si="380"/>
        <v>#DIV/0!</v>
      </c>
      <c r="GM166" s="248">
        <f t="shared" si="352"/>
        <v>0</v>
      </c>
      <c r="GN166" s="250" t="e">
        <f t="shared" si="381"/>
        <v>#DIV/0!</v>
      </c>
      <c r="GO166" s="248">
        <f t="shared" si="353"/>
        <v>0</v>
      </c>
      <c r="GP166" s="250" t="e">
        <f t="shared" si="382"/>
        <v>#DIV/0!</v>
      </c>
      <c r="GQ166" s="166"/>
      <c r="GR166" s="166"/>
      <c r="GS166" s="166"/>
      <c r="GT166" s="166"/>
      <c r="GU166" s="166">
        <f t="shared" si="340"/>
        <v>0</v>
      </c>
      <c r="GV166" s="166"/>
      <c r="GW166" s="166"/>
      <c r="GX166" s="166">
        <f>FO166</f>
        <v>0</v>
      </c>
      <c r="GY166" s="166"/>
      <c r="GZ166" s="166"/>
      <c r="HA166" s="166"/>
      <c r="HB166" s="166"/>
      <c r="HC166" s="166"/>
      <c r="HD166" s="166"/>
      <c r="HE166" s="166"/>
      <c r="HF166" s="166"/>
      <c r="HG166" s="166">
        <f t="shared" si="357"/>
        <v>0</v>
      </c>
      <c r="HH166" s="166"/>
      <c r="HI166" s="166"/>
      <c r="HJ166" s="166">
        <f>HC166</f>
        <v>0</v>
      </c>
      <c r="HK166" s="166">
        <f t="shared" si="358"/>
        <v>0</v>
      </c>
      <c r="HL166" s="166"/>
      <c r="HM166" s="166"/>
      <c r="HN166" s="166">
        <f>HG166</f>
        <v>0</v>
      </c>
      <c r="HO166" s="166">
        <f t="shared" si="359"/>
        <v>0</v>
      </c>
      <c r="HP166" s="166"/>
      <c r="HQ166" s="166"/>
      <c r="HR166" s="166">
        <f>HG166</f>
        <v>0</v>
      </c>
      <c r="HS166" s="166">
        <f t="shared" si="366"/>
        <v>0</v>
      </c>
      <c r="HT166" s="166"/>
      <c r="HU166" s="166"/>
      <c r="HV166" s="166">
        <f>HO166</f>
        <v>0</v>
      </c>
      <c r="HW166" s="166">
        <f t="shared" si="367"/>
        <v>0</v>
      </c>
      <c r="HX166" s="166"/>
      <c r="HY166" s="166"/>
      <c r="HZ166" s="166">
        <f>HS166</f>
        <v>0</v>
      </c>
      <c r="IA166" s="166">
        <f t="shared" si="368"/>
        <v>0</v>
      </c>
      <c r="IB166" s="166"/>
      <c r="IC166" s="166"/>
      <c r="ID166" s="166">
        <f>HW166</f>
        <v>0</v>
      </c>
      <c r="IE166" s="337"/>
      <c r="IF166" s="320"/>
      <c r="IG166" s="320"/>
      <c r="IH166" s="320"/>
    </row>
    <row r="167" spans="2:242" s="252" customFormat="1" ht="66.75" hidden="1" customHeight="1" x14ac:dyDescent="0.3">
      <c r="B167" s="161" t="s">
        <v>145</v>
      </c>
      <c r="C167" s="340" t="s">
        <v>310</v>
      </c>
      <c r="D167" s="163"/>
      <c r="E167" s="164"/>
      <c r="F167" s="164"/>
      <c r="G167" s="164"/>
      <c r="H167" s="164"/>
      <c r="I167" s="164"/>
      <c r="J167" s="164"/>
      <c r="K167" s="164"/>
      <c r="L167" s="164"/>
      <c r="M167" s="164"/>
      <c r="N167" s="164"/>
      <c r="O167" s="164"/>
      <c r="P167" s="164"/>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7"/>
      <c r="AL167" s="167"/>
      <c r="AM167" s="172"/>
      <c r="AN167" s="172"/>
      <c r="AO167" s="170"/>
      <c r="AP167" s="166"/>
      <c r="AQ167" s="166"/>
      <c r="AR167" s="167"/>
      <c r="AS167" s="166"/>
      <c r="AT167" s="166"/>
      <c r="AU167" s="166"/>
      <c r="AV167" s="166"/>
      <c r="AW167" s="166"/>
      <c r="AX167" s="166"/>
      <c r="AY167" s="166"/>
      <c r="AZ167" s="166"/>
      <c r="BA167" s="166"/>
      <c r="BB167" s="166"/>
      <c r="BC167" s="166"/>
      <c r="BD167" s="166"/>
      <c r="BE167" s="166"/>
      <c r="BF167" s="166"/>
      <c r="BG167" s="166"/>
      <c r="BH167" s="166"/>
      <c r="BI167" s="166"/>
      <c r="BJ167" s="166"/>
      <c r="BK167" s="171"/>
      <c r="BL167" s="167"/>
      <c r="BM167" s="167"/>
      <c r="BN167" s="167"/>
      <c r="BO167" s="167"/>
      <c r="BP167" s="167"/>
      <c r="BQ167" s="167"/>
      <c r="BR167" s="167"/>
      <c r="BS167" s="167"/>
      <c r="BT167" s="167"/>
      <c r="BU167" s="167"/>
      <c r="BV167" s="166"/>
      <c r="BW167" s="166"/>
      <c r="BX167" s="166"/>
      <c r="BY167" s="166"/>
      <c r="BZ167" s="166"/>
      <c r="CA167" s="166"/>
      <c r="CB167" s="166"/>
      <c r="CC167" s="166"/>
      <c r="CD167" s="166"/>
      <c r="CE167" s="167"/>
      <c r="CF167" s="167"/>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v>0</v>
      </c>
      <c r="EK167" s="166"/>
      <c r="EL167" s="166"/>
      <c r="EM167" s="166"/>
      <c r="EN167" s="166"/>
      <c r="EO167" s="166">
        <f>ER167</f>
        <v>0</v>
      </c>
      <c r="EP167" s="166"/>
      <c r="EQ167" s="166"/>
      <c r="ER167" s="166">
        <f>EV167-EJ167</f>
        <v>0</v>
      </c>
      <c r="ES167" s="281">
        <f>ET167+EV167</f>
        <v>0</v>
      </c>
      <c r="ET167" s="281">
        <v>0</v>
      </c>
      <c r="EU167" s="281"/>
      <c r="EV167" s="166"/>
      <c r="EW167" s="166"/>
      <c r="EX167" s="166"/>
      <c r="EY167" s="166"/>
      <c r="EZ167" s="166"/>
      <c r="FA167" s="166"/>
      <c r="FB167" s="166"/>
      <c r="FC167" s="166"/>
      <c r="FD167" s="166"/>
      <c r="FE167" s="166"/>
      <c r="FF167" s="166"/>
      <c r="FG167" s="166"/>
      <c r="FH167" s="166"/>
      <c r="FI167" s="166"/>
      <c r="FJ167" s="166"/>
      <c r="FK167" s="166">
        <f>FN167</f>
        <v>0</v>
      </c>
      <c r="FL167" s="166"/>
      <c r="FM167" s="166"/>
      <c r="FN167" s="166">
        <f>FR167</f>
        <v>0</v>
      </c>
      <c r="FO167" s="166"/>
      <c r="FP167" s="166"/>
      <c r="FQ167" s="166"/>
      <c r="FR167" s="166"/>
      <c r="FS167" s="248">
        <f t="shared" si="364"/>
        <v>0</v>
      </c>
      <c r="FT167" s="249" t="e">
        <f t="shared" si="372"/>
        <v>#DIV/0!</v>
      </c>
      <c r="FU167" s="248">
        <v>0</v>
      </c>
      <c r="FV167" s="249" t="e">
        <f t="shared" si="373"/>
        <v>#DIV/0!</v>
      </c>
      <c r="FW167" s="248">
        <f t="shared" si="349"/>
        <v>0</v>
      </c>
      <c r="FX167" s="249" t="e">
        <f t="shared" si="374"/>
        <v>#DIV/0!</v>
      </c>
      <c r="FY167" s="248">
        <f t="shared" si="350"/>
        <v>0</v>
      </c>
      <c r="FZ167" s="249" t="e">
        <f t="shared" si="375"/>
        <v>#DIV/0!</v>
      </c>
      <c r="GA167" s="248">
        <f t="shared" si="376"/>
        <v>0</v>
      </c>
      <c r="GB167" s="250" t="e">
        <f t="shared" si="377"/>
        <v>#DIV/0!</v>
      </c>
      <c r="GC167" s="248"/>
      <c r="GD167" s="250"/>
      <c r="GE167" s="248"/>
      <c r="GF167" s="251"/>
      <c r="GG167" s="248">
        <f t="shared" si="351"/>
        <v>0</v>
      </c>
      <c r="GH167" s="251" t="e">
        <f t="shared" si="339"/>
        <v>#DIV/0!</v>
      </c>
      <c r="GI167" s="248">
        <f t="shared" si="378"/>
        <v>0</v>
      </c>
      <c r="GJ167" s="250" t="e">
        <f t="shared" si="379"/>
        <v>#DIV/0!</v>
      </c>
      <c r="GK167" s="248">
        <f t="shared" si="354"/>
        <v>0</v>
      </c>
      <c r="GL167" s="250" t="e">
        <f t="shared" si="380"/>
        <v>#DIV/0!</v>
      </c>
      <c r="GM167" s="248">
        <f t="shared" si="352"/>
        <v>0</v>
      </c>
      <c r="GN167" s="250" t="e">
        <f t="shared" si="381"/>
        <v>#DIV/0!</v>
      </c>
      <c r="GO167" s="248">
        <f t="shared" si="353"/>
        <v>0</v>
      </c>
      <c r="GP167" s="250" t="e">
        <f t="shared" si="382"/>
        <v>#DIV/0!</v>
      </c>
      <c r="GQ167" s="166"/>
      <c r="GR167" s="166"/>
      <c r="GS167" s="166"/>
      <c r="GT167" s="166"/>
      <c r="GU167" s="166"/>
      <c r="GV167" s="166"/>
      <c r="GW167" s="166"/>
      <c r="GX167" s="166"/>
      <c r="GY167" s="166"/>
      <c r="GZ167" s="166"/>
      <c r="HA167" s="166"/>
      <c r="HB167" s="166"/>
      <c r="HC167" s="166"/>
      <c r="HD167" s="166"/>
      <c r="HE167" s="166"/>
      <c r="HF167" s="166"/>
      <c r="HG167" s="166"/>
      <c r="HH167" s="166"/>
      <c r="HI167" s="166"/>
      <c r="HJ167" s="166"/>
      <c r="HK167" s="166"/>
      <c r="HL167" s="166"/>
      <c r="HM167" s="166"/>
      <c r="HN167" s="166"/>
      <c r="HO167" s="166"/>
      <c r="HP167" s="166"/>
      <c r="HQ167" s="166"/>
      <c r="HR167" s="166"/>
      <c r="HS167" s="166"/>
      <c r="HT167" s="166"/>
      <c r="HU167" s="166"/>
      <c r="HV167" s="166"/>
      <c r="HW167" s="166"/>
      <c r="HX167" s="166"/>
      <c r="HY167" s="166"/>
      <c r="HZ167" s="166"/>
      <c r="IA167" s="166"/>
      <c r="IB167" s="166"/>
      <c r="IC167" s="166"/>
      <c r="ID167" s="166"/>
      <c r="IE167" s="298"/>
      <c r="IF167" s="320"/>
      <c r="IG167" s="320"/>
      <c r="IH167" s="320"/>
    </row>
    <row r="168" spans="2:242" s="252" customFormat="1" ht="33" customHeight="1" x14ac:dyDescent="0.3">
      <c r="B168" s="161" t="s">
        <v>302</v>
      </c>
      <c r="C168" s="327" t="s">
        <v>311</v>
      </c>
      <c r="D168" s="163"/>
      <c r="E168" s="164"/>
      <c r="F168" s="164"/>
      <c r="G168" s="164"/>
      <c r="H168" s="164"/>
      <c r="I168" s="164"/>
      <c r="J168" s="164"/>
      <c r="K168" s="164"/>
      <c r="L168" s="164"/>
      <c r="M168" s="164"/>
      <c r="N168" s="164"/>
      <c r="O168" s="164"/>
      <c r="P168" s="164"/>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7"/>
      <c r="AL168" s="167"/>
      <c r="AM168" s="172"/>
      <c r="AN168" s="172"/>
      <c r="AO168" s="170"/>
      <c r="AP168" s="166"/>
      <c r="AQ168" s="166"/>
      <c r="AR168" s="167"/>
      <c r="AS168" s="166"/>
      <c r="AT168" s="166"/>
      <c r="AU168" s="166"/>
      <c r="AV168" s="166"/>
      <c r="AW168" s="166"/>
      <c r="AX168" s="166"/>
      <c r="AY168" s="166"/>
      <c r="AZ168" s="166"/>
      <c r="BA168" s="166"/>
      <c r="BB168" s="166"/>
      <c r="BC168" s="166"/>
      <c r="BD168" s="166"/>
      <c r="BE168" s="166"/>
      <c r="BF168" s="166"/>
      <c r="BG168" s="166"/>
      <c r="BH168" s="166"/>
      <c r="BI168" s="166"/>
      <c r="BJ168" s="166"/>
      <c r="BK168" s="171"/>
      <c r="BL168" s="167"/>
      <c r="BM168" s="167"/>
      <c r="BN168" s="167"/>
      <c r="BO168" s="167"/>
      <c r="BP168" s="167"/>
      <c r="BQ168" s="167"/>
      <c r="BR168" s="167"/>
      <c r="BS168" s="167"/>
      <c r="BT168" s="167"/>
      <c r="BU168" s="167"/>
      <c r="BV168" s="166"/>
      <c r="BW168" s="166"/>
      <c r="BX168" s="166"/>
      <c r="BY168" s="166"/>
      <c r="BZ168" s="166"/>
      <c r="CA168" s="166"/>
      <c r="CB168" s="166">
        <f t="shared" si="370"/>
        <v>0</v>
      </c>
      <c r="CC168" s="166">
        <f t="shared" si="370"/>
        <v>0</v>
      </c>
      <c r="CD168" s="166">
        <f t="shared" si="370"/>
        <v>0</v>
      </c>
      <c r="CE168" s="166">
        <f t="shared" si="370"/>
        <v>0</v>
      </c>
      <c r="CF168" s="166">
        <f t="shared" si="370"/>
        <v>0</v>
      </c>
      <c r="CG168" s="166">
        <f t="shared" si="370"/>
        <v>0</v>
      </c>
      <c r="CH168" s="166">
        <f t="shared" si="370"/>
        <v>0</v>
      </c>
      <c r="CI168" s="166">
        <f t="shared" si="370"/>
        <v>0</v>
      </c>
      <c r="CJ168" s="166">
        <f t="shared" si="370"/>
        <v>0</v>
      </c>
      <c r="CK168" s="166">
        <f t="shared" si="370"/>
        <v>0</v>
      </c>
      <c r="CL168" s="166">
        <f t="shared" si="370"/>
        <v>0</v>
      </c>
      <c r="CM168" s="166">
        <f t="shared" si="370"/>
        <v>0</v>
      </c>
      <c r="CN168" s="166">
        <f t="shared" si="370"/>
        <v>0</v>
      </c>
      <c r="CO168" s="166">
        <f t="shared" si="370"/>
        <v>0</v>
      </c>
      <c r="CP168" s="166">
        <f t="shared" si="370"/>
        <v>0</v>
      </c>
      <c r="CQ168" s="166">
        <f t="shared" si="370"/>
        <v>0</v>
      </c>
      <c r="CR168" s="166">
        <f t="shared" si="370"/>
        <v>0</v>
      </c>
      <c r="CS168" s="166">
        <f t="shared" si="370"/>
        <v>0</v>
      </c>
      <c r="CT168" s="166">
        <f t="shared" si="370"/>
        <v>0</v>
      </c>
      <c r="CU168" s="166">
        <f t="shared" si="370"/>
        <v>0</v>
      </c>
      <c r="CV168" s="166">
        <f t="shared" si="370"/>
        <v>0</v>
      </c>
      <c r="CW168" s="166">
        <f t="shared" si="370"/>
        <v>0</v>
      </c>
      <c r="CX168" s="166">
        <f t="shared" si="370"/>
        <v>0</v>
      </c>
      <c r="CY168" s="166">
        <f t="shared" si="370"/>
        <v>0</v>
      </c>
      <c r="CZ168" s="166">
        <f t="shared" si="370"/>
        <v>0</v>
      </c>
      <c r="DA168" s="166">
        <f t="shared" si="370"/>
        <v>0</v>
      </c>
      <c r="DB168" s="166">
        <f t="shared" si="370"/>
        <v>0</v>
      </c>
      <c r="DC168" s="166"/>
      <c r="DD168" s="166"/>
      <c r="DE168" s="166"/>
      <c r="DF168" s="166">
        <f t="shared" si="371"/>
        <v>0</v>
      </c>
      <c r="DG168" s="166">
        <f t="shared" si="371"/>
        <v>0</v>
      </c>
      <c r="DH168" s="166">
        <f t="shared" si="371"/>
        <v>0</v>
      </c>
      <c r="DI168" s="166">
        <f t="shared" si="371"/>
        <v>0</v>
      </c>
      <c r="DJ168" s="166">
        <f t="shared" si="371"/>
        <v>0</v>
      </c>
      <c r="DK168" s="166">
        <f t="shared" si="371"/>
        <v>0</v>
      </c>
      <c r="DL168" s="166">
        <f t="shared" si="371"/>
        <v>0</v>
      </c>
      <c r="DM168" s="166">
        <f t="shared" si="371"/>
        <v>0</v>
      </c>
      <c r="DN168" s="166">
        <f t="shared" si="371"/>
        <v>0</v>
      </c>
      <c r="DO168" s="166">
        <f t="shared" si="371"/>
        <v>0</v>
      </c>
      <c r="DP168" s="166">
        <f t="shared" si="371"/>
        <v>0</v>
      </c>
      <c r="DQ168" s="166">
        <f t="shared" si="371"/>
        <v>0</v>
      </c>
      <c r="DR168" s="166">
        <f t="shared" si="371"/>
        <v>0</v>
      </c>
      <c r="DS168" s="166">
        <f t="shared" si="371"/>
        <v>0</v>
      </c>
      <c r="DT168" s="166">
        <f t="shared" si="371"/>
        <v>0</v>
      </c>
      <c r="DU168" s="166"/>
      <c r="DV168" s="166"/>
      <c r="DW168" s="166"/>
      <c r="DX168" s="166">
        <f>DX169</f>
        <v>0</v>
      </c>
      <c r="DY168" s="166">
        <f>DY169</f>
        <v>0</v>
      </c>
      <c r="DZ168" s="166">
        <f>DZ169</f>
        <v>0</v>
      </c>
      <c r="EA168" s="166"/>
      <c r="EB168" s="166"/>
      <c r="EC168" s="166"/>
      <c r="ED168" s="166">
        <f>EE168+EF168</f>
        <v>0</v>
      </c>
      <c r="EE168" s="166"/>
      <c r="EF168" s="166">
        <f>EF169</f>
        <v>0</v>
      </c>
      <c r="EG168" s="166">
        <f>EH168+EJ168</f>
        <v>3000</v>
      </c>
      <c r="EH168" s="166"/>
      <c r="EI168" s="166"/>
      <c r="EJ168" s="166">
        <f>EJ169</f>
        <v>3000</v>
      </c>
      <c r="EK168" s="166">
        <f>EK169</f>
        <v>0</v>
      </c>
      <c r="EL168" s="166">
        <f>EL169</f>
        <v>0</v>
      </c>
      <c r="EM168" s="166"/>
      <c r="EN168" s="166">
        <f>EN169</f>
        <v>0</v>
      </c>
      <c r="EO168" s="166">
        <f>EO169</f>
        <v>-3000</v>
      </c>
      <c r="EP168" s="166">
        <f>EP169</f>
        <v>0</v>
      </c>
      <c r="EQ168" s="166"/>
      <c r="ER168" s="166">
        <f>ER169</f>
        <v>-3000</v>
      </c>
      <c r="ES168" s="167">
        <f>ES169</f>
        <v>0</v>
      </c>
      <c r="ET168" s="167"/>
      <c r="EU168" s="167"/>
      <c r="EV168" s="166">
        <f>EV169</f>
        <v>0</v>
      </c>
      <c r="EW168" s="166">
        <f>EW169</f>
        <v>0</v>
      </c>
      <c r="EX168" s="166">
        <f>EX169</f>
        <v>0</v>
      </c>
      <c r="EY168" s="166">
        <f>EY169</f>
        <v>0</v>
      </c>
      <c r="EZ168" s="166"/>
      <c r="FA168" s="166"/>
      <c r="FB168" s="166"/>
      <c r="FC168" s="166">
        <f>FD168+FF168</f>
        <v>3000</v>
      </c>
      <c r="FD168" s="166"/>
      <c r="FE168" s="166"/>
      <c r="FF168" s="166">
        <f>FF169+FF184</f>
        <v>3000</v>
      </c>
      <c r="FG168" s="166">
        <f>FJ168+FI168+FH168</f>
        <v>1000</v>
      </c>
      <c r="FH168" s="166">
        <f>FH169</f>
        <v>0</v>
      </c>
      <c r="FI168" s="166"/>
      <c r="FJ168" s="166">
        <f>FJ169+FJ184</f>
        <v>1000</v>
      </c>
      <c r="FK168" s="166">
        <f>FK169</f>
        <v>3000</v>
      </c>
      <c r="FL168" s="166">
        <f>FL169</f>
        <v>0</v>
      </c>
      <c r="FM168" s="166"/>
      <c r="FN168" s="166">
        <f>FN169</f>
        <v>3000</v>
      </c>
      <c r="FO168" s="166">
        <f>FP168+FR168</f>
        <v>4000</v>
      </c>
      <c r="FP168" s="166"/>
      <c r="FQ168" s="166"/>
      <c r="FR168" s="166">
        <f>FR169+FR184</f>
        <v>4000</v>
      </c>
      <c r="FS168" s="248">
        <f t="shared" si="364"/>
        <v>0</v>
      </c>
      <c r="FT168" s="249">
        <f t="shared" si="372"/>
        <v>0</v>
      </c>
      <c r="FU168" s="248">
        <v>0</v>
      </c>
      <c r="FV168" s="249">
        <v>0</v>
      </c>
      <c r="FW168" s="248">
        <f t="shared" si="349"/>
        <v>0</v>
      </c>
      <c r="FX168" s="249">
        <v>0</v>
      </c>
      <c r="FY168" s="248">
        <f t="shared" si="350"/>
        <v>0</v>
      </c>
      <c r="FZ168" s="249">
        <f t="shared" si="375"/>
        <v>0</v>
      </c>
      <c r="GA168" s="248">
        <f t="shared" si="376"/>
        <v>0</v>
      </c>
      <c r="GB168" s="250">
        <f t="shared" si="377"/>
        <v>0</v>
      </c>
      <c r="GC168" s="248"/>
      <c r="GD168" s="250"/>
      <c r="GE168" s="248"/>
      <c r="GF168" s="251"/>
      <c r="GG168" s="248">
        <f t="shared" si="351"/>
        <v>0</v>
      </c>
      <c r="GH168" s="251">
        <f t="shared" si="339"/>
        <v>0</v>
      </c>
      <c r="GI168" s="248">
        <f t="shared" si="378"/>
        <v>0</v>
      </c>
      <c r="GJ168" s="250">
        <f t="shared" si="379"/>
        <v>0</v>
      </c>
      <c r="GK168" s="248">
        <f t="shared" si="354"/>
        <v>0</v>
      </c>
      <c r="GL168" s="250">
        <v>0</v>
      </c>
      <c r="GM168" s="248">
        <f t="shared" si="352"/>
        <v>0</v>
      </c>
      <c r="GN168" s="250">
        <v>0</v>
      </c>
      <c r="GO168" s="248">
        <f t="shared" si="353"/>
        <v>0</v>
      </c>
      <c r="GP168" s="250">
        <f t="shared" si="382"/>
        <v>0</v>
      </c>
      <c r="GQ168" s="166"/>
      <c r="GR168" s="166"/>
      <c r="GS168" s="166"/>
      <c r="GT168" s="166"/>
      <c r="GU168" s="166">
        <f>GV168+GX168</f>
        <v>0</v>
      </c>
      <c r="GV168" s="166"/>
      <c r="GW168" s="166"/>
      <c r="GX168" s="166">
        <f>GX169</f>
        <v>0</v>
      </c>
      <c r="GY168" s="166"/>
      <c r="GZ168" s="166"/>
      <c r="HA168" s="166"/>
      <c r="HB168" s="166"/>
      <c r="HC168" s="166"/>
      <c r="HD168" s="166"/>
      <c r="HE168" s="166"/>
      <c r="HF168" s="166"/>
      <c r="HG168" s="166">
        <f>HH168+HJ168</f>
        <v>75549.461750000002</v>
      </c>
      <c r="HH168" s="166"/>
      <c r="HI168" s="166"/>
      <c r="HJ168" s="166">
        <f>HJ169+HJ184</f>
        <v>75549.461750000002</v>
      </c>
      <c r="HK168" s="166">
        <f>HL168+HN168</f>
        <v>0</v>
      </c>
      <c r="HL168" s="166"/>
      <c r="HM168" s="166"/>
      <c r="HN168" s="166">
        <f>HN169</f>
        <v>0</v>
      </c>
      <c r="HO168" s="166">
        <f>HP168+HR168</f>
        <v>75549.461750000002</v>
      </c>
      <c r="HP168" s="166"/>
      <c r="HQ168" s="166"/>
      <c r="HR168" s="166">
        <f>HR169+HR184</f>
        <v>75549.461750000002</v>
      </c>
      <c r="HS168" s="166">
        <f>HT168+HV168</f>
        <v>0</v>
      </c>
      <c r="HT168" s="166"/>
      <c r="HU168" s="166"/>
      <c r="HV168" s="166">
        <f>HV169</f>
        <v>0</v>
      </c>
      <c r="HW168" s="166">
        <f>HW184</f>
        <v>59671.516710000004</v>
      </c>
      <c r="HX168" s="166"/>
      <c r="HY168" s="166"/>
      <c r="HZ168" s="166">
        <f>HZ184</f>
        <v>59671.516710000004</v>
      </c>
      <c r="IA168" s="166">
        <f>IA184</f>
        <v>59671.516710000004</v>
      </c>
      <c r="IB168" s="166"/>
      <c r="IC168" s="166"/>
      <c r="ID168" s="166">
        <f>ID184</f>
        <v>59671.516710000004</v>
      </c>
      <c r="IE168" s="337"/>
      <c r="IF168" s="320"/>
      <c r="IG168" s="320"/>
      <c r="IH168" s="320"/>
    </row>
    <row r="169" spans="2:242" s="333" customFormat="1" ht="106.5" customHeight="1" x14ac:dyDescent="0.25">
      <c r="B169" s="285" t="s">
        <v>145</v>
      </c>
      <c r="C169" s="328" t="s">
        <v>312</v>
      </c>
      <c r="D169" s="329"/>
      <c r="E169" s="232"/>
      <c r="F169" s="232"/>
      <c r="G169" s="232"/>
      <c r="H169" s="232"/>
      <c r="I169" s="232"/>
      <c r="J169" s="232"/>
      <c r="K169" s="232"/>
      <c r="L169" s="232"/>
      <c r="M169" s="232"/>
      <c r="N169" s="232"/>
      <c r="O169" s="232"/>
      <c r="P169" s="232"/>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67"/>
      <c r="AL169" s="267"/>
      <c r="AM169" s="330"/>
      <c r="AN169" s="330"/>
      <c r="AO169" s="265"/>
      <c r="AP169" s="234"/>
      <c r="AQ169" s="234"/>
      <c r="AR169" s="267"/>
      <c r="AS169" s="234"/>
      <c r="AT169" s="234"/>
      <c r="AU169" s="234"/>
      <c r="AV169" s="234"/>
      <c r="AW169" s="234"/>
      <c r="AX169" s="234"/>
      <c r="AY169" s="234"/>
      <c r="AZ169" s="234"/>
      <c r="BA169" s="234"/>
      <c r="BB169" s="234"/>
      <c r="BC169" s="234"/>
      <c r="BD169" s="234"/>
      <c r="BE169" s="234"/>
      <c r="BF169" s="234"/>
      <c r="BG169" s="234"/>
      <c r="BH169" s="234"/>
      <c r="BI169" s="234"/>
      <c r="BJ169" s="234"/>
      <c r="BK169" s="266"/>
      <c r="BL169" s="267"/>
      <c r="BM169" s="267"/>
      <c r="BN169" s="267"/>
      <c r="BO169" s="267"/>
      <c r="BP169" s="267"/>
      <c r="BQ169" s="267"/>
      <c r="BR169" s="267"/>
      <c r="BS169" s="267"/>
      <c r="BT169" s="267"/>
      <c r="BU169" s="267"/>
      <c r="BV169" s="234"/>
      <c r="BW169" s="234"/>
      <c r="BX169" s="234"/>
      <c r="BY169" s="234"/>
      <c r="BZ169" s="234"/>
      <c r="CA169" s="234"/>
      <c r="CB169" s="234"/>
      <c r="CC169" s="234"/>
      <c r="CD169" s="234"/>
      <c r="CE169" s="267"/>
      <c r="CF169" s="267"/>
      <c r="CG169" s="234"/>
      <c r="CH169" s="234"/>
      <c r="CI169" s="234"/>
      <c r="CJ169" s="234"/>
      <c r="CK169" s="234"/>
      <c r="CL169" s="234"/>
      <c r="CM169" s="234"/>
      <c r="CN169" s="234"/>
      <c r="CO169" s="234"/>
      <c r="CP169" s="234"/>
      <c r="CQ169" s="234"/>
      <c r="CR169" s="234"/>
      <c r="CS169" s="234"/>
      <c r="CT169" s="234"/>
      <c r="CU169" s="234"/>
      <c r="CV169" s="234"/>
      <c r="CW169" s="234"/>
      <c r="CX169" s="234"/>
      <c r="CY169" s="234"/>
      <c r="CZ169" s="234"/>
      <c r="DA169" s="234"/>
      <c r="DB169" s="234"/>
      <c r="DC169" s="234"/>
      <c r="DD169" s="234"/>
      <c r="DE169" s="234"/>
      <c r="DF169" s="234"/>
      <c r="DG169" s="234"/>
      <c r="DH169" s="234"/>
      <c r="DI169" s="234"/>
      <c r="DJ169" s="234"/>
      <c r="DK169" s="234"/>
      <c r="DL169" s="234"/>
      <c r="DM169" s="234"/>
      <c r="DN169" s="234"/>
      <c r="DO169" s="234"/>
      <c r="DP169" s="234"/>
      <c r="DQ169" s="234"/>
      <c r="DR169" s="234"/>
      <c r="DS169" s="234"/>
      <c r="DT169" s="234"/>
      <c r="DU169" s="234"/>
      <c r="DV169" s="234"/>
      <c r="DW169" s="234"/>
      <c r="DX169" s="234"/>
      <c r="DY169" s="234"/>
      <c r="DZ169" s="234"/>
      <c r="EA169" s="234"/>
      <c r="EB169" s="234"/>
      <c r="EC169" s="234"/>
      <c r="ED169" s="234"/>
      <c r="EE169" s="234"/>
      <c r="EF169" s="234"/>
      <c r="EG169" s="234">
        <f>EJ169</f>
        <v>3000</v>
      </c>
      <c r="EH169" s="234"/>
      <c r="EI169" s="234"/>
      <c r="EJ169" s="234">
        <v>3000</v>
      </c>
      <c r="EK169" s="234"/>
      <c r="EL169" s="234"/>
      <c r="EM169" s="234"/>
      <c r="EN169" s="234"/>
      <c r="EO169" s="234">
        <f>ER169</f>
        <v>-3000</v>
      </c>
      <c r="EP169" s="234"/>
      <c r="EQ169" s="234"/>
      <c r="ER169" s="234">
        <f>EV169-EJ169</f>
        <v>-3000</v>
      </c>
      <c r="ES169" s="263">
        <f>ET169+EV169</f>
        <v>0</v>
      </c>
      <c r="ET169" s="263">
        <v>0</v>
      </c>
      <c r="EU169" s="263"/>
      <c r="EV169" s="234">
        <f>FR169-EJ169</f>
        <v>0</v>
      </c>
      <c r="EW169" s="234"/>
      <c r="EX169" s="234"/>
      <c r="EY169" s="234"/>
      <c r="EZ169" s="234"/>
      <c r="FA169" s="234"/>
      <c r="FB169" s="234"/>
      <c r="FC169" s="234">
        <f>FF169</f>
        <v>3000</v>
      </c>
      <c r="FD169" s="234"/>
      <c r="FE169" s="234"/>
      <c r="FF169" s="234">
        <v>3000</v>
      </c>
      <c r="FG169" s="234">
        <f>FJ169</f>
        <v>0</v>
      </c>
      <c r="FH169" s="234"/>
      <c r="FI169" s="234"/>
      <c r="FJ169" s="234">
        <v>0</v>
      </c>
      <c r="FK169" s="234">
        <f>FN169</f>
        <v>3000</v>
      </c>
      <c r="FL169" s="234"/>
      <c r="FM169" s="234"/>
      <c r="FN169" s="234">
        <f>FR169</f>
        <v>3000</v>
      </c>
      <c r="FO169" s="234">
        <f>FR169</f>
        <v>3000</v>
      </c>
      <c r="FP169" s="234"/>
      <c r="FQ169" s="234"/>
      <c r="FR169" s="234">
        <f>EJ169</f>
        <v>3000</v>
      </c>
      <c r="FS169" s="140">
        <f t="shared" si="364"/>
        <v>0</v>
      </c>
      <c r="FT169" s="144">
        <f t="shared" si="372"/>
        <v>0</v>
      </c>
      <c r="FU169" s="140">
        <v>0</v>
      </c>
      <c r="FV169" s="144">
        <v>0</v>
      </c>
      <c r="FW169" s="140">
        <f t="shared" si="349"/>
        <v>0</v>
      </c>
      <c r="FX169" s="144">
        <v>0</v>
      </c>
      <c r="FY169" s="140">
        <f t="shared" si="350"/>
        <v>0</v>
      </c>
      <c r="FZ169" s="144">
        <f t="shared" si="375"/>
        <v>0</v>
      </c>
      <c r="GA169" s="140">
        <f t="shared" si="376"/>
        <v>0</v>
      </c>
      <c r="GB169" s="145">
        <f t="shared" si="377"/>
        <v>0</v>
      </c>
      <c r="GC169" s="140"/>
      <c r="GD169" s="145"/>
      <c r="GE169" s="140"/>
      <c r="GF169" s="268"/>
      <c r="GG169" s="140">
        <f t="shared" si="351"/>
        <v>0</v>
      </c>
      <c r="GH169" s="268">
        <f t="shared" si="339"/>
        <v>0</v>
      </c>
      <c r="GI169" s="140">
        <f t="shared" si="378"/>
        <v>0</v>
      </c>
      <c r="GJ169" s="145">
        <f t="shared" si="379"/>
        <v>0</v>
      </c>
      <c r="GK169" s="140">
        <f t="shared" si="354"/>
        <v>0</v>
      </c>
      <c r="GL169" s="145">
        <v>0</v>
      </c>
      <c r="GM169" s="140">
        <f t="shared" si="352"/>
        <v>0</v>
      </c>
      <c r="GN169" s="145">
        <v>0</v>
      </c>
      <c r="GO169" s="140">
        <f t="shared" si="353"/>
        <v>0</v>
      </c>
      <c r="GP169" s="145">
        <f t="shared" si="382"/>
        <v>0</v>
      </c>
      <c r="GQ169" s="234"/>
      <c r="GR169" s="234"/>
      <c r="GS169" s="234"/>
      <c r="GT169" s="234"/>
      <c r="GU169" s="234">
        <f>GV169+GX169</f>
        <v>0</v>
      </c>
      <c r="GV169" s="234"/>
      <c r="GW169" s="234"/>
      <c r="GX169" s="234">
        <v>0</v>
      </c>
      <c r="GY169" s="234"/>
      <c r="GZ169" s="234"/>
      <c r="HA169" s="234"/>
      <c r="HB169" s="234"/>
      <c r="HC169" s="234"/>
      <c r="HD169" s="234"/>
      <c r="HE169" s="234"/>
      <c r="HF169" s="234"/>
      <c r="HG169" s="234">
        <f>HJ169</f>
        <v>0</v>
      </c>
      <c r="HH169" s="234"/>
      <c r="HI169" s="234"/>
      <c r="HJ169" s="234"/>
      <c r="HK169" s="234">
        <f>HN169</f>
        <v>0</v>
      </c>
      <c r="HL169" s="234"/>
      <c r="HM169" s="234"/>
      <c r="HN169" s="234">
        <f>HR169-GX169</f>
        <v>0</v>
      </c>
      <c r="HO169" s="234">
        <f>HR169</f>
        <v>0</v>
      </c>
      <c r="HP169" s="234"/>
      <c r="HQ169" s="234"/>
      <c r="HR169" s="234">
        <v>0</v>
      </c>
      <c r="HS169" s="234">
        <f>HV169</f>
        <v>0</v>
      </c>
      <c r="HT169" s="234"/>
      <c r="HU169" s="234"/>
      <c r="HV169" s="234">
        <v>0</v>
      </c>
      <c r="HW169" s="234">
        <f>HX169+HZ169</f>
        <v>0</v>
      </c>
      <c r="HX169" s="234"/>
      <c r="HY169" s="234"/>
      <c r="HZ169" s="234">
        <f>ID169-HV169</f>
        <v>0</v>
      </c>
      <c r="IA169" s="234">
        <f>IB169+ID169</f>
        <v>0</v>
      </c>
      <c r="IB169" s="234"/>
      <c r="IC169" s="234"/>
      <c r="ID169" s="234">
        <v>0</v>
      </c>
      <c r="IE169" s="332" t="s">
        <v>313</v>
      </c>
      <c r="IF169" s="238"/>
      <c r="IG169" s="238"/>
      <c r="IH169" s="238"/>
    </row>
    <row r="170" spans="2:242" s="355" customFormat="1" ht="47.25" hidden="1" customHeight="1" x14ac:dyDescent="0.3">
      <c r="B170" s="341" t="s">
        <v>314</v>
      </c>
      <c r="C170" s="342" t="s">
        <v>315</v>
      </c>
      <c r="D170" s="343"/>
      <c r="E170" s="344"/>
      <c r="F170" s="344"/>
      <c r="G170" s="344"/>
      <c r="H170" s="344"/>
      <c r="I170" s="344"/>
      <c r="J170" s="344"/>
      <c r="K170" s="344"/>
      <c r="L170" s="344"/>
      <c r="M170" s="344"/>
      <c r="N170" s="344"/>
      <c r="O170" s="344"/>
      <c r="P170" s="344"/>
      <c r="Q170" s="345"/>
      <c r="R170" s="345"/>
      <c r="S170" s="345"/>
      <c r="T170" s="345"/>
      <c r="U170" s="345"/>
      <c r="V170" s="345"/>
      <c r="W170" s="345"/>
      <c r="X170" s="345"/>
      <c r="Y170" s="345"/>
      <c r="Z170" s="345"/>
      <c r="AA170" s="345"/>
      <c r="AB170" s="345"/>
      <c r="AC170" s="345"/>
      <c r="AD170" s="345"/>
      <c r="AE170" s="345"/>
      <c r="AF170" s="345"/>
      <c r="AG170" s="345"/>
      <c r="AH170" s="345"/>
      <c r="AI170" s="345"/>
      <c r="AJ170" s="345"/>
      <c r="AK170" s="346"/>
      <c r="AL170" s="346"/>
      <c r="AM170" s="347"/>
      <c r="AN170" s="347"/>
      <c r="AO170" s="348"/>
      <c r="AP170" s="345"/>
      <c r="AQ170" s="345"/>
      <c r="AR170" s="346"/>
      <c r="AS170" s="345"/>
      <c r="AT170" s="345"/>
      <c r="AU170" s="345"/>
      <c r="AV170" s="345"/>
      <c r="AW170" s="345"/>
      <c r="AX170" s="345"/>
      <c r="AY170" s="345"/>
      <c r="AZ170" s="345"/>
      <c r="BA170" s="345"/>
      <c r="BB170" s="345"/>
      <c r="BC170" s="345"/>
      <c r="BD170" s="345"/>
      <c r="BE170" s="345"/>
      <c r="BF170" s="345"/>
      <c r="BG170" s="345"/>
      <c r="BH170" s="345"/>
      <c r="BI170" s="345"/>
      <c r="BJ170" s="345"/>
      <c r="BK170" s="349"/>
      <c r="BL170" s="346"/>
      <c r="BM170" s="346"/>
      <c r="BN170" s="346"/>
      <c r="BO170" s="346"/>
      <c r="BP170" s="346"/>
      <c r="BQ170" s="346"/>
      <c r="BR170" s="346"/>
      <c r="BS170" s="346"/>
      <c r="BT170" s="346"/>
      <c r="BU170" s="346"/>
      <c r="BV170" s="345"/>
      <c r="BW170" s="345"/>
      <c r="BX170" s="345"/>
      <c r="BY170" s="345"/>
      <c r="BZ170" s="345"/>
      <c r="CA170" s="345"/>
      <c r="CB170" s="345"/>
      <c r="CC170" s="345"/>
      <c r="CD170" s="345"/>
      <c r="CE170" s="346"/>
      <c r="CF170" s="346"/>
      <c r="CG170" s="345"/>
      <c r="CH170" s="345"/>
      <c r="CI170" s="345"/>
      <c r="CJ170" s="345"/>
      <c r="CK170" s="345"/>
      <c r="CL170" s="345"/>
      <c r="CM170" s="345"/>
      <c r="CN170" s="345"/>
      <c r="CO170" s="345"/>
      <c r="CP170" s="345"/>
      <c r="CQ170" s="345"/>
      <c r="CR170" s="345"/>
      <c r="CS170" s="345"/>
      <c r="CT170" s="345"/>
      <c r="CU170" s="345"/>
      <c r="CV170" s="345"/>
      <c r="CW170" s="345">
        <f>CX170+CY170</f>
        <v>5546.3</v>
      </c>
      <c r="CX170" s="345">
        <v>0</v>
      </c>
      <c r="CY170" s="345">
        <v>5546.3</v>
      </c>
      <c r="CZ170" s="345"/>
      <c r="DA170" s="345"/>
      <c r="DB170" s="345"/>
      <c r="DC170" s="345"/>
      <c r="DD170" s="345"/>
      <c r="DE170" s="345"/>
      <c r="DF170" s="345">
        <f>DG170+DH170</f>
        <v>0</v>
      </c>
      <c r="DG170" s="345">
        <v>0</v>
      </c>
      <c r="DH170" s="345">
        <f>DK170-CY170</f>
        <v>0</v>
      </c>
      <c r="DI170" s="345">
        <f>DJ170+DK170</f>
        <v>5546.3</v>
      </c>
      <c r="DJ170" s="345"/>
      <c r="DK170" s="345">
        <f>CY170</f>
        <v>5546.3</v>
      </c>
      <c r="DL170" s="345"/>
      <c r="DM170" s="345"/>
      <c r="DN170" s="345"/>
      <c r="DO170" s="345"/>
      <c r="DP170" s="345"/>
      <c r="DQ170" s="345"/>
      <c r="DR170" s="345"/>
      <c r="DS170" s="345"/>
      <c r="DT170" s="345"/>
      <c r="DU170" s="345">
        <f>DV170+DW170</f>
        <v>184000</v>
      </c>
      <c r="DV170" s="345"/>
      <c r="DW170" s="345">
        <v>184000</v>
      </c>
      <c r="DX170" s="345"/>
      <c r="DY170" s="345"/>
      <c r="DZ170" s="345"/>
      <c r="EA170" s="345"/>
      <c r="EB170" s="345"/>
      <c r="EC170" s="345"/>
      <c r="ED170" s="345">
        <f>EE170+EF170</f>
        <v>-184000</v>
      </c>
      <c r="EE170" s="345"/>
      <c r="EF170" s="345">
        <f>EJ170-DW170</f>
        <v>-184000</v>
      </c>
      <c r="EG170" s="345">
        <f>EH170+EJ170</f>
        <v>0</v>
      </c>
      <c r="EH170" s="345"/>
      <c r="EI170" s="345"/>
      <c r="EJ170" s="345">
        <v>0</v>
      </c>
      <c r="EK170" s="345">
        <f>EN170</f>
        <v>0</v>
      </c>
      <c r="EL170" s="345"/>
      <c r="EM170" s="345"/>
      <c r="EN170" s="345">
        <v>0</v>
      </c>
      <c r="EO170" s="345">
        <f>ER170</f>
        <v>0</v>
      </c>
      <c r="EP170" s="345"/>
      <c r="EQ170" s="345"/>
      <c r="ER170" s="345">
        <f>EV170-EJ170</f>
        <v>0</v>
      </c>
      <c r="ES170" s="350">
        <f>ET170+EV170</f>
        <v>0</v>
      </c>
      <c r="ET170" s="351"/>
      <c r="EU170" s="351"/>
      <c r="EV170" s="345">
        <v>0</v>
      </c>
      <c r="EW170" s="345">
        <f>EY170</f>
        <v>34170.603999999999</v>
      </c>
      <c r="EX170" s="345"/>
      <c r="EY170" s="345">
        <v>34170.603999999999</v>
      </c>
      <c r="EZ170" s="345"/>
      <c r="FA170" s="345"/>
      <c r="FB170" s="345"/>
      <c r="FC170" s="234">
        <f t="shared" ref="FC170:FC184" si="383">FF170</f>
        <v>0</v>
      </c>
      <c r="FD170" s="345"/>
      <c r="FE170" s="345"/>
      <c r="FF170" s="345">
        <v>0</v>
      </c>
      <c r="FG170" s="345"/>
      <c r="FH170" s="345"/>
      <c r="FI170" s="345"/>
      <c r="FJ170" s="345"/>
      <c r="FK170" s="345">
        <f>FN170</f>
        <v>0</v>
      </c>
      <c r="FL170" s="345"/>
      <c r="FM170" s="345"/>
      <c r="FN170" s="345">
        <f>FR170-FF170</f>
        <v>0</v>
      </c>
      <c r="FO170" s="234">
        <f t="shared" ref="FO170:FO184" si="384">FR170</f>
        <v>0</v>
      </c>
      <c r="FP170" s="345"/>
      <c r="FQ170" s="345"/>
      <c r="FR170" s="234">
        <f t="shared" ref="FR170:FR183" si="385">EJ170</f>
        <v>0</v>
      </c>
      <c r="FS170" s="45">
        <f t="shared" si="364"/>
        <v>0</v>
      </c>
      <c r="FT170" s="46" t="e">
        <f t="shared" si="372"/>
        <v>#DIV/0!</v>
      </c>
      <c r="FU170" s="45">
        <v>0</v>
      </c>
      <c r="FV170" s="46" t="e">
        <f t="shared" si="373"/>
        <v>#DIV/0!</v>
      </c>
      <c r="FW170" s="45">
        <f t="shared" si="349"/>
        <v>0</v>
      </c>
      <c r="FX170" s="46" t="e">
        <f t="shared" si="374"/>
        <v>#DIV/0!</v>
      </c>
      <c r="FY170" s="45">
        <f t="shared" si="350"/>
        <v>0</v>
      </c>
      <c r="FZ170" s="46" t="e">
        <f t="shared" si="375"/>
        <v>#DIV/0!</v>
      </c>
      <c r="GA170" s="45">
        <f t="shared" si="376"/>
        <v>0</v>
      </c>
      <c r="GB170" s="47" t="e">
        <f t="shared" si="377"/>
        <v>#DIV/0!</v>
      </c>
      <c r="GC170" s="140">
        <v>0</v>
      </c>
      <c r="GD170" s="47" t="e">
        <f t="shared" ref="GD170:GD206" si="386">GC170/FD170</f>
        <v>#DIV/0!</v>
      </c>
      <c r="GE170" s="115"/>
      <c r="GF170" s="236"/>
      <c r="GG170" s="115">
        <f t="shared" si="351"/>
        <v>0</v>
      </c>
      <c r="GH170" s="236" t="e">
        <f t="shared" si="339"/>
        <v>#DIV/0!</v>
      </c>
      <c r="GI170" s="140">
        <f t="shared" si="378"/>
        <v>0</v>
      </c>
      <c r="GJ170" s="47" t="e">
        <f t="shared" si="379"/>
        <v>#DIV/0!</v>
      </c>
      <c r="GK170" s="115">
        <f t="shared" si="354"/>
        <v>0</v>
      </c>
      <c r="GL170" s="47" t="e">
        <f t="shared" si="380"/>
        <v>#DIV/0!</v>
      </c>
      <c r="GM170" s="115">
        <f t="shared" si="352"/>
        <v>0</v>
      </c>
      <c r="GN170" s="47" t="e">
        <f t="shared" si="381"/>
        <v>#DIV/0!</v>
      </c>
      <c r="GO170" s="115">
        <f t="shared" si="353"/>
        <v>0</v>
      </c>
      <c r="GP170" s="47" t="e">
        <f t="shared" si="382"/>
        <v>#DIV/0!</v>
      </c>
      <c r="GQ170" s="234"/>
      <c r="GR170" s="234"/>
      <c r="GS170" s="234"/>
      <c r="GT170" s="234"/>
      <c r="GU170" s="234">
        <f t="shared" ref="GU170:GU184" si="387">GV170+GX170</f>
        <v>0</v>
      </c>
      <c r="GV170" s="345"/>
      <c r="GW170" s="345"/>
      <c r="GX170" s="345">
        <v>0</v>
      </c>
      <c r="GY170" s="345"/>
      <c r="GZ170" s="345"/>
      <c r="HA170" s="345"/>
      <c r="HB170" s="345"/>
      <c r="HC170" s="345"/>
      <c r="HD170" s="345"/>
      <c r="HE170" s="345"/>
      <c r="HF170" s="345"/>
      <c r="HG170" s="234">
        <f t="shared" ref="HG170:HG184" si="388">HJ170</f>
        <v>0</v>
      </c>
      <c r="HH170" s="345"/>
      <c r="HI170" s="345"/>
      <c r="HJ170" s="352">
        <f>HR170-GX170</f>
        <v>0</v>
      </c>
      <c r="HK170" s="345">
        <f>HL170+HN170</f>
        <v>0</v>
      </c>
      <c r="HL170" s="345"/>
      <c r="HM170" s="345"/>
      <c r="HN170" s="352">
        <f>IH170-HB170</f>
        <v>0</v>
      </c>
      <c r="HO170" s="234">
        <f t="shared" ref="HO170:HO184" si="389">HR170</f>
        <v>0</v>
      </c>
      <c r="HP170" s="345"/>
      <c r="HQ170" s="345"/>
      <c r="HR170" s="345">
        <f>GX170</f>
        <v>0</v>
      </c>
      <c r="HS170" s="345">
        <f>HT170+HV170</f>
        <v>0</v>
      </c>
      <c r="HT170" s="345"/>
      <c r="HU170" s="345"/>
      <c r="HV170" s="345">
        <v>0</v>
      </c>
      <c r="HW170" s="345">
        <f>HX170+HZ170</f>
        <v>0</v>
      </c>
      <c r="HX170" s="345"/>
      <c r="HY170" s="345"/>
      <c r="HZ170" s="352">
        <f>IT170-HN170</f>
        <v>0</v>
      </c>
      <c r="IA170" s="345">
        <f>IB170+ID170</f>
        <v>0</v>
      </c>
      <c r="IB170" s="345"/>
      <c r="IC170" s="345"/>
      <c r="ID170" s="345">
        <v>0</v>
      </c>
      <c r="IE170" s="353"/>
      <c r="IF170" s="354"/>
      <c r="IG170" s="354"/>
      <c r="IH170" s="354"/>
    </row>
    <row r="171" spans="2:242" s="311" customFormat="1" ht="137.25" hidden="1" customHeight="1" x14ac:dyDescent="0.3">
      <c r="B171" s="301" t="s">
        <v>84</v>
      </c>
      <c r="C171" s="302" t="s">
        <v>316</v>
      </c>
      <c r="D171" s="303"/>
      <c r="E171" s="304"/>
      <c r="F171" s="304"/>
      <c r="G171" s="304"/>
      <c r="H171" s="304"/>
      <c r="I171" s="304"/>
      <c r="J171" s="304"/>
      <c r="K171" s="304"/>
      <c r="L171" s="304"/>
      <c r="M171" s="304"/>
      <c r="N171" s="304"/>
      <c r="O171" s="304"/>
      <c r="P171" s="304"/>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6"/>
      <c r="AL171" s="306"/>
      <c r="AM171" s="168"/>
      <c r="AN171" s="168"/>
      <c r="AO171" s="307"/>
      <c r="AP171" s="305"/>
      <c r="AQ171" s="305"/>
      <c r="AR171" s="306"/>
      <c r="AS171" s="305"/>
      <c r="AT171" s="305"/>
      <c r="AU171" s="305"/>
      <c r="AV171" s="305"/>
      <c r="AW171" s="305"/>
      <c r="AX171" s="305"/>
      <c r="AY171" s="305"/>
      <c r="AZ171" s="305"/>
      <c r="BA171" s="305"/>
      <c r="BB171" s="305"/>
      <c r="BC171" s="305"/>
      <c r="BD171" s="305"/>
      <c r="BE171" s="305"/>
      <c r="BF171" s="305"/>
      <c r="BG171" s="305"/>
      <c r="BH171" s="305"/>
      <c r="BI171" s="305"/>
      <c r="BJ171" s="305"/>
      <c r="BK171" s="308"/>
      <c r="BL171" s="306"/>
      <c r="BM171" s="306"/>
      <c r="BN171" s="306"/>
      <c r="BO171" s="306"/>
      <c r="BP171" s="306"/>
      <c r="BQ171" s="306"/>
      <c r="BR171" s="306"/>
      <c r="BS171" s="306"/>
      <c r="BT171" s="306"/>
      <c r="BU171" s="306"/>
      <c r="BV171" s="305"/>
      <c r="BW171" s="305"/>
      <c r="BX171" s="305"/>
      <c r="BY171" s="305"/>
      <c r="BZ171" s="305"/>
      <c r="CA171" s="305"/>
      <c r="CB171" s="305"/>
      <c r="CC171" s="305"/>
      <c r="CD171" s="305"/>
      <c r="CE171" s="306"/>
      <c r="CF171" s="306"/>
      <c r="CG171" s="305"/>
      <c r="CH171" s="305"/>
      <c r="CI171" s="305"/>
      <c r="CJ171" s="305"/>
      <c r="CK171" s="305"/>
      <c r="CL171" s="305"/>
      <c r="CM171" s="305"/>
      <c r="CN171" s="305"/>
      <c r="CO171" s="305"/>
      <c r="CP171" s="305"/>
      <c r="CQ171" s="305"/>
      <c r="CR171" s="305"/>
      <c r="CS171" s="305"/>
      <c r="CT171" s="305"/>
      <c r="CU171" s="305"/>
      <c r="CV171" s="305"/>
      <c r="CW171" s="305">
        <f t="shared" ref="CW171:FH171" si="390">CW172+CW176+CW179</f>
        <v>605719.06089999992</v>
      </c>
      <c r="CX171" s="305">
        <f t="shared" si="390"/>
        <v>605719.06089999992</v>
      </c>
      <c r="CY171" s="305">
        <f t="shared" si="390"/>
        <v>0</v>
      </c>
      <c r="CZ171" s="305">
        <f t="shared" si="390"/>
        <v>258461.3</v>
      </c>
      <c r="DA171" s="305">
        <f t="shared" si="390"/>
        <v>258461.3</v>
      </c>
      <c r="DB171" s="305">
        <f t="shared" si="390"/>
        <v>0</v>
      </c>
      <c r="DC171" s="305">
        <f t="shared" si="390"/>
        <v>166307.16456999999</v>
      </c>
      <c r="DD171" s="305">
        <f t="shared" si="390"/>
        <v>166307.16456999999</v>
      </c>
      <c r="DE171" s="305">
        <f t="shared" si="390"/>
        <v>0</v>
      </c>
      <c r="DF171" s="305">
        <f t="shared" si="390"/>
        <v>-605719.06089999992</v>
      </c>
      <c r="DG171" s="305">
        <f t="shared" si="390"/>
        <v>-605719.06089999992</v>
      </c>
      <c r="DH171" s="305">
        <f t="shared" si="390"/>
        <v>0</v>
      </c>
      <c r="DI171" s="305">
        <f t="shared" si="390"/>
        <v>0</v>
      </c>
      <c r="DJ171" s="305">
        <f t="shared" si="390"/>
        <v>0</v>
      </c>
      <c r="DK171" s="305">
        <f t="shared" si="390"/>
        <v>0</v>
      </c>
      <c r="DL171" s="305">
        <f t="shared" si="390"/>
        <v>503529.41016000003</v>
      </c>
      <c r="DM171" s="305">
        <f t="shared" si="390"/>
        <v>503529.41016000003</v>
      </c>
      <c r="DN171" s="305">
        <f t="shared" si="390"/>
        <v>0</v>
      </c>
      <c r="DO171" s="305">
        <f t="shared" si="390"/>
        <v>-62810.349260000003</v>
      </c>
      <c r="DP171" s="305">
        <f t="shared" si="390"/>
        <v>-62810.349260000003</v>
      </c>
      <c r="DQ171" s="305">
        <f t="shared" si="390"/>
        <v>0</v>
      </c>
      <c r="DR171" s="305">
        <f t="shared" si="390"/>
        <v>-440719.06090000004</v>
      </c>
      <c r="DS171" s="305">
        <f t="shared" si="390"/>
        <v>-440719.06090000004</v>
      </c>
      <c r="DT171" s="305">
        <f t="shared" si="390"/>
        <v>0</v>
      </c>
      <c r="DU171" s="305">
        <f t="shared" si="390"/>
        <v>433154.99399999995</v>
      </c>
      <c r="DV171" s="305">
        <f t="shared" si="390"/>
        <v>433154.99399999995</v>
      </c>
      <c r="DW171" s="305">
        <f t="shared" si="390"/>
        <v>0</v>
      </c>
      <c r="DX171" s="305">
        <f t="shared" si="390"/>
        <v>32250</v>
      </c>
      <c r="DY171" s="305">
        <f t="shared" si="390"/>
        <v>32250</v>
      </c>
      <c r="DZ171" s="305">
        <f t="shared" si="390"/>
        <v>0</v>
      </c>
      <c r="EA171" s="305">
        <f t="shared" si="390"/>
        <v>363493.84052999999</v>
      </c>
      <c r="EB171" s="305">
        <f t="shared" si="390"/>
        <v>363493.84052999999</v>
      </c>
      <c r="EC171" s="305">
        <f t="shared" si="390"/>
        <v>0</v>
      </c>
      <c r="ED171" s="305">
        <f t="shared" si="390"/>
        <v>-433154.99399999995</v>
      </c>
      <c r="EE171" s="305">
        <f t="shared" si="390"/>
        <v>-433154.99399999995</v>
      </c>
      <c r="EF171" s="305">
        <f t="shared" si="390"/>
        <v>0</v>
      </c>
      <c r="EG171" s="305">
        <f t="shared" si="390"/>
        <v>0</v>
      </c>
      <c r="EH171" s="305">
        <f t="shared" si="390"/>
        <v>0</v>
      </c>
      <c r="EI171" s="305"/>
      <c r="EJ171" s="305">
        <f>EJ172+EJ176+EJ179</f>
        <v>0</v>
      </c>
      <c r="EK171" s="305">
        <f t="shared" si="390"/>
        <v>0</v>
      </c>
      <c r="EL171" s="305">
        <f t="shared" si="390"/>
        <v>0</v>
      </c>
      <c r="EM171" s="305"/>
      <c r="EN171" s="305">
        <f t="shared" si="390"/>
        <v>0</v>
      </c>
      <c r="EO171" s="305">
        <f t="shared" si="390"/>
        <v>0</v>
      </c>
      <c r="EP171" s="305">
        <f t="shared" si="390"/>
        <v>0</v>
      </c>
      <c r="EQ171" s="305"/>
      <c r="ER171" s="305">
        <f>ER172+ER176+ER179</f>
        <v>0</v>
      </c>
      <c r="ES171" s="304">
        <f t="shared" si="390"/>
        <v>0</v>
      </c>
      <c r="ET171" s="305">
        <f t="shared" si="390"/>
        <v>0</v>
      </c>
      <c r="EU171" s="305"/>
      <c r="EV171" s="305">
        <f>EV172+EV176+EV179</f>
        <v>0</v>
      </c>
      <c r="EW171" s="305">
        <f t="shared" si="390"/>
        <v>497651.12247</v>
      </c>
      <c r="EX171" s="305">
        <f t="shared" si="390"/>
        <v>497651.12247</v>
      </c>
      <c r="EY171" s="305">
        <f t="shared" si="390"/>
        <v>0</v>
      </c>
      <c r="EZ171" s="305">
        <f t="shared" si="390"/>
        <v>-477401.12247</v>
      </c>
      <c r="FA171" s="305">
        <f t="shared" si="390"/>
        <v>-477401.12247</v>
      </c>
      <c r="FB171" s="305">
        <f t="shared" si="390"/>
        <v>0</v>
      </c>
      <c r="FC171" s="234">
        <f t="shared" si="383"/>
        <v>0</v>
      </c>
      <c r="FD171" s="305">
        <f t="shared" si="390"/>
        <v>0</v>
      </c>
      <c r="FE171" s="305"/>
      <c r="FF171" s="305">
        <f t="shared" si="390"/>
        <v>0</v>
      </c>
      <c r="FG171" s="305">
        <f t="shared" si="390"/>
        <v>0</v>
      </c>
      <c r="FH171" s="305">
        <f t="shared" si="390"/>
        <v>0</v>
      </c>
      <c r="FI171" s="305"/>
      <c r="FJ171" s="305">
        <f t="shared" ref="FJ171:FP171" si="391">FJ172+FJ176+FJ179</f>
        <v>0</v>
      </c>
      <c r="FK171" s="305">
        <f t="shared" si="391"/>
        <v>0</v>
      </c>
      <c r="FL171" s="305">
        <f t="shared" si="391"/>
        <v>0</v>
      </c>
      <c r="FM171" s="305"/>
      <c r="FN171" s="305">
        <f>FN172+FN176+FN179</f>
        <v>0</v>
      </c>
      <c r="FO171" s="234">
        <f t="shared" si="384"/>
        <v>0</v>
      </c>
      <c r="FP171" s="305">
        <f t="shared" si="391"/>
        <v>0</v>
      </c>
      <c r="FQ171" s="305"/>
      <c r="FR171" s="234">
        <f t="shared" si="385"/>
        <v>0</v>
      </c>
      <c r="FS171" s="45">
        <f t="shared" si="364"/>
        <v>0</v>
      </c>
      <c r="FT171" s="46" t="e">
        <f t="shared" si="372"/>
        <v>#DIV/0!</v>
      </c>
      <c r="FU171" s="45">
        <v>0</v>
      </c>
      <c r="FV171" s="46" t="e">
        <f t="shared" si="373"/>
        <v>#DIV/0!</v>
      </c>
      <c r="FW171" s="45">
        <f t="shared" si="349"/>
        <v>0</v>
      </c>
      <c r="FX171" s="46" t="e">
        <f t="shared" si="374"/>
        <v>#DIV/0!</v>
      </c>
      <c r="FY171" s="45">
        <f t="shared" si="350"/>
        <v>0</v>
      </c>
      <c r="FZ171" s="46" t="e">
        <f t="shared" si="375"/>
        <v>#DIV/0!</v>
      </c>
      <c r="GA171" s="45">
        <f t="shared" si="376"/>
        <v>0</v>
      </c>
      <c r="GB171" s="47" t="e">
        <f t="shared" si="377"/>
        <v>#DIV/0!</v>
      </c>
      <c r="GC171" s="140">
        <v>0</v>
      </c>
      <c r="GD171" s="47" t="e">
        <f t="shared" si="386"/>
        <v>#DIV/0!</v>
      </c>
      <c r="GE171" s="115"/>
      <c r="GF171" s="236"/>
      <c r="GG171" s="115">
        <f t="shared" si="351"/>
        <v>0</v>
      </c>
      <c r="GH171" s="236" t="e">
        <f t="shared" si="339"/>
        <v>#DIV/0!</v>
      </c>
      <c r="GI171" s="140">
        <f t="shared" si="378"/>
        <v>0</v>
      </c>
      <c r="GJ171" s="47" t="e">
        <f t="shared" si="379"/>
        <v>#DIV/0!</v>
      </c>
      <c r="GK171" s="115">
        <f t="shared" si="354"/>
        <v>0</v>
      </c>
      <c r="GL171" s="47" t="e">
        <f t="shared" si="380"/>
        <v>#DIV/0!</v>
      </c>
      <c r="GM171" s="115">
        <f t="shared" si="352"/>
        <v>0</v>
      </c>
      <c r="GN171" s="47" t="e">
        <f t="shared" si="381"/>
        <v>#DIV/0!</v>
      </c>
      <c r="GO171" s="115">
        <f t="shared" si="353"/>
        <v>0</v>
      </c>
      <c r="GP171" s="47" t="e">
        <f t="shared" si="382"/>
        <v>#DIV/0!</v>
      </c>
      <c r="GQ171" s="234"/>
      <c r="GR171" s="234"/>
      <c r="GS171" s="234"/>
      <c r="GT171" s="234"/>
      <c r="GU171" s="234">
        <f t="shared" si="387"/>
        <v>0</v>
      </c>
      <c r="GV171" s="305">
        <f>GV172+GV176+GV179</f>
        <v>0</v>
      </c>
      <c r="GW171" s="305"/>
      <c r="GX171" s="305">
        <f>GX172+GX176+GX179</f>
        <v>0</v>
      </c>
      <c r="GY171" s="305"/>
      <c r="GZ171" s="305"/>
      <c r="HA171" s="305"/>
      <c r="HB171" s="305"/>
      <c r="HC171" s="305"/>
      <c r="HD171" s="305"/>
      <c r="HE171" s="305"/>
      <c r="HF171" s="305"/>
      <c r="HG171" s="234">
        <f t="shared" si="388"/>
        <v>0</v>
      </c>
      <c r="HH171" s="305">
        <f>HP171-GV171</f>
        <v>0</v>
      </c>
      <c r="HI171" s="305"/>
      <c r="HJ171" s="305">
        <f>HJ172+HJ176+HJ179</f>
        <v>0</v>
      </c>
      <c r="HK171" s="305">
        <f>HK172+HK176+HK179</f>
        <v>0</v>
      </c>
      <c r="HL171" s="305">
        <f>IF171-GZ171</f>
        <v>0</v>
      </c>
      <c r="HM171" s="305"/>
      <c r="HN171" s="305">
        <f>HN172+HN176+HN179</f>
        <v>0</v>
      </c>
      <c r="HO171" s="234">
        <f t="shared" si="389"/>
        <v>0</v>
      </c>
      <c r="HP171" s="305">
        <f>HP172+HP176+HP179</f>
        <v>0</v>
      </c>
      <c r="HQ171" s="305"/>
      <c r="HR171" s="305">
        <f>HR172+HR176+HR179</f>
        <v>0</v>
      </c>
      <c r="HS171" s="305">
        <f>HS172+HS176+HS179</f>
        <v>0</v>
      </c>
      <c r="HT171" s="305">
        <f>HT172+HT176+HT179</f>
        <v>0</v>
      </c>
      <c r="HU171" s="305"/>
      <c r="HV171" s="305">
        <f>HV172+HV176+HV179</f>
        <v>0</v>
      </c>
      <c r="HW171" s="305">
        <f>HW172+HW176+HW179</f>
        <v>0</v>
      </c>
      <c r="HX171" s="305">
        <f>IR171-HL171</f>
        <v>0</v>
      </c>
      <c r="HY171" s="305"/>
      <c r="HZ171" s="305">
        <f>HZ172+HZ176+HZ179</f>
        <v>0</v>
      </c>
      <c r="IA171" s="305">
        <f>IA172+IA176+IA179</f>
        <v>0</v>
      </c>
      <c r="IB171" s="305">
        <f>IB172+IB176+IB179</f>
        <v>0</v>
      </c>
      <c r="IC171" s="305"/>
      <c r="ID171" s="305">
        <f>ID172+ID176+ID179</f>
        <v>0</v>
      </c>
      <c r="IE171" s="326"/>
      <c r="IF171" s="310"/>
      <c r="IG171" s="310"/>
      <c r="IH171" s="310"/>
    </row>
    <row r="172" spans="2:242" s="357" customFormat="1" ht="116.25" hidden="1" customHeight="1" x14ac:dyDescent="0.3">
      <c r="B172" s="161" t="s">
        <v>82</v>
      </c>
      <c r="C172" s="162" t="s">
        <v>317</v>
      </c>
      <c r="D172" s="163" t="s">
        <v>318</v>
      </c>
      <c r="E172" s="164">
        <f>F172+G172</f>
        <v>0</v>
      </c>
      <c r="F172" s="165">
        <f>SUM(F173:F175)</f>
        <v>0</v>
      </c>
      <c r="G172" s="165">
        <f>SUM(G173:G175)</f>
        <v>0</v>
      </c>
      <c r="H172" s="164">
        <f>I172+J172</f>
        <v>0</v>
      </c>
      <c r="I172" s="165">
        <f>SUM(I173:I175)</f>
        <v>0</v>
      </c>
      <c r="J172" s="165"/>
      <c r="K172" s="164">
        <f>L172+M172</f>
        <v>0</v>
      </c>
      <c r="L172" s="165">
        <f>SUM(L173:L175)</f>
        <v>0</v>
      </c>
      <c r="M172" s="165">
        <f>SUM(M173:M175)</f>
        <v>0</v>
      </c>
      <c r="N172" s="164">
        <f>O172+P172</f>
        <v>0</v>
      </c>
      <c r="O172" s="165">
        <f>SUM(O173:O175)</f>
        <v>0</v>
      </c>
      <c r="P172" s="165"/>
      <c r="Q172" s="166">
        <f>R172+S172</f>
        <v>0</v>
      </c>
      <c r="R172" s="167">
        <f>SUM(R173:R175)</f>
        <v>0</v>
      </c>
      <c r="S172" s="167">
        <f>SUM(S173:S175)</f>
        <v>0</v>
      </c>
      <c r="T172" s="166">
        <f>U172+V172</f>
        <v>0</v>
      </c>
      <c r="U172" s="167">
        <f>SUM(U173:U175)</f>
        <v>0</v>
      </c>
      <c r="V172" s="167">
        <f>SUM(V173:V175)</f>
        <v>0</v>
      </c>
      <c r="W172" s="166">
        <f>X172+Y172</f>
        <v>0</v>
      </c>
      <c r="X172" s="167">
        <f>SUM(X173:X175)</f>
        <v>0</v>
      </c>
      <c r="Y172" s="167"/>
      <c r="Z172" s="166">
        <f>AA172+AB172</f>
        <v>0</v>
      </c>
      <c r="AA172" s="167">
        <f t="shared" ref="AA172:AH172" si="392">SUM(AA173:AA175)</f>
        <v>0</v>
      </c>
      <c r="AB172" s="167">
        <f t="shared" si="392"/>
        <v>0</v>
      </c>
      <c r="AC172" s="167">
        <f t="shared" si="392"/>
        <v>0</v>
      </c>
      <c r="AD172" s="167">
        <f t="shared" si="392"/>
        <v>0</v>
      </c>
      <c r="AE172" s="167">
        <f t="shared" si="392"/>
        <v>0</v>
      </c>
      <c r="AF172" s="167">
        <f t="shared" si="392"/>
        <v>0</v>
      </c>
      <c r="AG172" s="167">
        <f t="shared" si="392"/>
        <v>0</v>
      </c>
      <c r="AH172" s="167">
        <f t="shared" si="392"/>
        <v>0</v>
      </c>
      <c r="AI172" s="167">
        <f>AA172-AJ172</f>
        <v>0</v>
      </c>
      <c r="AJ172" s="167">
        <f>SUM(AJ173:AJ175)</f>
        <v>0</v>
      </c>
      <c r="AK172" s="167">
        <f>Z172-AJ172</f>
        <v>0</v>
      </c>
      <c r="AL172" s="167">
        <f>AA172-AK172</f>
        <v>0</v>
      </c>
      <c r="AM172" s="738" t="s">
        <v>319</v>
      </c>
      <c r="AN172" s="169" t="s">
        <v>319</v>
      </c>
      <c r="AO172" s="170">
        <v>1</v>
      </c>
      <c r="AP172" s="169"/>
      <c r="AQ172" s="169"/>
      <c r="AR172" s="169"/>
      <c r="AS172" s="166">
        <f>AT172+AU172</f>
        <v>0</v>
      </c>
      <c r="AT172" s="167">
        <f>SUM(AT173:AT175)</f>
        <v>0</v>
      </c>
      <c r="AU172" s="167">
        <f>SUM(AU173:AU175)</f>
        <v>0</v>
      </c>
      <c r="AV172" s="166">
        <f>AW172+AX172</f>
        <v>0</v>
      </c>
      <c r="AW172" s="167">
        <f>SUM(AW173:AW175)</f>
        <v>0</v>
      </c>
      <c r="AX172" s="167"/>
      <c r="AY172" s="166">
        <f>AZ172+BA172</f>
        <v>0</v>
      </c>
      <c r="AZ172" s="167">
        <f>SUM(AZ173:AZ175)</f>
        <v>0</v>
      </c>
      <c r="BA172" s="167">
        <f>SUM(BA173:BA175)</f>
        <v>0</v>
      </c>
      <c r="BB172" s="166">
        <f>BC172+BD172</f>
        <v>10000</v>
      </c>
      <c r="BC172" s="167">
        <f>SUM(BC173:BC175)</f>
        <v>10000</v>
      </c>
      <c r="BD172" s="167">
        <f>SUM(BD173:BD175)</f>
        <v>0</v>
      </c>
      <c r="BE172" s="166">
        <f>BF172+BG172</f>
        <v>10000</v>
      </c>
      <c r="BF172" s="167">
        <f>SUM(BF173:BF175)</f>
        <v>10000</v>
      </c>
      <c r="BG172" s="167"/>
      <c r="BH172" s="166">
        <f>BI172+BJ172</f>
        <v>10000</v>
      </c>
      <c r="BI172" s="167">
        <f>SUM(BI173:BI175)</f>
        <v>10000</v>
      </c>
      <c r="BJ172" s="167">
        <f>SUM(BJ173:BJ175)</f>
        <v>0</v>
      </c>
      <c r="BK172" s="171">
        <v>1</v>
      </c>
      <c r="BL172" s="167">
        <f>AZ172</f>
        <v>0</v>
      </c>
      <c r="BM172" s="167"/>
      <c r="BN172" s="167"/>
      <c r="BO172" s="167"/>
      <c r="BP172" s="167"/>
      <c r="BQ172" s="167"/>
      <c r="BR172" s="167"/>
      <c r="BS172" s="167">
        <f>BT172+BU172</f>
        <v>10000</v>
      </c>
      <c r="BT172" s="167">
        <f>BI172</f>
        <v>10000</v>
      </c>
      <c r="BU172" s="167"/>
      <c r="BV172" s="166">
        <f>BW172+BX172</f>
        <v>9500</v>
      </c>
      <c r="BW172" s="167">
        <f>SUM(BW173:BW175)</f>
        <v>9500</v>
      </c>
      <c r="BX172" s="167">
        <f>SUM(BX173:BX175)</f>
        <v>0</v>
      </c>
      <c r="BY172" s="166">
        <f>BZ172+CA172</f>
        <v>0</v>
      </c>
      <c r="BZ172" s="167">
        <f>SUM(BZ173:BZ175)</f>
        <v>0</v>
      </c>
      <c r="CA172" s="167"/>
      <c r="CB172" s="166">
        <f>CC172+CD172</f>
        <v>10000</v>
      </c>
      <c r="CC172" s="167">
        <f>SUM(CC173:CC175)</f>
        <v>10000</v>
      </c>
      <c r="CD172" s="167">
        <f>SUM(CD173:CD175)</f>
        <v>0</v>
      </c>
      <c r="CE172" s="167">
        <v>1</v>
      </c>
      <c r="CF172" s="167">
        <f>CB172</f>
        <v>10000</v>
      </c>
      <c r="CG172" s="169"/>
      <c r="CH172" s="166">
        <f>CI172+CJ172</f>
        <v>10000</v>
      </c>
      <c r="CI172" s="167">
        <f>SUM(CI173:CI175)</f>
        <v>10000</v>
      </c>
      <c r="CJ172" s="167">
        <f>SUM(CJ173:CJ175)</f>
        <v>0</v>
      </c>
      <c r="CK172" s="166">
        <f>CL172+CM172</f>
        <v>0</v>
      </c>
      <c r="CL172" s="167">
        <f>SUM(CL173:CL175)</f>
        <v>0</v>
      </c>
      <c r="CM172" s="167"/>
      <c r="CN172" s="167"/>
      <c r="CO172" s="167"/>
      <c r="CP172" s="167"/>
      <c r="CQ172" s="166">
        <f>CR172+CS172</f>
        <v>10000</v>
      </c>
      <c r="CR172" s="167">
        <f>SUM(CR173:CR175)</f>
        <v>10000</v>
      </c>
      <c r="CS172" s="167">
        <f>SUM(CS173:CS175)</f>
        <v>0</v>
      </c>
      <c r="CT172" s="166">
        <f>CU172+CV172</f>
        <v>58940.349260000003</v>
      </c>
      <c r="CU172" s="167">
        <f>CU173+CU175</f>
        <v>58940.349260000003</v>
      </c>
      <c r="CV172" s="167"/>
      <c r="CW172" s="166">
        <f t="shared" ref="CW172:CW181" si="393">CX172+CY172</f>
        <v>154462.08046999999</v>
      </c>
      <c r="CX172" s="167">
        <f>SUM(CX173:CX175)</f>
        <v>154462.08046999999</v>
      </c>
      <c r="CY172" s="167">
        <f>SUM(CY173:CY175)</f>
        <v>0</v>
      </c>
      <c r="CZ172" s="166">
        <f>DA172+DB172</f>
        <v>10000</v>
      </c>
      <c r="DA172" s="167">
        <f>SUM(DA173:DA175)</f>
        <v>10000</v>
      </c>
      <c r="DB172" s="167">
        <f>SUM(DB173:DB175)</f>
        <v>0</v>
      </c>
      <c r="DC172" s="167">
        <f>DD172+DE172</f>
        <v>166307.16456999999</v>
      </c>
      <c r="DD172" s="167">
        <f>DD173</f>
        <v>166307.16456999999</v>
      </c>
      <c r="DE172" s="167"/>
      <c r="DF172" s="166">
        <f t="shared" ref="DF172:DF181" si="394">DG172+DH172</f>
        <v>-154462.08046999999</v>
      </c>
      <c r="DG172" s="167">
        <f>SUM(DG173:DG175)</f>
        <v>-154462.08046999999</v>
      </c>
      <c r="DH172" s="167">
        <f>SUM(DH173:DH175)</f>
        <v>0</v>
      </c>
      <c r="DI172" s="166">
        <f t="shared" ref="DI172:DI181" si="395">DJ172+DK172</f>
        <v>0</v>
      </c>
      <c r="DJ172" s="167">
        <f>SUM(DJ173:DJ175)</f>
        <v>0</v>
      </c>
      <c r="DK172" s="167">
        <f>SUM(DK173:DK175)</f>
        <v>0</v>
      </c>
      <c r="DL172" s="166">
        <f t="shared" ref="DL172:DL181" si="396">DM172+DN172</f>
        <v>62810.349260000003</v>
      </c>
      <c r="DM172" s="167">
        <f>SUM(DM173:DM175)</f>
        <v>62810.349260000003</v>
      </c>
      <c r="DN172" s="167">
        <f>SUM(DN173:DN175)</f>
        <v>0</v>
      </c>
      <c r="DO172" s="166">
        <f t="shared" ref="DO172:DO181" si="397">DP172+DQ172</f>
        <v>-62810.349260000003</v>
      </c>
      <c r="DP172" s="167">
        <f>SUM(DP173:DP175)</f>
        <v>-62810.349260000003</v>
      </c>
      <c r="DQ172" s="167">
        <f>SUM(DQ173:DQ175)</f>
        <v>0</v>
      </c>
      <c r="DR172" s="166">
        <f>DS172+DT172</f>
        <v>0</v>
      </c>
      <c r="DS172" s="167">
        <f>SUM(DS173:DS175)</f>
        <v>0</v>
      </c>
      <c r="DT172" s="167">
        <f>SUM(DT173:DT175)</f>
        <v>0</v>
      </c>
      <c r="DU172" s="166">
        <f>DV172+DW172</f>
        <v>184693.69399999999</v>
      </c>
      <c r="DV172" s="167">
        <f>SUM(DV173:DV175)</f>
        <v>184693.69399999999</v>
      </c>
      <c r="DW172" s="167"/>
      <c r="DX172" s="166">
        <f>DY172+DZ172</f>
        <v>12000</v>
      </c>
      <c r="DY172" s="167">
        <f>SUM(DY173:DY175)</f>
        <v>12000</v>
      </c>
      <c r="DZ172" s="167">
        <f>SUM(DZ173:DZ175)</f>
        <v>0</v>
      </c>
      <c r="EA172" s="167">
        <f>EB172+EC172</f>
        <v>363493.84052999999</v>
      </c>
      <c r="EB172" s="167">
        <f>EB173</f>
        <v>363493.84052999999</v>
      </c>
      <c r="EC172" s="167"/>
      <c r="ED172" s="167">
        <f>EE172</f>
        <v>-184693.69399999999</v>
      </c>
      <c r="EE172" s="167">
        <f>EE173+EE174+EE175</f>
        <v>-184693.69399999999</v>
      </c>
      <c r="EF172" s="167"/>
      <c r="EG172" s="167">
        <f>EH172</f>
        <v>0</v>
      </c>
      <c r="EH172" s="167">
        <f>EH173+EH174+EH175</f>
        <v>0</v>
      </c>
      <c r="EI172" s="167"/>
      <c r="EJ172" s="167"/>
      <c r="EK172" s="166">
        <f>EL172+EN172</f>
        <v>0</v>
      </c>
      <c r="EL172" s="167">
        <f>SUM(EL173:EL175)</f>
        <v>0</v>
      </c>
      <c r="EM172" s="167"/>
      <c r="EN172" s="167">
        <f>SUM(EN173:EN175)</f>
        <v>0</v>
      </c>
      <c r="EO172" s="166">
        <f>EP172+ER172</f>
        <v>0</v>
      </c>
      <c r="EP172" s="167">
        <f>SUM(EP173:EP175)</f>
        <v>0</v>
      </c>
      <c r="EQ172" s="167"/>
      <c r="ER172" s="167">
        <f>SUM(ER173:ER175)</f>
        <v>0</v>
      </c>
      <c r="ES172" s="165">
        <f t="shared" ref="ES172:ES180" si="398">ET172+EV172</f>
        <v>0</v>
      </c>
      <c r="ET172" s="167">
        <f>ET173+ET175+ET174</f>
        <v>0</v>
      </c>
      <c r="EU172" s="167"/>
      <c r="EV172" s="167"/>
      <c r="EW172" s="166">
        <f t="shared" ref="EW172:EW181" si="399">EX172+EY172</f>
        <v>477401.12247</v>
      </c>
      <c r="EX172" s="167">
        <f>SUM(EX173:EX175)</f>
        <v>477401.12247</v>
      </c>
      <c r="EY172" s="167">
        <f>SUM(EY173:EY175)</f>
        <v>0</v>
      </c>
      <c r="EZ172" s="167">
        <f>FA172</f>
        <v>-477401.12247</v>
      </c>
      <c r="FA172" s="167">
        <f>FA173+FA174+FA175</f>
        <v>-477401.12247</v>
      </c>
      <c r="FB172" s="167"/>
      <c r="FC172" s="234">
        <f t="shared" si="383"/>
        <v>0</v>
      </c>
      <c r="FD172" s="167">
        <f>FD173+FD174+FD175</f>
        <v>0</v>
      </c>
      <c r="FE172" s="167"/>
      <c r="FF172" s="167"/>
      <c r="FG172" s="166">
        <f>FH172+FJ172</f>
        <v>0</v>
      </c>
      <c r="FH172" s="167">
        <f>SUM(FH173:FH175)</f>
        <v>0</v>
      </c>
      <c r="FI172" s="167"/>
      <c r="FJ172" s="167">
        <f>SUM(FJ173:FJ175)</f>
        <v>0</v>
      </c>
      <c r="FK172" s="166">
        <f>FL172+FN172</f>
        <v>0</v>
      </c>
      <c r="FL172" s="167">
        <f>SUM(FL173:FL175)</f>
        <v>0</v>
      </c>
      <c r="FM172" s="167"/>
      <c r="FN172" s="167">
        <f>SUM(FN173:FN175)</f>
        <v>0</v>
      </c>
      <c r="FO172" s="234">
        <f t="shared" si="384"/>
        <v>0</v>
      </c>
      <c r="FP172" s="167">
        <f>FP173+FP174+FP175</f>
        <v>0</v>
      </c>
      <c r="FQ172" s="167"/>
      <c r="FR172" s="234">
        <f t="shared" si="385"/>
        <v>0</v>
      </c>
      <c r="FS172" s="45">
        <f t="shared" si="364"/>
        <v>0</v>
      </c>
      <c r="FT172" s="46" t="e">
        <f t="shared" si="372"/>
        <v>#DIV/0!</v>
      </c>
      <c r="FU172" s="45">
        <v>0</v>
      </c>
      <c r="FV172" s="46" t="e">
        <f t="shared" si="373"/>
        <v>#DIV/0!</v>
      </c>
      <c r="FW172" s="45">
        <f t="shared" si="349"/>
        <v>0</v>
      </c>
      <c r="FX172" s="46" t="e">
        <f t="shared" si="374"/>
        <v>#DIV/0!</v>
      </c>
      <c r="FY172" s="45">
        <f t="shared" si="350"/>
        <v>0</v>
      </c>
      <c r="FZ172" s="46" t="e">
        <f t="shared" si="375"/>
        <v>#DIV/0!</v>
      </c>
      <c r="GA172" s="45">
        <f t="shared" si="376"/>
        <v>0</v>
      </c>
      <c r="GB172" s="47" t="e">
        <f t="shared" si="377"/>
        <v>#DIV/0!</v>
      </c>
      <c r="GC172" s="140">
        <v>0</v>
      </c>
      <c r="GD172" s="47" t="e">
        <f t="shared" si="386"/>
        <v>#DIV/0!</v>
      </c>
      <c r="GE172" s="115"/>
      <c r="GF172" s="236"/>
      <c r="GG172" s="115">
        <f t="shared" si="351"/>
        <v>0</v>
      </c>
      <c r="GH172" s="236" t="e">
        <f t="shared" si="339"/>
        <v>#DIV/0!</v>
      </c>
      <c r="GI172" s="140">
        <f t="shared" si="378"/>
        <v>0</v>
      </c>
      <c r="GJ172" s="47" t="e">
        <f t="shared" si="379"/>
        <v>#DIV/0!</v>
      </c>
      <c r="GK172" s="115">
        <f t="shared" si="354"/>
        <v>0</v>
      </c>
      <c r="GL172" s="47" t="e">
        <f t="shared" si="380"/>
        <v>#DIV/0!</v>
      </c>
      <c r="GM172" s="115">
        <f t="shared" si="352"/>
        <v>0</v>
      </c>
      <c r="GN172" s="47" t="e">
        <f t="shared" si="381"/>
        <v>#DIV/0!</v>
      </c>
      <c r="GO172" s="115">
        <f t="shared" si="353"/>
        <v>0</v>
      </c>
      <c r="GP172" s="47" t="e">
        <f t="shared" si="382"/>
        <v>#DIV/0!</v>
      </c>
      <c r="GQ172" s="234"/>
      <c r="GR172" s="234"/>
      <c r="GS172" s="234"/>
      <c r="GT172" s="234"/>
      <c r="GU172" s="234">
        <f t="shared" si="387"/>
        <v>0</v>
      </c>
      <c r="GV172" s="167">
        <f>GV173+GV174+GV175</f>
        <v>0</v>
      </c>
      <c r="GW172" s="167"/>
      <c r="GX172" s="167"/>
      <c r="GY172" s="167"/>
      <c r="GZ172" s="167"/>
      <c r="HA172" s="167"/>
      <c r="HB172" s="167"/>
      <c r="HC172" s="167"/>
      <c r="HD172" s="167"/>
      <c r="HE172" s="167"/>
      <c r="HF172" s="167"/>
      <c r="HG172" s="234">
        <f t="shared" si="388"/>
        <v>0</v>
      </c>
      <c r="HH172" s="167">
        <f>HH173+HH174+HH175</f>
        <v>0</v>
      </c>
      <c r="HI172" s="167"/>
      <c r="HJ172" s="167"/>
      <c r="HK172" s="167">
        <f>HL172</f>
        <v>0</v>
      </c>
      <c r="HL172" s="167">
        <f>HL173+HL174+HL175</f>
        <v>0</v>
      </c>
      <c r="HM172" s="167"/>
      <c r="HN172" s="167"/>
      <c r="HO172" s="234">
        <f t="shared" si="389"/>
        <v>0</v>
      </c>
      <c r="HP172" s="167">
        <f>HP173+HP174+HP175</f>
        <v>0</v>
      </c>
      <c r="HQ172" s="167"/>
      <c r="HR172" s="167"/>
      <c r="HS172" s="167">
        <f>HT172</f>
        <v>0</v>
      </c>
      <c r="HT172" s="167">
        <f>HT173+HT174+HT175</f>
        <v>0</v>
      </c>
      <c r="HU172" s="167"/>
      <c r="HV172" s="167"/>
      <c r="HW172" s="167">
        <f>HX172</f>
        <v>0</v>
      </c>
      <c r="HX172" s="167">
        <f>HX173+HX174+HX175</f>
        <v>0</v>
      </c>
      <c r="HY172" s="167"/>
      <c r="HZ172" s="167"/>
      <c r="IA172" s="167">
        <f>IB172</f>
        <v>0</v>
      </c>
      <c r="IB172" s="167">
        <f>IB173+IB174+IB175</f>
        <v>0</v>
      </c>
      <c r="IC172" s="167"/>
      <c r="ID172" s="167"/>
      <c r="IE172" s="356" t="s">
        <v>320</v>
      </c>
      <c r="IF172" s="176"/>
      <c r="IG172" s="176"/>
      <c r="IH172" s="176"/>
    </row>
    <row r="173" spans="2:242" s="271" customFormat="1" ht="15" hidden="1" customHeight="1" x14ac:dyDescent="0.3">
      <c r="B173" s="259"/>
      <c r="C173" s="260" t="s">
        <v>162</v>
      </c>
      <c r="D173" s="261"/>
      <c r="E173" s="262">
        <f>F173+G173</f>
        <v>0</v>
      </c>
      <c r="F173" s="262"/>
      <c r="G173" s="262"/>
      <c r="H173" s="262">
        <f>I173+J173</f>
        <v>0</v>
      </c>
      <c r="I173" s="262">
        <f>L173-F173</f>
        <v>0</v>
      </c>
      <c r="J173" s="262"/>
      <c r="K173" s="262">
        <f>L173+M173</f>
        <v>0</v>
      </c>
      <c r="L173" s="262"/>
      <c r="M173" s="262"/>
      <c r="N173" s="262">
        <f>O173+P173</f>
        <v>0</v>
      </c>
      <c r="O173" s="262">
        <f>R173-L173</f>
        <v>0</v>
      </c>
      <c r="P173" s="262"/>
      <c r="Q173" s="263">
        <f>R173+S173</f>
        <v>0</v>
      </c>
      <c r="R173" s="263"/>
      <c r="S173" s="263"/>
      <c r="T173" s="263">
        <f>U173+V173</f>
        <v>0</v>
      </c>
      <c r="U173" s="263"/>
      <c r="V173" s="263"/>
      <c r="W173" s="263">
        <f>X173+Y173</f>
        <v>0</v>
      </c>
      <c r="X173" s="263">
        <f>AA173-U173</f>
        <v>0</v>
      </c>
      <c r="Y173" s="263"/>
      <c r="Z173" s="263">
        <f>AA173+AB173</f>
        <v>0</v>
      </c>
      <c r="AA173" s="263"/>
      <c r="AB173" s="263"/>
      <c r="AC173" s="263">
        <f>AD173+AE173</f>
        <v>0</v>
      </c>
      <c r="AD173" s="263"/>
      <c r="AE173" s="263"/>
      <c r="AF173" s="263">
        <f>AG173+AH173</f>
        <v>0</v>
      </c>
      <c r="AG173" s="263"/>
      <c r="AH173" s="263"/>
      <c r="AI173" s="264">
        <f>AA173-AJ173</f>
        <v>0</v>
      </c>
      <c r="AJ173" s="263"/>
      <c r="AK173" s="264">
        <f>Z173-AJ173</f>
        <v>0</v>
      </c>
      <c r="AL173" s="264">
        <f>AA173-AK173</f>
        <v>0</v>
      </c>
      <c r="AM173" s="738"/>
      <c r="AN173" s="263"/>
      <c r="AO173" s="265">
        <v>1</v>
      </c>
      <c r="AP173" s="263"/>
      <c r="AQ173" s="263"/>
      <c r="AR173" s="263"/>
      <c r="AS173" s="263">
        <f>AT173+AU173</f>
        <v>0</v>
      </c>
      <c r="AT173" s="263"/>
      <c r="AU173" s="263"/>
      <c r="AV173" s="263">
        <f>AW173+AX173</f>
        <v>0</v>
      </c>
      <c r="AW173" s="263">
        <f>AZ173-AT173</f>
        <v>0</v>
      </c>
      <c r="AX173" s="263"/>
      <c r="AY173" s="263">
        <f>AZ173+BA173</f>
        <v>0</v>
      </c>
      <c r="AZ173" s="263"/>
      <c r="BA173" s="263"/>
      <c r="BB173" s="263">
        <f>BC173+BD173</f>
        <v>10000</v>
      </c>
      <c r="BC173" s="263">
        <v>10000</v>
      </c>
      <c r="BD173" s="263"/>
      <c r="BE173" s="263">
        <f>BF173+BG173</f>
        <v>0</v>
      </c>
      <c r="BF173" s="263"/>
      <c r="BG173" s="263"/>
      <c r="BH173" s="263">
        <f>BI173+BJ173</f>
        <v>0</v>
      </c>
      <c r="BI173" s="263">
        <v>0</v>
      </c>
      <c r="BJ173" s="263"/>
      <c r="BK173" s="266">
        <v>1</v>
      </c>
      <c r="BL173" s="267">
        <f>AZ173</f>
        <v>0</v>
      </c>
      <c r="BM173" s="267"/>
      <c r="BN173" s="267"/>
      <c r="BO173" s="267"/>
      <c r="BP173" s="267"/>
      <c r="BQ173" s="267"/>
      <c r="BR173" s="267"/>
      <c r="BS173" s="267">
        <f>BT173+BU173</f>
        <v>0</v>
      </c>
      <c r="BT173" s="267">
        <v>0</v>
      </c>
      <c r="BU173" s="267"/>
      <c r="BV173" s="263">
        <f>BW173+BX173</f>
        <v>9500</v>
      </c>
      <c r="BW173" s="263">
        <v>9500</v>
      </c>
      <c r="BX173" s="263"/>
      <c r="BY173" s="263">
        <f>BZ173+CA173</f>
        <v>0</v>
      </c>
      <c r="BZ173" s="263">
        <f>CC173-BI173</f>
        <v>0</v>
      </c>
      <c r="CA173" s="263"/>
      <c r="CB173" s="263">
        <f>CC173+CD173</f>
        <v>0</v>
      </c>
      <c r="CC173" s="263">
        <v>0</v>
      </c>
      <c r="CD173" s="263"/>
      <c r="CE173" s="267">
        <v>1</v>
      </c>
      <c r="CF173" s="267">
        <f>CB173</f>
        <v>0</v>
      </c>
      <c r="CG173" s="263"/>
      <c r="CH173" s="263">
        <f>CI173+CJ173</f>
        <v>10000</v>
      </c>
      <c r="CI173" s="263">
        <v>10000</v>
      </c>
      <c r="CJ173" s="263"/>
      <c r="CK173" s="263">
        <f>CL173+CM173</f>
        <v>-2500</v>
      </c>
      <c r="CL173" s="263">
        <f>CR173-CI173</f>
        <v>-2500</v>
      </c>
      <c r="CM173" s="263"/>
      <c r="CN173" s="263"/>
      <c r="CO173" s="263"/>
      <c r="CP173" s="263"/>
      <c r="CQ173" s="263">
        <f>CR173+CS173</f>
        <v>7500</v>
      </c>
      <c r="CR173" s="263">
        <v>7500</v>
      </c>
      <c r="CS173" s="263"/>
      <c r="CT173" s="263">
        <f>CU173+CV173</f>
        <v>58940.349260000003</v>
      </c>
      <c r="CU173" s="263">
        <f>CX173-CC173</f>
        <v>58940.349260000003</v>
      </c>
      <c r="CV173" s="263"/>
      <c r="CW173" s="263">
        <f t="shared" si="393"/>
        <v>58940.349260000003</v>
      </c>
      <c r="CX173" s="263">
        <v>58940.349260000003</v>
      </c>
      <c r="CY173" s="263"/>
      <c r="CZ173" s="263">
        <f>DA173+DB173</f>
        <v>7500</v>
      </c>
      <c r="DA173" s="263">
        <v>7500</v>
      </c>
      <c r="DB173" s="263"/>
      <c r="DC173" s="263">
        <f>DD173+DE173</f>
        <v>166307.16456999999</v>
      </c>
      <c r="DD173" s="263">
        <f>DV173-DA173</f>
        <v>166307.16456999999</v>
      </c>
      <c r="DE173" s="263"/>
      <c r="DF173" s="263">
        <f t="shared" si="394"/>
        <v>-58940.349260000003</v>
      </c>
      <c r="DG173" s="263">
        <f>DJ173-CX173</f>
        <v>-58940.349260000003</v>
      </c>
      <c r="DH173" s="263"/>
      <c r="DI173" s="263">
        <f t="shared" si="395"/>
        <v>0</v>
      </c>
      <c r="DJ173" s="263">
        <v>0</v>
      </c>
      <c r="DK173" s="263"/>
      <c r="DL173" s="263">
        <f t="shared" si="396"/>
        <v>58940.349260000003</v>
      </c>
      <c r="DM173" s="263">
        <v>58940.349260000003</v>
      </c>
      <c r="DN173" s="263"/>
      <c r="DO173" s="263">
        <f t="shared" si="397"/>
        <v>-58940.349260000003</v>
      </c>
      <c r="DP173" s="263">
        <f>DJ173-DM173</f>
        <v>-58940.349260000003</v>
      </c>
      <c r="DQ173" s="263"/>
      <c r="DR173" s="263">
        <f>DS173+DT173</f>
        <v>0</v>
      </c>
      <c r="DS173" s="263">
        <f>DJ173-DM173-DP173</f>
        <v>0</v>
      </c>
      <c r="DT173" s="263"/>
      <c r="DU173" s="263">
        <f>DV173+DW173</f>
        <v>173807.16456999999</v>
      </c>
      <c r="DV173" s="263">
        <v>173807.16456999999</v>
      </c>
      <c r="DW173" s="263"/>
      <c r="DX173" s="263">
        <f>DY173+DZ173</f>
        <v>12000</v>
      </c>
      <c r="DY173" s="263">
        <v>12000</v>
      </c>
      <c r="DZ173" s="263"/>
      <c r="EA173" s="263">
        <f>EB173+EC173</f>
        <v>363493.84052999999</v>
      </c>
      <c r="EB173" s="263">
        <f>EX173-DY173</f>
        <v>363493.84052999999</v>
      </c>
      <c r="EC173" s="263"/>
      <c r="ED173" s="167">
        <f t="shared" ref="ED173:ED178" si="400">EE173</f>
        <v>-173807.16456999999</v>
      </c>
      <c r="EE173" s="263">
        <f>EH173-DV173</f>
        <v>-173807.16456999999</v>
      </c>
      <c r="EF173" s="263"/>
      <c r="EG173" s="263">
        <f>EH173</f>
        <v>0</v>
      </c>
      <c r="EH173" s="263">
        <v>0</v>
      </c>
      <c r="EI173" s="263"/>
      <c r="EJ173" s="263"/>
      <c r="EK173" s="263">
        <f>EL173+EN173</f>
        <v>0</v>
      </c>
      <c r="EL173" s="263"/>
      <c r="EM173" s="263"/>
      <c r="EN173" s="263"/>
      <c r="EO173" s="263">
        <f>EP173+ER173</f>
        <v>0</v>
      </c>
      <c r="EP173" s="263"/>
      <c r="EQ173" s="263"/>
      <c r="ER173" s="263"/>
      <c r="ES173" s="262">
        <f t="shared" si="398"/>
        <v>0</v>
      </c>
      <c r="ET173" s="263">
        <v>0</v>
      </c>
      <c r="EU173" s="263"/>
      <c r="EV173" s="263"/>
      <c r="EW173" s="263">
        <f t="shared" si="399"/>
        <v>375493.84052999999</v>
      </c>
      <c r="EX173" s="263">
        <v>375493.84052999999</v>
      </c>
      <c r="EY173" s="263"/>
      <c r="EZ173" s="263">
        <f>FA173+FB173</f>
        <v>-375493.84052999999</v>
      </c>
      <c r="FA173" s="263">
        <f>FD173-EX173</f>
        <v>-375493.84052999999</v>
      </c>
      <c r="FB173" s="263"/>
      <c r="FC173" s="234">
        <f t="shared" si="383"/>
        <v>0</v>
      </c>
      <c r="FD173" s="263">
        <v>0</v>
      </c>
      <c r="FE173" s="263"/>
      <c r="FF173" s="263"/>
      <c r="FG173" s="263">
        <f>FH173+FJ173</f>
        <v>0</v>
      </c>
      <c r="FH173" s="263"/>
      <c r="FI173" s="263"/>
      <c r="FJ173" s="263"/>
      <c r="FK173" s="263">
        <f>FL173+FN173</f>
        <v>0</v>
      </c>
      <c r="FL173" s="263"/>
      <c r="FM173" s="263"/>
      <c r="FN173" s="263"/>
      <c r="FO173" s="234">
        <f t="shared" si="384"/>
        <v>0</v>
      </c>
      <c r="FP173" s="263">
        <v>0</v>
      </c>
      <c r="FQ173" s="263"/>
      <c r="FR173" s="234">
        <f t="shared" si="385"/>
        <v>0</v>
      </c>
      <c r="FS173" s="45">
        <f t="shared" si="364"/>
        <v>0</v>
      </c>
      <c r="FT173" s="46" t="e">
        <f t="shared" si="372"/>
        <v>#DIV/0!</v>
      </c>
      <c r="FU173" s="45">
        <v>0</v>
      </c>
      <c r="FV173" s="46" t="e">
        <f t="shared" si="373"/>
        <v>#DIV/0!</v>
      </c>
      <c r="FW173" s="45">
        <f t="shared" si="349"/>
        <v>0</v>
      </c>
      <c r="FX173" s="46" t="e">
        <f t="shared" si="374"/>
        <v>#DIV/0!</v>
      </c>
      <c r="FY173" s="45">
        <f t="shared" si="350"/>
        <v>0</v>
      </c>
      <c r="FZ173" s="46" t="e">
        <f t="shared" si="375"/>
        <v>#DIV/0!</v>
      </c>
      <c r="GA173" s="45">
        <f t="shared" si="376"/>
        <v>0</v>
      </c>
      <c r="GB173" s="47" t="e">
        <f t="shared" si="377"/>
        <v>#DIV/0!</v>
      </c>
      <c r="GC173" s="140">
        <v>0</v>
      </c>
      <c r="GD173" s="47" t="e">
        <f t="shared" si="386"/>
        <v>#DIV/0!</v>
      </c>
      <c r="GE173" s="115"/>
      <c r="GF173" s="236"/>
      <c r="GG173" s="115">
        <f t="shared" si="351"/>
        <v>0</v>
      </c>
      <c r="GH173" s="236" t="e">
        <f t="shared" si="339"/>
        <v>#DIV/0!</v>
      </c>
      <c r="GI173" s="140">
        <f t="shared" si="378"/>
        <v>0</v>
      </c>
      <c r="GJ173" s="47" t="e">
        <f t="shared" si="379"/>
        <v>#DIV/0!</v>
      </c>
      <c r="GK173" s="115">
        <f t="shared" si="354"/>
        <v>0</v>
      </c>
      <c r="GL173" s="47" t="e">
        <f t="shared" si="380"/>
        <v>#DIV/0!</v>
      </c>
      <c r="GM173" s="115">
        <f t="shared" si="352"/>
        <v>0</v>
      </c>
      <c r="GN173" s="47" t="e">
        <f t="shared" si="381"/>
        <v>#DIV/0!</v>
      </c>
      <c r="GO173" s="115">
        <f t="shared" si="353"/>
        <v>0</v>
      </c>
      <c r="GP173" s="47" t="e">
        <f t="shared" si="382"/>
        <v>#DIV/0!</v>
      </c>
      <c r="GQ173" s="234"/>
      <c r="GR173" s="234"/>
      <c r="GS173" s="234"/>
      <c r="GT173" s="234"/>
      <c r="GU173" s="234">
        <f t="shared" si="387"/>
        <v>0</v>
      </c>
      <c r="GV173" s="263">
        <v>0</v>
      </c>
      <c r="GW173" s="263"/>
      <c r="GX173" s="263"/>
      <c r="GY173" s="263"/>
      <c r="GZ173" s="263"/>
      <c r="HA173" s="263"/>
      <c r="HB173" s="263"/>
      <c r="HC173" s="263"/>
      <c r="HD173" s="263"/>
      <c r="HE173" s="263"/>
      <c r="HF173" s="263"/>
      <c r="HG173" s="234">
        <f t="shared" si="388"/>
        <v>0</v>
      </c>
      <c r="HH173" s="263">
        <v>0</v>
      </c>
      <c r="HI173" s="263"/>
      <c r="HJ173" s="263"/>
      <c r="HK173" s="263">
        <f>HL173</f>
        <v>0</v>
      </c>
      <c r="HL173" s="263">
        <v>0</v>
      </c>
      <c r="HM173" s="263"/>
      <c r="HN173" s="263"/>
      <c r="HO173" s="234">
        <f t="shared" si="389"/>
        <v>0</v>
      </c>
      <c r="HP173" s="263">
        <v>0</v>
      </c>
      <c r="HQ173" s="263"/>
      <c r="HR173" s="263"/>
      <c r="HS173" s="263">
        <f>HT173</f>
        <v>0</v>
      </c>
      <c r="HT173" s="263">
        <v>0</v>
      </c>
      <c r="HU173" s="263"/>
      <c r="HV173" s="263"/>
      <c r="HW173" s="263">
        <f>HX173</f>
        <v>0</v>
      </c>
      <c r="HX173" s="263">
        <v>0</v>
      </c>
      <c r="HY173" s="263"/>
      <c r="HZ173" s="263"/>
      <c r="IA173" s="263">
        <f>IB173</f>
        <v>0</v>
      </c>
      <c r="IB173" s="263">
        <v>0</v>
      </c>
      <c r="IC173" s="263"/>
      <c r="ID173" s="263"/>
      <c r="IE173" s="358"/>
      <c r="IF173" s="270"/>
      <c r="IG173" s="270"/>
      <c r="IH173" s="270"/>
    </row>
    <row r="174" spans="2:242" s="271" customFormat="1" ht="45.75" hidden="1" customHeight="1" x14ac:dyDescent="0.3">
      <c r="B174" s="259"/>
      <c r="C174" s="260" t="s">
        <v>179</v>
      </c>
      <c r="D174" s="261"/>
      <c r="E174" s="262"/>
      <c r="F174" s="262"/>
      <c r="G174" s="262"/>
      <c r="H174" s="262"/>
      <c r="I174" s="262"/>
      <c r="J174" s="262"/>
      <c r="K174" s="262"/>
      <c r="L174" s="262"/>
      <c r="M174" s="262"/>
      <c r="N174" s="262"/>
      <c r="O174" s="262"/>
      <c r="P174" s="262"/>
      <c r="Q174" s="263"/>
      <c r="R174" s="263"/>
      <c r="S174" s="263"/>
      <c r="T174" s="263"/>
      <c r="U174" s="263"/>
      <c r="V174" s="263"/>
      <c r="W174" s="263"/>
      <c r="X174" s="263"/>
      <c r="Y174" s="263"/>
      <c r="Z174" s="263"/>
      <c r="AA174" s="263"/>
      <c r="AB174" s="263"/>
      <c r="AC174" s="263"/>
      <c r="AD174" s="263"/>
      <c r="AE174" s="263"/>
      <c r="AF174" s="263"/>
      <c r="AG174" s="263"/>
      <c r="AH174" s="263"/>
      <c r="AI174" s="264"/>
      <c r="AJ174" s="263"/>
      <c r="AK174" s="264"/>
      <c r="AL174" s="264"/>
      <c r="AM174" s="738"/>
      <c r="AN174" s="263"/>
      <c r="AO174" s="265"/>
      <c r="AP174" s="263"/>
      <c r="AQ174" s="263"/>
      <c r="AR174" s="263"/>
      <c r="AS174" s="263"/>
      <c r="AT174" s="263"/>
      <c r="AU174" s="263"/>
      <c r="AV174" s="263"/>
      <c r="AW174" s="263"/>
      <c r="AX174" s="263"/>
      <c r="AY174" s="263"/>
      <c r="AZ174" s="263"/>
      <c r="BA174" s="263"/>
      <c r="BB174" s="263"/>
      <c r="BC174" s="263"/>
      <c r="BD174" s="263"/>
      <c r="BE174" s="263"/>
      <c r="BF174" s="263"/>
      <c r="BG174" s="263"/>
      <c r="BH174" s="263"/>
      <c r="BI174" s="263"/>
      <c r="BJ174" s="263"/>
      <c r="BK174" s="266"/>
      <c r="BL174" s="267"/>
      <c r="BM174" s="267"/>
      <c r="BN174" s="267"/>
      <c r="BO174" s="267"/>
      <c r="BP174" s="267"/>
      <c r="BQ174" s="267"/>
      <c r="BR174" s="267"/>
      <c r="BS174" s="267"/>
      <c r="BT174" s="267"/>
      <c r="BU174" s="267"/>
      <c r="BV174" s="263"/>
      <c r="BW174" s="263"/>
      <c r="BX174" s="263"/>
      <c r="BY174" s="263"/>
      <c r="BZ174" s="263"/>
      <c r="CA174" s="263"/>
      <c r="CB174" s="263"/>
      <c r="CC174" s="263"/>
      <c r="CD174" s="263"/>
      <c r="CE174" s="267"/>
      <c r="CF174" s="267"/>
      <c r="CG174" s="263"/>
      <c r="CH174" s="263"/>
      <c r="CI174" s="263"/>
      <c r="CJ174" s="263"/>
      <c r="CK174" s="263"/>
      <c r="CL174" s="263"/>
      <c r="CM174" s="263"/>
      <c r="CN174" s="263"/>
      <c r="CO174" s="263"/>
      <c r="CP174" s="263"/>
      <c r="CQ174" s="263"/>
      <c r="CR174" s="263"/>
      <c r="CS174" s="263"/>
      <c r="CT174" s="263"/>
      <c r="CU174" s="263"/>
      <c r="CV174" s="263"/>
      <c r="CW174" s="263">
        <f t="shared" si="393"/>
        <v>46525.871030000002</v>
      </c>
      <c r="CX174" s="263">
        <v>46525.871030000002</v>
      </c>
      <c r="CY174" s="263"/>
      <c r="CZ174" s="263"/>
      <c r="DA174" s="263"/>
      <c r="DB174" s="263"/>
      <c r="DC174" s="263"/>
      <c r="DD174" s="263"/>
      <c r="DE174" s="263"/>
      <c r="DF174" s="263">
        <f t="shared" si="394"/>
        <v>-46525.871030000002</v>
      </c>
      <c r="DG174" s="263">
        <f>DJ174-CX174</f>
        <v>-46525.871030000002</v>
      </c>
      <c r="DH174" s="263"/>
      <c r="DI174" s="263">
        <f t="shared" si="395"/>
        <v>0</v>
      </c>
      <c r="DJ174" s="263">
        <v>0</v>
      </c>
      <c r="DK174" s="263"/>
      <c r="DL174" s="263">
        <f t="shared" si="396"/>
        <v>0</v>
      </c>
      <c r="DM174" s="263">
        <v>0</v>
      </c>
      <c r="DN174" s="263"/>
      <c r="DO174" s="263">
        <f t="shared" si="397"/>
        <v>0</v>
      </c>
      <c r="DP174" s="263">
        <v>0</v>
      </c>
      <c r="DQ174" s="263"/>
      <c r="DR174" s="263">
        <f>DS174</f>
        <v>0</v>
      </c>
      <c r="DS174" s="263">
        <f>DJ174-DM174-DP174</f>
        <v>0</v>
      </c>
      <c r="DT174" s="263"/>
      <c r="DU174" s="263"/>
      <c r="DV174" s="263">
        <f>102500-92496.306</f>
        <v>10003.694000000003</v>
      </c>
      <c r="DW174" s="263"/>
      <c r="DX174" s="263"/>
      <c r="DY174" s="263"/>
      <c r="DZ174" s="263"/>
      <c r="EA174" s="263"/>
      <c r="EB174" s="263"/>
      <c r="EC174" s="263"/>
      <c r="ED174" s="167">
        <f t="shared" si="400"/>
        <v>-10003.694000000003</v>
      </c>
      <c r="EE174" s="263">
        <f>EH174-DV174</f>
        <v>-10003.694000000003</v>
      </c>
      <c r="EF174" s="263"/>
      <c r="EG174" s="263">
        <f>EH174</f>
        <v>0</v>
      </c>
      <c r="EH174" s="263">
        <v>0</v>
      </c>
      <c r="EI174" s="263"/>
      <c r="EJ174" s="263"/>
      <c r="EK174" s="263"/>
      <c r="EL174" s="263"/>
      <c r="EM174" s="263"/>
      <c r="EN174" s="263"/>
      <c r="EO174" s="263"/>
      <c r="EP174" s="263"/>
      <c r="EQ174" s="263"/>
      <c r="ER174" s="263"/>
      <c r="ES174" s="262">
        <f t="shared" si="398"/>
        <v>0</v>
      </c>
      <c r="ET174" s="263">
        <v>0</v>
      </c>
      <c r="EU174" s="263"/>
      <c r="EV174" s="263"/>
      <c r="EW174" s="263">
        <f t="shared" si="399"/>
        <v>0</v>
      </c>
      <c r="EX174" s="263">
        <v>0</v>
      </c>
      <c r="EY174" s="263"/>
      <c r="EZ174" s="263">
        <f>FA174+FB174</f>
        <v>0</v>
      </c>
      <c r="FA174" s="263">
        <f>FD174-EX174</f>
        <v>0</v>
      </c>
      <c r="FB174" s="263"/>
      <c r="FC174" s="234">
        <f t="shared" si="383"/>
        <v>0</v>
      </c>
      <c r="FD174" s="263">
        <v>0</v>
      </c>
      <c r="FE174" s="263"/>
      <c r="FF174" s="263"/>
      <c r="FG174" s="263"/>
      <c r="FH174" s="263"/>
      <c r="FI174" s="263"/>
      <c r="FJ174" s="263"/>
      <c r="FK174" s="263"/>
      <c r="FL174" s="263"/>
      <c r="FM174" s="263"/>
      <c r="FN174" s="263"/>
      <c r="FO174" s="234">
        <f t="shared" si="384"/>
        <v>0</v>
      </c>
      <c r="FP174" s="263">
        <v>0</v>
      </c>
      <c r="FQ174" s="263"/>
      <c r="FR174" s="234">
        <f t="shared" si="385"/>
        <v>0</v>
      </c>
      <c r="FS174" s="45">
        <f t="shared" si="364"/>
        <v>0</v>
      </c>
      <c r="FT174" s="46" t="e">
        <f t="shared" si="372"/>
        <v>#DIV/0!</v>
      </c>
      <c r="FU174" s="45">
        <v>0</v>
      </c>
      <c r="FV174" s="46" t="e">
        <f t="shared" si="373"/>
        <v>#DIV/0!</v>
      </c>
      <c r="FW174" s="45">
        <f t="shared" si="349"/>
        <v>0</v>
      </c>
      <c r="FX174" s="46" t="e">
        <f t="shared" si="374"/>
        <v>#DIV/0!</v>
      </c>
      <c r="FY174" s="45">
        <f t="shared" si="350"/>
        <v>0</v>
      </c>
      <c r="FZ174" s="46" t="e">
        <f t="shared" si="375"/>
        <v>#DIV/0!</v>
      </c>
      <c r="GA174" s="45">
        <f t="shared" si="376"/>
        <v>0</v>
      </c>
      <c r="GB174" s="47" t="e">
        <f t="shared" si="377"/>
        <v>#DIV/0!</v>
      </c>
      <c r="GC174" s="140">
        <v>0</v>
      </c>
      <c r="GD174" s="47" t="e">
        <f t="shared" si="386"/>
        <v>#DIV/0!</v>
      </c>
      <c r="GE174" s="115"/>
      <c r="GF174" s="236"/>
      <c r="GG174" s="115">
        <f t="shared" si="351"/>
        <v>0</v>
      </c>
      <c r="GH174" s="236" t="e">
        <f t="shared" si="339"/>
        <v>#DIV/0!</v>
      </c>
      <c r="GI174" s="140">
        <f t="shared" si="378"/>
        <v>0</v>
      </c>
      <c r="GJ174" s="47" t="e">
        <f t="shared" si="379"/>
        <v>#DIV/0!</v>
      </c>
      <c r="GK174" s="115">
        <f t="shared" si="354"/>
        <v>0</v>
      </c>
      <c r="GL174" s="47" t="e">
        <f t="shared" si="380"/>
        <v>#DIV/0!</v>
      </c>
      <c r="GM174" s="115">
        <f t="shared" si="352"/>
        <v>0</v>
      </c>
      <c r="GN174" s="47" t="e">
        <f t="shared" si="381"/>
        <v>#DIV/0!</v>
      </c>
      <c r="GO174" s="115">
        <f t="shared" si="353"/>
        <v>0</v>
      </c>
      <c r="GP174" s="47" t="e">
        <f t="shared" si="382"/>
        <v>#DIV/0!</v>
      </c>
      <c r="GQ174" s="234"/>
      <c r="GR174" s="234"/>
      <c r="GS174" s="234"/>
      <c r="GT174" s="234"/>
      <c r="GU174" s="234">
        <f t="shared" si="387"/>
        <v>0</v>
      </c>
      <c r="GV174" s="263">
        <v>0</v>
      </c>
      <c r="GW174" s="263"/>
      <c r="GX174" s="263"/>
      <c r="GY174" s="263"/>
      <c r="GZ174" s="263"/>
      <c r="HA174" s="263"/>
      <c r="HB174" s="263"/>
      <c r="HC174" s="263"/>
      <c r="HD174" s="263"/>
      <c r="HE174" s="263"/>
      <c r="HF174" s="263"/>
      <c r="HG174" s="234">
        <f t="shared" si="388"/>
        <v>0</v>
      </c>
      <c r="HH174" s="263">
        <v>0</v>
      </c>
      <c r="HI174" s="263"/>
      <c r="HJ174" s="263"/>
      <c r="HK174" s="263">
        <f>HL174</f>
        <v>0</v>
      </c>
      <c r="HL174" s="263">
        <v>0</v>
      </c>
      <c r="HM174" s="263"/>
      <c r="HN174" s="263"/>
      <c r="HO174" s="234">
        <f t="shared" si="389"/>
        <v>0</v>
      </c>
      <c r="HP174" s="263">
        <v>0</v>
      </c>
      <c r="HQ174" s="263"/>
      <c r="HR174" s="263"/>
      <c r="HS174" s="263">
        <f>HT174</f>
        <v>0</v>
      </c>
      <c r="HT174" s="263">
        <v>0</v>
      </c>
      <c r="HU174" s="263"/>
      <c r="HV174" s="263"/>
      <c r="HW174" s="263">
        <f>HX174</f>
        <v>0</v>
      </c>
      <c r="HX174" s="263">
        <v>0</v>
      </c>
      <c r="HY174" s="263"/>
      <c r="HZ174" s="263"/>
      <c r="IA174" s="263">
        <f>IB174</f>
        <v>0</v>
      </c>
      <c r="IB174" s="263">
        <v>0</v>
      </c>
      <c r="IC174" s="263"/>
      <c r="ID174" s="263"/>
      <c r="IE174" s="358"/>
      <c r="IF174" s="270"/>
      <c r="IG174" s="270"/>
      <c r="IH174" s="270"/>
    </row>
    <row r="175" spans="2:242" s="271" customFormat="1" ht="15" hidden="1" customHeight="1" x14ac:dyDescent="0.3">
      <c r="B175" s="259"/>
      <c r="C175" s="260" t="s">
        <v>190</v>
      </c>
      <c r="D175" s="261" t="s">
        <v>165</v>
      </c>
      <c r="E175" s="262">
        <f t="shared" ref="E175:E181" si="401">F175+G175</f>
        <v>0</v>
      </c>
      <c r="F175" s="262"/>
      <c r="G175" s="262"/>
      <c r="H175" s="262">
        <f t="shared" ref="H175:H181" si="402">I175+J175</f>
        <v>0</v>
      </c>
      <c r="I175" s="262">
        <f>L175-F175</f>
        <v>0</v>
      </c>
      <c r="J175" s="262"/>
      <c r="K175" s="262">
        <f t="shared" ref="K175:K181" si="403">L175+M175</f>
        <v>0</v>
      </c>
      <c r="L175" s="262"/>
      <c r="M175" s="262"/>
      <c r="N175" s="262">
        <f t="shared" ref="N175:N181" si="404">O175+P175</f>
        <v>0</v>
      </c>
      <c r="O175" s="262">
        <f>R175-L175</f>
        <v>0</v>
      </c>
      <c r="P175" s="262"/>
      <c r="Q175" s="263">
        <f t="shared" ref="Q175:Q181" si="405">R175+S175</f>
        <v>0</v>
      </c>
      <c r="R175" s="263"/>
      <c r="S175" s="263"/>
      <c r="T175" s="263">
        <f t="shared" ref="T175:T181" si="406">U175+V175</f>
        <v>0</v>
      </c>
      <c r="U175" s="263"/>
      <c r="V175" s="263"/>
      <c r="W175" s="263">
        <f t="shared" ref="W175:W181" si="407">X175+Y175</f>
        <v>0</v>
      </c>
      <c r="X175" s="263">
        <f>AA175-U175</f>
        <v>0</v>
      </c>
      <c r="Y175" s="263"/>
      <c r="Z175" s="263">
        <f t="shared" ref="Z175:Z181" si="408">AA175+AB175</f>
        <v>0</v>
      </c>
      <c r="AA175" s="263"/>
      <c r="AB175" s="263"/>
      <c r="AC175" s="263">
        <f t="shared" ref="AC175:AC181" si="409">AD175+AE175</f>
        <v>0</v>
      </c>
      <c r="AD175" s="263"/>
      <c r="AE175" s="263"/>
      <c r="AF175" s="263">
        <f t="shared" ref="AF175:AF181" si="410">AG175+AH175</f>
        <v>0</v>
      </c>
      <c r="AG175" s="263"/>
      <c r="AH175" s="263"/>
      <c r="AI175" s="264">
        <f t="shared" ref="AI175:AI181" si="411">AA175-AJ175</f>
        <v>0</v>
      </c>
      <c r="AJ175" s="263"/>
      <c r="AK175" s="264">
        <f t="shared" ref="AK175:AL181" si="412">Z175-AJ175</f>
        <v>0</v>
      </c>
      <c r="AL175" s="264">
        <f t="shared" si="412"/>
        <v>0</v>
      </c>
      <c r="AM175" s="738"/>
      <c r="AN175" s="263"/>
      <c r="AO175" s="265">
        <v>1</v>
      </c>
      <c r="AP175" s="263"/>
      <c r="AQ175" s="263"/>
      <c r="AR175" s="263"/>
      <c r="AS175" s="263">
        <f t="shared" ref="AS175:AS181" si="413">AT175+AU175</f>
        <v>0</v>
      </c>
      <c r="AT175" s="263"/>
      <c r="AU175" s="263"/>
      <c r="AV175" s="263">
        <f t="shared" ref="AV175:AV181" si="414">AW175+AX175</f>
        <v>0</v>
      </c>
      <c r="AW175" s="263">
        <f>AZ175-AT175</f>
        <v>0</v>
      </c>
      <c r="AX175" s="263"/>
      <c r="AY175" s="263">
        <f t="shared" ref="AY175:AY181" si="415">AZ175+BA175</f>
        <v>0</v>
      </c>
      <c r="AZ175" s="263"/>
      <c r="BA175" s="263"/>
      <c r="BB175" s="263">
        <f t="shared" ref="BB175:BB181" si="416">BC175+BD175</f>
        <v>0</v>
      </c>
      <c r="BC175" s="263"/>
      <c r="BD175" s="263"/>
      <c r="BE175" s="263">
        <f t="shared" ref="BE175:BE181" si="417">BF175+BG175</f>
        <v>10000</v>
      </c>
      <c r="BF175" s="263">
        <f>BH175-AZ175</f>
        <v>10000</v>
      </c>
      <c r="BG175" s="263"/>
      <c r="BH175" s="263">
        <f t="shared" ref="BH175:BH181" si="418">BI175+BJ175</f>
        <v>10000</v>
      </c>
      <c r="BI175" s="263">
        <v>10000</v>
      </c>
      <c r="BJ175" s="263"/>
      <c r="BK175" s="266">
        <v>1</v>
      </c>
      <c r="BL175" s="267">
        <f t="shared" ref="BL175:BL181" si="419">AZ175</f>
        <v>0</v>
      </c>
      <c r="BM175" s="267"/>
      <c r="BN175" s="267"/>
      <c r="BO175" s="267"/>
      <c r="BP175" s="267"/>
      <c r="BQ175" s="267"/>
      <c r="BR175" s="267"/>
      <c r="BS175" s="267">
        <f>BT175+BU175</f>
        <v>0</v>
      </c>
      <c r="BT175" s="267">
        <v>0</v>
      </c>
      <c r="BU175" s="267"/>
      <c r="BV175" s="263">
        <f t="shared" ref="BV175:BV181" si="420">BW175+BX175</f>
        <v>0</v>
      </c>
      <c r="BW175" s="263"/>
      <c r="BX175" s="263"/>
      <c r="BY175" s="263">
        <f t="shared" ref="BY175:BY181" si="421">BZ175+CA175</f>
        <v>0</v>
      </c>
      <c r="BZ175" s="263">
        <f>CC175-BI175</f>
        <v>0</v>
      </c>
      <c r="CA175" s="263"/>
      <c r="CB175" s="263">
        <f t="shared" ref="CB175:CB181" si="422">CC175+CD175</f>
        <v>10000</v>
      </c>
      <c r="CC175" s="263">
        <f>BI175</f>
        <v>10000</v>
      </c>
      <c r="CD175" s="263"/>
      <c r="CE175" s="267">
        <v>1</v>
      </c>
      <c r="CF175" s="267">
        <f t="shared" ref="CF175:CF181" si="423">CB175</f>
        <v>10000</v>
      </c>
      <c r="CG175" s="263"/>
      <c r="CH175" s="263">
        <f t="shared" ref="CH175:CH181" si="424">CI175+CJ175</f>
        <v>0</v>
      </c>
      <c r="CI175" s="263">
        <v>0</v>
      </c>
      <c r="CJ175" s="263"/>
      <c r="CK175" s="263">
        <f t="shared" ref="CK175:CK181" si="425">CL175+CM175</f>
        <v>2500</v>
      </c>
      <c r="CL175" s="263">
        <f>CR175-CI175</f>
        <v>2500</v>
      </c>
      <c r="CM175" s="263"/>
      <c r="CN175" s="263"/>
      <c r="CO175" s="263"/>
      <c r="CP175" s="263"/>
      <c r="CQ175" s="263">
        <f t="shared" ref="CQ175:CQ181" si="426">CR175+CS175</f>
        <v>2500</v>
      </c>
      <c r="CR175" s="263">
        <v>2500</v>
      </c>
      <c r="CS175" s="263"/>
      <c r="CT175" s="263">
        <f t="shared" ref="CT175:CT181" si="427">CU175+CV175</f>
        <v>0</v>
      </c>
      <c r="CU175" s="263"/>
      <c r="CV175" s="263"/>
      <c r="CW175" s="263">
        <f t="shared" si="393"/>
        <v>48995.860180000003</v>
      </c>
      <c r="CX175" s="263">
        <v>48995.860180000003</v>
      </c>
      <c r="CY175" s="263"/>
      <c r="CZ175" s="263">
        <f t="shared" ref="CZ175:CZ181" si="428">DA175+DB175</f>
        <v>2500</v>
      </c>
      <c r="DA175" s="263">
        <v>2500</v>
      </c>
      <c r="DB175" s="263"/>
      <c r="DC175" s="263"/>
      <c r="DD175" s="263"/>
      <c r="DE175" s="263"/>
      <c r="DF175" s="263">
        <f t="shared" si="394"/>
        <v>-48995.860180000003</v>
      </c>
      <c r="DG175" s="263">
        <f>DJ175-CX175</f>
        <v>-48995.860180000003</v>
      </c>
      <c r="DH175" s="263"/>
      <c r="DI175" s="263">
        <f t="shared" si="395"/>
        <v>0</v>
      </c>
      <c r="DJ175" s="263">
        <v>0</v>
      </c>
      <c r="DK175" s="263"/>
      <c r="DL175" s="263">
        <f t="shared" si="396"/>
        <v>3870</v>
      </c>
      <c r="DM175" s="263">
        <v>3870</v>
      </c>
      <c r="DN175" s="263"/>
      <c r="DO175" s="263">
        <f t="shared" si="397"/>
        <v>-3870</v>
      </c>
      <c r="DP175" s="263">
        <f>DJ175-DM175</f>
        <v>-3870</v>
      </c>
      <c r="DQ175" s="263"/>
      <c r="DR175" s="263">
        <f t="shared" ref="DR175:DR181" si="429">DS175+DT175</f>
        <v>0</v>
      </c>
      <c r="DS175" s="263">
        <f>DJ175-DM175-DP175</f>
        <v>0</v>
      </c>
      <c r="DT175" s="263"/>
      <c r="DU175" s="263">
        <f t="shared" ref="DU175:DU181" si="430">DV175+DW175</f>
        <v>882.83543000000645</v>
      </c>
      <c r="DV175" s="263">
        <f>103382.83543-102500</f>
        <v>882.83543000000645</v>
      </c>
      <c r="DW175" s="263"/>
      <c r="DX175" s="263">
        <f t="shared" ref="DX175:DX181" si="431">DY175+DZ175</f>
        <v>0</v>
      </c>
      <c r="DY175" s="263"/>
      <c r="DZ175" s="263"/>
      <c r="EA175" s="263"/>
      <c r="EB175" s="263"/>
      <c r="EC175" s="263"/>
      <c r="ED175" s="167">
        <f t="shared" si="400"/>
        <v>-882.83543000000645</v>
      </c>
      <c r="EE175" s="263">
        <f>EH175-DV175</f>
        <v>-882.83543000000645</v>
      </c>
      <c r="EF175" s="263"/>
      <c r="EG175" s="263">
        <f>EH175</f>
        <v>0</v>
      </c>
      <c r="EH175" s="263">
        <v>0</v>
      </c>
      <c r="EI175" s="263"/>
      <c r="EJ175" s="263"/>
      <c r="EK175" s="263">
        <f t="shared" ref="EK175:EK181" si="432">EL175+EN175</f>
        <v>0</v>
      </c>
      <c r="EL175" s="263"/>
      <c r="EM175" s="263"/>
      <c r="EN175" s="263"/>
      <c r="EO175" s="263">
        <f t="shared" ref="EO175:EO181" si="433">EP175+ER175</f>
        <v>0</v>
      </c>
      <c r="EP175" s="263"/>
      <c r="EQ175" s="263"/>
      <c r="ER175" s="263"/>
      <c r="ES175" s="262">
        <f t="shared" si="398"/>
        <v>0</v>
      </c>
      <c r="ET175" s="263">
        <v>0</v>
      </c>
      <c r="EU175" s="263"/>
      <c r="EV175" s="263"/>
      <c r="EW175" s="263">
        <f t="shared" si="399"/>
        <v>101907.28194</v>
      </c>
      <c r="EX175" s="263">
        <v>101907.28194</v>
      </c>
      <c r="EY175" s="263"/>
      <c r="EZ175" s="263">
        <f>FA175+FB175</f>
        <v>-101907.28194</v>
      </c>
      <c r="FA175" s="263">
        <f>FD175-EX175</f>
        <v>-101907.28194</v>
      </c>
      <c r="FB175" s="263"/>
      <c r="FC175" s="234">
        <f t="shared" si="383"/>
        <v>0</v>
      </c>
      <c r="FD175" s="263">
        <v>0</v>
      </c>
      <c r="FE175" s="263"/>
      <c r="FF175" s="263"/>
      <c r="FG175" s="263">
        <f t="shared" ref="FG175:FG181" si="434">FH175+FJ175</f>
        <v>0</v>
      </c>
      <c r="FH175" s="263"/>
      <c r="FI175" s="263"/>
      <c r="FJ175" s="263"/>
      <c r="FK175" s="263">
        <f t="shared" ref="FK175:FK181" si="435">FL175+FN175</f>
        <v>0</v>
      </c>
      <c r="FL175" s="263"/>
      <c r="FM175" s="263"/>
      <c r="FN175" s="263"/>
      <c r="FO175" s="234">
        <f t="shared" si="384"/>
        <v>0</v>
      </c>
      <c r="FP175" s="263">
        <v>0</v>
      </c>
      <c r="FQ175" s="263"/>
      <c r="FR175" s="234">
        <f t="shared" si="385"/>
        <v>0</v>
      </c>
      <c r="FS175" s="45">
        <f t="shared" si="364"/>
        <v>0</v>
      </c>
      <c r="FT175" s="46" t="e">
        <f t="shared" si="372"/>
        <v>#DIV/0!</v>
      </c>
      <c r="FU175" s="45">
        <v>0</v>
      </c>
      <c r="FV175" s="46" t="e">
        <f t="shared" si="373"/>
        <v>#DIV/0!</v>
      </c>
      <c r="FW175" s="45">
        <f t="shared" si="349"/>
        <v>0</v>
      </c>
      <c r="FX175" s="46" t="e">
        <f t="shared" si="374"/>
        <v>#DIV/0!</v>
      </c>
      <c r="FY175" s="45">
        <f t="shared" si="350"/>
        <v>0</v>
      </c>
      <c r="FZ175" s="46" t="e">
        <f t="shared" si="375"/>
        <v>#DIV/0!</v>
      </c>
      <c r="GA175" s="45">
        <f t="shared" si="376"/>
        <v>0</v>
      </c>
      <c r="GB175" s="47" t="e">
        <f t="shared" si="377"/>
        <v>#DIV/0!</v>
      </c>
      <c r="GC175" s="140">
        <v>0</v>
      </c>
      <c r="GD175" s="47" t="e">
        <f t="shared" si="386"/>
        <v>#DIV/0!</v>
      </c>
      <c r="GE175" s="115"/>
      <c r="GF175" s="236"/>
      <c r="GG175" s="115">
        <f t="shared" si="351"/>
        <v>0</v>
      </c>
      <c r="GH175" s="236" t="e">
        <f t="shared" si="339"/>
        <v>#DIV/0!</v>
      </c>
      <c r="GI175" s="140">
        <f t="shared" si="378"/>
        <v>0</v>
      </c>
      <c r="GJ175" s="47" t="e">
        <f t="shared" si="379"/>
        <v>#DIV/0!</v>
      </c>
      <c r="GK175" s="115">
        <f t="shared" si="354"/>
        <v>0</v>
      </c>
      <c r="GL175" s="47" t="e">
        <f t="shared" si="380"/>
        <v>#DIV/0!</v>
      </c>
      <c r="GM175" s="115">
        <f t="shared" si="352"/>
        <v>0</v>
      </c>
      <c r="GN175" s="47" t="e">
        <f t="shared" si="381"/>
        <v>#DIV/0!</v>
      </c>
      <c r="GO175" s="115">
        <f t="shared" si="353"/>
        <v>0</v>
      </c>
      <c r="GP175" s="47" t="e">
        <f t="shared" si="382"/>
        <v>#DIV/0!</v>
      </c>
      <c r="GQ175" s="234"/>
      <c r="GR175" s="234"/>
      <c r="GS175" s="234"/>
      <c r="GT175" s="234"/>
      <c r="GU175" s="234">
        <f t="shared" si="387"/>
        <v>0</v>
      </c>
      <c r="GV175" s="263">
        <v>0</v>
      </c>
      <c r="GW175" s="263"/>
      <c r="GX175" s="263"/>
      <c r="GY175" s="263"/>
      <c r="GZ175" s="263"/>
      <c r="HA175" s="263"/>
      <c r="HB175" s="263"/>
      <c r="HC175" s="263"/>
      <c r="HD175" s="263"/>
      <c r="HE175" s="263"/>
      <c r="HF175" s="263"/>
      <c r="HG175" s="234">
        <f t="shared" si="388"/>
        <v>0</v>
      </c>
      <c r="HH175" s="263">
        <v>0</v>
      </c>
      <c r="HI175" s="263"/>
      <c r="HJ175" s="263"/>
      <c r="HK175" s="263">
        <f>HL175</f>
        <v>0</v>
      </c>
      <c r="HL175" s="263">
        <v>0</v>
      </c>
      <c r="HM175" s="263"/>
      <c r="HN175" s="263"/>
      <c r="HO175" s="234">
        <f t="shared" si="389"/>
        <v>0</v>
      </c>
      <c r="HP175" s="263">
        <v>0</v>
      </c>
      <c r="HQ175" s="263"/>
      <c r="HR175" s="263"/>
      <c r="HS175" s="263">
        <f>HT175</f>
        <v>0</v>
      </c>
      <c r="HT175" s="263">
        <v>0</v>
      </c>
      <c r="HU175" s="263"/>
      <c r="HV175" s="263"/>
      <c r="HW175" s="263">
        <f>HX175</f>
        <v>0</v>
      </c>
      <c r="HX175" s="263">
        <v>0</v>
      </c>
      <c r="HY175" s="263"/>
      <c r="HZ175" s="263"/>
      <c r="IA175" s="263">
        <f>IB175</f>
        <v>0</v>
      </c>
      <c r="IB175" s="263">
        <v>0</v>
      </c>
      <c r="IC175" s="263"/>
      <c r="ID175" s="263"/>
      <c r="IE175" s="358"/>
      <c r="IF175" s="270"/>
      <c r="IG175" s="270"/>
      <c r="IH175" s="270"/>
    </row>
    <row r="176" spans="2:242" s="357" customFormat="1" ht="153" hidden="1" customHeight="1" x14ac:dyDescent="0.3">
      <c r="B176" s="161" t="s">
        <v>83</v>
      </c>
      <c r="C176" s="162" t="s">
        <v>321</v>
      </c>
      <c r="D176" s="163"/>
      <c r="E176" s="164">
        <f t="shared" si="401"/>
        <v>0</v>
      </c>
      <c r="F176" s="165">
        <f>SUM(F177:F178)</f>
        <v>0</v>
      </c>
      <c r="G176" s="165">
        <f>SUM(G177:G178)</f>
        <v>0</v>
      </c>
      <c r="H176" s="164">
        <f t="shared" si="402"/>
        <v>0</v>
      </c>
      <c r="I176" s="165">
        <f>SUM(I177:I178)</f>
        <v>0</v>
      </c>
      <c r="J176" s="165"/>
      <c r="K176" s="164">
        <f t="shared" si="403"/>
        <v>0</v>
      </c>
      <c r="L176" s="165">
        <f>SUM(L177:L178)</f>
        <v>0</v>
      </c>
      <c r="M176" s="165">
        <f>SUM(M177:M178)</f>
        <v>0</v>
      </c>
      <c r="N176" s="164">
        <f t="shared" si="404"/>
        <v>0</v>
      </c>
      <c r="O176" s="165">
        <f>SUM(O177:O178)</f>
        <v>0</v>
      </c>
      <c r="P176" s="165"/>
      <c r="Q176" s="166">
        <f t="shared" si="405"/>
        <v>0</v>
      </c>
      <c r="R176" s="167">
        <f>SUM(R177:R178)</f>
        <v>0</v>
      </c>
      <c r="S176" s="167">
        <f>SUM(S177:S178)</f>
        <v>0</v>
      </c>
      <c r="T176" s="166">
        <f t="shared" si="406"/>
        <v>0</v>
      </c>
      <c r="U176" s="167">
        <f>SUM(U177:U178)</f>
        <v>0</v>
      </c>
      <c r="V176" s="167">
        <f>SUM(V177:V178)</f>
        <v>0</v>
      </c>
      <c r="W176" s="166">
        <f t="shared" si="407"/>
        <v>0</v>
      </c>
      <c r="X176" s="167">
        <f>SUM(X177:X178)</f>
        <v>0</v>
      </c>
      <c r="Y176" s="167"/>
      <c r="Z176" s="166">
        <f t="shared" si="408"/>
        <v>0</v>
      </c>
      <c r="AA176" s="167">
        <f>SUM(AA177:AA178)</f>
        <v>0</v>
      </c>
      <c r="AB176" s="167">
        <f>SUM(AB177:AB178)</f>
        <v>0</v>
      </c>
      <c r="AC176" s="166">
        <f t="shared" si="409"/>
        <v>35965.071989999997</v>
      </c>
      <c r="AD176" s="167">
        <f>SUM(AD177:AD178)</f>
        <v>35965.071989999997</v>
      </c>
      <c r="AE176" s="167">
        <f>SUM(AE177:AE178)</f>
        <v>0</v>
      </c>
      <c r="AF176" s="166">
        <f t="shared" si="410"/>
        <v>35965.071989999997</v>
      </c>
      <c r="AG176" s="167">
        <f>SUM(AG177:AG178)</f>
        <v>35965.071989999997</v>
      </c>
      <c r="AH176" s="167">
        <f>SUM(AH177:AH178)</f>
        <v>0</v>
      </c>
      <c r="AI176" s="167">
        <f t="shared" si="411"/>
        <v>0</v>
      </c>
      <c r="AJ176" s="167"/>
      <c r="AK176" s="167">
        <f t="shared" si="412"/>
        <v>0</v>
      </c>
      <c r="AL176" s="167">
        <f t="shared" si="412"/>
        <v>0</v>
      </c>
      <c r="AM176" s="167"/>
      <c r="AN176" s="167"/>
      <c r="AO176" s="170">
        <v>1</v>
      </c>
      <c r="AP176" s="167"/>
      <c r="AQ176" s="167"/>
      <c r="AR176" s="305">
        <f t="shared" ref="AR176:AR181" si="436">AF176-AP176-AQ176</f>
        <v>35965.071989999997</v>
      </c>
      <c r="AS176" s="166">
        <f t="shared" si="413"/>
        <v>205500</v>
      </c>
      <c r="AT176" s="167">
        <f>SUM(AT177:AT178)</f>
        <v>205500</v>
      </c>
      <c r="AU176" s="167">
        <f>SUM(AU177:AU178)</f>
        <v>0</v>
      </c>
      <c r="AV176" s="166">
        <f t="shared" si="414"/>
        <v>68200</v>
      </c>
      <c r="AW176" s="167">
        <f>SUM(AW177:AW178)</f>
        <v>68200</v>
      </c>
      <c r="AX176" s="167"/>
      <c r="AY176" s="166">
        <f t="shared" si="415"/>
        <v>273700</v>
      </c>
      <c r="AZ176" s="167">
        <f>SUM(AZ177:AZ178)</f>
        <v>273700</v>
      </c>
      <c r="BA176" s="167">
        <f>SUM(BA177:BA178)</f>
        <v>0</v>
      </c>
      <c r="BB176" s="166">
        <f t="shared" si="416"/>
        <v>0</v>
      </c>
      <c r="BC176" s="167">
        <f>SUM(BC177:BC178)</f>
        <v>0</v>
      </c>
      <c r="BD176" s="167">
        <f>SUM(BD177:BD178)</f>
        <v>0</v>
      </c>
      <c r="BE176" s="166">
        <f t="shared" si="417"/>
        <v>0</v>
      </c>
      <c r="BF176" s="167">
        <f>SUM(BF177:BF178)</f>
        <v>0</v>
      </c>
      <c r="BG176" s="167"/>
      <c r="BH176" s="166">
        <f t="shared" si="418"/>
        <v>392228.80099999998</v>
      </c>
      <c r="BI176" s="167">
        <f>SUM(BI177:BI178)</f>
        <v>392228.80099999998</v>
      </c>
      <c r="BJ176" s="167">
        <f>SUM(BJ177:BJ178)</f>
        <v>0</v>
      </c>
      <c r="BK176" s="171">
        <v>1</v>
      </c>
      <c r="BL176" s="167">
        <f t="shared" si="419"/>
        <v>273700</v>
      </c>
      <c r="BM176" s="167"/>
      <c r="BN176" s="167"/>
      <c r="BO176" s="167"/>
      <c r="BP176" s="167"/>
      <c r="BQ176" s="167"/>
      <c r="BR176" s="167"/>
      <c r="BS176" s="167">
        <f>BS177+BS178</f>
        <v>273700</v>
      </c>
      <c r="BT176" s="167">
        <f>BT177+BT178</f>
        <v>273700</v>
      </c>
      <c r="BU176" s="167">
        <f>BU177+BU178</f>
        <v>0</v>
      </c>
      <c r="BV176" s="166">
        <f t="shared" si="420"/>
        <v>0</v>
      </c>
      <c r="BW176" s="167">
        <f>SUM(BW177:BW178)</f>
        <v>0</v>
      </c>
      <c r="BX176" s="167">
        <f>SUM(BX177:BX178)</f>
        <v>0</v>
      </c>
      <c r="BY176" s="166">
        <f t="shared" si="421"/>
        <v>0</v>
      </c>
      <c r="BZ176" s="167">
        <f>SUM(BZ177:BZ178)</f>
        <v>0</v>
      </c>
      <c r="CA176" s="167"/>
      <c r="CB176" s="166">
        <f t="shared" si="422"/>
        <v>392228.80099999998</v>
      </c>
      <c r="CC176" s="167">
        <f>SUM(CC177:CC178)</f>
        <v>392228.80099999998</v>
      </c>
      <c r="CD176" s="167">
        <f>SUM(CD177:CD178)</f>
        <v>0</v>
      </c>
      <c r="CE176" s="167">
        <v>1</v>
      </c>
      <c r="CF176" s="167">
        <f t="shared" si="423"/>
        <v>392228.80099999998</v>
      </c>
      <c r="CG176" s="172"/>
      <c r="CH176" s="166">
        <f t="shared" si="424"/>
        <v>0</v>
      </c>
      <c r="CI176" s="167">
        <f>SUM(CI177:CI178)</f>
        <v>0</v>
      </c>
      <c r="CJ176" s="167">
        <f>SUM(CJ177:CJ178)</f>
        <v>0</v>
      </c>
      <c r="CK176" s="166">
        <f t="shared" si="425"/>
        <v>248461.3</v>
      </c>
      <c r="CL176" s="167">
        <f>SUM(CL177:CL178)</f>
        <v>248461.3</v>
      </c>
      <c r="CM176" s="167"/>
      <c r="CN176" s="167">
        <f>CO176+CP176</f>
        <v>248461.3</v>
      </c>
      <c r="CO176" s="167">
        <f>248461.3</f>
        <v>248461.3</v>
      </c>
      <c r="CP176" s="167"/>
      <c r="CQ176" s="166">
        <f t="shared" si="426"/>
        <v>248461.3</v>
      </c>
      <c r="CR176" s="167">
        <f>CR177+CR178</f>
        <v>248461.3</v>
      </c>
      <c r="CS176" s="167">
        <f>SUM(CS177:CS178)</f>
        <v>0</v>
      </c>
      <c r="CT176" s="166">
        <f t="shared" si="427"/>
        <v>0</v>
      </c>
      <c r="CU176" s="167"/>
      <c r="CV176" s="167"/>
      <c r="CW176" s="166">
        <f t="shared" si="393"/>
        <v>451256.98043</v>
      </c>
      <c r="CX176" s="167">
        <f>SUM(CX177:CX178)</f>
        <v>451256.98043</v>
      </c>
      <c r="CY176" s="167">
        <f>SUM(CY177:CY178)</f>
        <v>0</v>
      </c>
      <c r="CZ176" s="166">
        <f t="shared" si="428"/>
        <v>248461.3</v>
      </c>
      <c r="DA176" s="167">
        <f>DA177+DA178</f>
        <v>248461.3</v>
      </c>
      <c r="DB176" s="167">
        <f>SUM(DB177:DB178)</f>
        <v>0</v>
      </c>
      <c r="DC176" s="167"/>
      <c r="DD176" s="167"/>
      <c r="DE176" s="167"/>
      <c r="DF176" s="166">
        <f t="shared" si="394"/>
        <v>-451256.98043</v>
      </c>
      <c r="DG176" s="167">
        <f>SUM(DG177:DG178)</f>
        <v>-451256.98043</v>
      </c>
      <c r="DH176" s="167">
        <f>SUM(DH177:DH178)</f>
        <v>0</v>
      </c>
      <c r="DI176" s="166">
        <f t="shared" si="395"/>
        <v>0</v>
      </c>
      <c r="DJ176" s="167">
        <f>SUM(DJ177:DJ178)</f>
        <v>0</v>
      </c>
      <c r="DK176" s="167">
        <f>SUM(DK177:DK178)</f>
        <v>0</v>
      </c>
      <c r="DL176" s="166">
        <f t="shared" si="396"/>
        <v>440719.06090000004</v>
      </c>
      <c r="DM176" s="167">
        <f>SUM(DM177:DM178)</f>
        <v>440719.06090000004</v>
      </c>
      <c r="DN176" s="167">
        <f>SUM(DN177:DN178)</f>
        <v>0</v>
      </c>
      <c r="DO176" s="166">
        <f t="shared" si="397"/>
        <v>0</v>
      </c>
      <c r="DP176" s="167">
        <f>SUM(DP177:DP178)</f>
        <v>0</v>
      </c>
      <c r="DQ176" s="167">
        <f>SUM(DQ177:DQ178)</f>
        <v>0</v>
      </c>
      <c r="DR176" s="166">
        <f t="shared" si="429"/>
        <v>-440719.06090000004</v>
      </c>
      <c r="DS176" s="167">
        <f>SUM(DS177:DS178)</f>
        <v>-440719.06090000004</v>
      </c>
      <c r="DT176" s="167">
        <f>SUM(DT177:DT178)</f>
        <v>0</v>
      </c>
      <c r="DU176" s="166">
        <f t="shared" si="430"/>
        <v>248461.3</v>
      </c>
      <c r="DV176" s="167">
        <f>DV177+DV178</f>
        <v>248461.3</v>
      </c>
      <c r="DW176" s="167"/>
      <c r="DX176" s="166">
        <f t="shared" si="431"/>
        <v>0</v>
      </c>
      <c r="DY176" s="167">
        <f>DY177+DY178</f>
        <v>0</v>
      </c>
      <c r="DZ176" s="167">
        <f>SUM(DZ177:DZ178)</f>
        <v>0</v>
      </c>
      <c r="EA176" s="167"/>
      <c r="EB176" s="167"/>
      <c r="EC176" s="167"/>
      <c r="ED176" s="167">
        <f>EE176</f>
        <v>-248461.3</v>
      </c>
      <c r="EE176" s="167">
        <f>EE177+EE178+EE179</f>
        <v>-248461.3</v>
      </c>
      <c r="EF176" s="167"/>
      <c r="EG176" s="166">
        <f>EH176+EJ176</f>
        <v>0</v>
      </c>
      <c r="EH176" s="167">
        <f>EH177+EH178</f>
        <v>0</v>
      </c>
      <c r="EI176" s="167"/>
      <c r="EJ176" s="167"/>
      <c r="EK176" s="166">
        <f t="shared" si="432"/>
        <v>0</v>
      </c>
      <c r="EL176" s="167">
        <f>SUM(EL177:EL178)</f>
        <v>0</v>
      </c>
      <c r="EM176" s="167"/>
      <c r="EN176" s="167">
        <f>SUM(EN177:EN178)</f>
        <v>0</v>
      </c>
      <c r="EO176" s="166">
        <f t="shared" si="433"/>
        <v>0</v>
      </c>
      <c r="EP176" s="167">
        <f>SUM(EP177:EP178)</f>
        <v>0</v>
      </c>
      <c r="EQ176" s="167"/>
      <c r="ER176" s="167">
        <f>SUM(ER177:ER178)</f>
        <v>0</v>
      </c>
      <c r="ES176" s="165">
        <f t="shared" si="398"/>
        <v>0</v>
      </c>
      <c r="ET176" s="167">
        <f>ET177+ET178</f>
        <v>0</v>
      </c>
      <c r="EU176" s="167"/>
      <c r="EV176" s="167"/>
      <c r="EW176" s="166">
        <f t="shared" si="399"/>
        <v>0</v>
      </c>
      <c r="EX176" s="167">
        <f>EX177+EX178</f>
        <v>0</v>
      </c>
      <c r="EY176" s="167">
        <f>SUM(EY177:EY178)</f>
        <v>0</v>
      </c>
      <c r="EZ176" s="167"/>
      <c r="FA176" s="167"/>
      <c r="FB176" s="167"/>
      <c r="FC176" s="234">
        <f t="shared" si="383"/>
        <v>0</v>
      </c>
      <c r="FD176" s="167">
        <f>FD177+FD178</f>
        <v>0</v>
      </c>
      <c r="FE176" s="167"/>
      <c r="FF176" s="167"/>
      <c r="FG176" s="166">
        <f t="shared" si="434"/>
        <v>0</v>
      </c>
      <c r="FH176" s="167">
        <f>SUM(FH177:FH178)</f>
        <v>0</v>
      </c>
      <c r="FI176" s="167"/>
      <c r="FJ176" s="167">
        <f>SUM(FJ177:FJ178)</f>
        <v>0</v>
      </c>
      <c r="FK176" s="166">
        <f t="shared" si="435"/>
        <v>0</v>
      </c>
      <c r="FL176" s="167">
        <f>SUM(FL177:FL178)</f>
        <v>0</v>
      </c>
      <c r="FM176" s="167"/>
      <c r="FN176" s="167">
        <f>SUM(FN177:FN178)</f>
        <v>0</v>
      </c>
      <c r="FO176" s="234">
        <f t="shared" si="384"/>
        <v>0</v>
      </c>
      <c r="FP176" s="167">
        <f>FP177+FP178</f>
        <v>0</v>
      </c>
      <c r="FQ176" s="167"/>
      <c r="FR176" s="234">
        <f t="shared" si="385"/>
        <v>0</v>
      </c>
      <c r="FS176" s="45">
        <f t="shared" si="364"/>
        <v>0</v>
      </c>
      <c r="FT176" s="46" t="e">
        <f t="shared" si="372"/>
        <v>#DIV/0!</v>
      </c>
      <c r="FU176" s="45">
        <v>0</v>
      </c>
      <c r="FV176" s="46" t="e">
        <f t="shared" si="373"/>
        <v>#DIV/0!</v>
      </c>
      <c r="FW176" s="45">
        <f t="shared" si="349"/>
        <v>0</v>
      </c>
      <c r="FX176" s="46" t="e">
        <f t="shared" si="374"/>
        <v>#DIV/0!</v>
      </c>
      <c r="FY176" s="45">
        <f t="shared" si="350"/>
        <v>0</v>
      </c>
      <c r="FZ176" s="46" t="e">
        <f t="shared" si="375"/>
        <v>#DIV/0!</v>
      </c>
      <c r="GA176" s="45">
        <f t="shared" si="376"/>
        <v>0</v>
      </c>
      <c r="GB176" s="47" t="e">
        <f t="shared" si="377"/>
        <v>#DIV/0!</v>
      </c>
      <c r="GC176" s="140">
        <v>0</v>
      </c>
      <c r="GD176" s="47" t="e">
        <f t="shared" si="386"/>
        <v>#DIV/0!</v>
      </c>
      <c r="GE176" s="115"/>
      <c r="GF176" s="236"/>
      <c r="GG176" s="115">
        <f t="shared" si="351"/>
        <v>0</v>
      </c>
      <c r="GH176" s="236" t="e">
        <f t="shared" si="339"/>
        <v>#DIV/0!</v>
      </c>
      <c r="GI176" s="140">
        <f t="shared" si="378"/>
        <v>0</v>
      </c>
      <c r="GJ176" s="47" t="e">
        <f t="shared" si="379"/>
        <v>#DIV/0!</v>
      </c>
      <c r="GK176" s="115">
        <f t="shared" si="354"/>
        <v>0</v>
      </c>
      <c r="GL176" s="47" t="e">
        <f t="shared" si="380"/>
        <v>#DIV/0!</v>
      </c>
      <c r="GM176" s="115">
        <f t="shared" si="352"/>
        <v>0</v>
      </c>
      <c r="GN176" s="47" t="e">
        <f t="shared" si="381"/>
        <v>#DIV/0!</v>
      </c>
      <c r="GO176" s="115">
        <f t="shared" si="353"/>
        <v>0</v>
      </c>
      <c r="GP176" s="47" t="e">
        <f t="shared" si="382"/>
        <v>#DIV/0!</v>
      </c>
      <c r="GQ176" s="234"/>
      <c r="GR176" s="234"/>
      <c r="GS176" s="234"/>
      <c r="GT176" s="234"/>
      <c r="GU176" s="234">
        <f t="shared" si="387"/>
        <v>0</v>
      </c>
      <c r="GV176" s="167">
        <f>GV177+GV178</f>
        <v>0</v>
      </c>
      <c r="GW176" s="167"/>
      <c r="GX176" s="167"/>
      <c r="GY176" s="167"/>
      <c r="GZ176" s="167"/>
      <c r="HA176" s="167"/>
      <c r="HB176" s="167"/>
      <c r="HC176" s="167"/>
      <c r="HD176" s="167"/>
      <c r="HE176" s="167"/>
      <c r="HF176" s="167"/>
      <c r="HG176" s="234">
        <f t="shared" si="388"/>
        <v>0</v>
      </c>
      <c r="HH176" s="167">
        <f>HH177+HH178</f>
        <v>0</v>
      </c>
      <c r="HI176" s="167"/>
      <c r="HJ176" s="167"/>
      <c r="HK176" s="166">
        <f>HL176+HN176</f>
        <v>0</v>
      </c>
      <c r="HL176" s="167">
        <f>HL177+HL178</f>
        <v>0</v>
      </c>
      <c r="HM176" s="167"/>
      <c r="HN176" s="167"/>
      <c r="HO176" s="234">
        <f t="shared" si="389"/>
        <v>0</v>
      </c>
      <c r="HP176" s="167">
        <f>HP177+HP178</f>
        <v>0</v>
      </c>
      <c r="HQ176" s="167"/>
      <c r="HR176" s="167"/>
      <c r="HS176" s="166">
        <f>HT176+HV176</f>
        <v>0</v>
      </c>
      <c r="HT176" s="167">
        <f>HT177+HT178</f>
        <v>0</v>
      </c>
      <c r="HU176" s="167"/>
      <c r="HV176" s="167"/>
      <c r="HW176" s="166">
        <f>HX176+HZ176</f>
        <v>0</v>
      </c>
      <c r="HX176" s="167">
        <f>HX177+HX178</f>
        <v>0</v>
      </c>
      <c r="HY176" s="167"/>
      <c r="HZ176" s="167"/>
      <c r="IA176" s="166">
        <f>IB176+ID176</f>
        <v>0</v>
      </c>
      <c r="IB176" s="167">
        <f>IB177+IB178</f>
        <v>0</v>
      </c>
      <c r="IC176" s="167"/>
      <c r="ID176" s="167"/>
      <c r="IE176" s="298" t="s">
        <v>322</v>
      </c>
      <c r="IF176" s="274"/>
      <c r="IG176" s="274"/>
      <c r="IH176" s="274"/>
    </row>
    <row r="177" spans="2:249" s="271" customFormat="1" ht="15" hidden="1" customHeight="1" x14ac:dyDescent="0.3">
      <c r="B177" s="259"/>
      <c r="C177" s="260" t="s">
        <v>162</v>
      </c>
      <c r="D177" s="261"/>
      <c r="E177" s="262">
        <f t="shared" si="401"/>
        <v>0</v>
      </c>
      <c r="F177" s="262"/>
      <c r="G177" s="262"/>
      <c r="H177" s="262">
        <f t="shared" si="402"/>
        <v>0</v>
      </c>
      <c r="I177" s="262">
        <f>L177-F177</f>
        <v>0</v>
      </c>
      <c r="J177" s="262"/>
      <c r="K177" s="262">
        <f t="shared" si="403"/>
        <v>0</v>
      </c>
      <c r="L177" s="262"/>
      <c r="M177" s="262"/>
      <c r="N177" s="262">
        <f t="shared" si="404"/>
        <v>0</v>
      </c>
      <c r="O177" s="262">
        <f>R177-L177</f>
        <v>0</v>
      </c>
      <c r="P177" s="262"/>
      <c r="Q177" s="263">
        <f t="shared" si="405"/>
        <v>0</v>
      </c>
      <c r="R177" s="263"/>
      <c r="S177" s="263"/>
      <c r="T177" s="263">
        <f t="shared" si="406"/>
        <v>0</v>
      </c>
      <c r="U177" s="263"/>
      <c r="V177" s="263"/>
      <c r="W177" s="263">
        <f t="shared" si="407"/>
        <v>0</v>
      </c>
      <c r="X177" s="263">
        <f>AA177-U177</f>
        <v>0</v>
      </c>
      <c r="Y177" s="263"/>
      <c r="Z177" s="263">
        <f t="shared" si="408"/>
        <v>0</v>
      </c>
      <c r="AA177" s="263"/>
      <c r="AB177" s="263"/>
      <c r="AC177" s="263">
        <f t="shared" si="409"/>
        <v>35965.071989999997</v>
      </c>
      <c r="AD177" s="263">
        <f>AG177-AA177</f>
        <v>35965.071989999997</v>
      </c>
      <c r="AE177" s="263"/>
      <c r="AF177" s="263">
        <f t="shared" si="410"/>
        <v>35965.071989999997</v>
      </c>
      <c r="AG177" s="263">
        <v>35965.071989999997</v>
      </c>
      <c r="AH177" s="263"/>
      <c r="AI177" s="264">
        <f t="shared" si="411"/>
        <v>0</v>
      </c>
      <c r="AJ177" s="263"/>
      <c r="AK177" s="264">
        <f t="shared" si="412"/>
        <v>0</v>
      </c>
      <c r="AL177" s="264">
        <f t="shared" si="412"/>
        <v>0</v>
      </c>
      <c r="AM177" s="263"/>
      <c r="AN177" s="263"/>
      <c r="AO177" s="265">
        <v>1</v>
      </c>
      <c r="AP177" s="263"/>
      <c r="AQ177" s="263"/>
      <c r="AR177" s="263">
        <f t="shared" si="436"/>
        <v>35965.071989999997</v>
      </c>
      <c r="AS177" s="263">
        <f t="shared" si="413"/>
        <v>205500</v>
      </c>
      <c r="AT177" s="263">
        <v>205500</v>
      </c>
      <c r="AU177" s="263">
        <v>0</v>
      </c>
      <c r="AV177" s="263">
        <f t="shared" si="414"/>
        <v>68200</v>
      </c>
      <c r="AW177" s="263">
        <v>68200</v>
      </c>
      <c r="AX177" s="263"/>
      <c r="AY177" s="263">
        <f t="shared" si="415"/>
        <v>273700</v>
      </c>
      <c r="AZ177" s="263">
        <f>AT177+AW177</f>
        <v>273700</v>
      </c>
      <c r="BA177" s="263"/>
      <c r="BB177" s="263">
        <f t="shared" si="416"/>
        <v>0</v>
      </c>
      <c r="BC177" s="263"/>
      <c r="BD177" s="263"/>
      <c r="BE177" s="263">
        <f t="shared" si="417"/>
        <v>0</v>
      </c>
      <c r="BF177" s="263">
        <f>BW177-BC177</f>
        <v>0</v>
      </c>
      <c r="BG177" s="263"/>
      <c r="BH177" s="263">
        <f t="shared" si="418"/>
        <v>387274.83100000001</v>
      </c>
      <c r="BI177" s="263">
        <v>387274.83100000001</v>
      </c>
      <c r="BJ177" s="263"/>
      <c r="BK177" s="266">
        <v>1</v>
      </c>
      <c r="BL177" s="267">
        <f t="shared" si="419"/>
        <v>273700</v>
      </c>
      <c r="BM177" s="267"/>
      <c r="BN177" s="267"/>
      <c r="BO177" s="267"/>
      <c r="BP177" s="267"/>
      <c r="BQ177" s="267"/>
      <c r="BR177" s="267"/>
      <c r="BS177" s="267">
        <f>BT177+BU177</f>
        <v>273700</v>
      </c>
      <c r="BT177" s="267">
        <f>AZ177-BN177-BQ177</f>
        <v>273700</v>
      </c>
      <c r="BU177" s="267"/>
      <c r="BV177" s="263">
        <f t="shared" si="420"/>
        <v>0</v>
      </c>
      <c r="BW177" s="263"/>
      <c r="BX177" s="263"/>
      <c r="BY177" s="263">
        <f t="shared" si="421"/>
        <v>0</v>
      </c>
      <c r="BZ177" s="263"/>
      <c r="CA177" s="263"/>
      <c r="CB177" s="263">
        <f t="shared" si="422"/>
        <v>387274.83100000001</v>
      </c>
      <c r="CC177" s="263">
        <f>BI177</f>
        <v>387274.83100000001</v>
      </c>
      <c r="CD177" s="263"/>
      <c r="CE177" s="267">
        <v>1</v>
      </c>
      <c r="CF177" s="267">
        <f t="shared" si="423"/>
        <v>387274.83100000001</v>
      </c>
      <c r="CG177" s="263"/>
      <c r="CH177" s="263">
        <f t="shared" si="424"/>
        <v>0</v>
      </c>
      <c r="CI177" s="263">
        <v>0</v>
      </c>
      <c r="CJ177" s="263">
        <v>0</v>
      </c>
      <c r="CK177" s="263">
        <f t="shared" si="425"/>
        <v>244084.55559999999</v>
      </c>
      <c r="CL177" s="263">
        <f>CR177-CI177</f>
        <v>244084.55559999999</v>
      </c>
      <c r="CM177" s="263"/>
      <c r="CN177" s="263"/>
      <c r="CO177" s="263"/>
      <c r="CP177" s="263"/>
      <c r="CQ177" s="263">
        <f t="shared" si="426"/>
        <v>244084.55559999999</v>
      </c>
      <c r="CR177" s="263">
        <v>244084.55559999999</v>
      </c>
      <c r="CS177" s="263">
        <v>0</v>
      </c>
      <c r="CT177" s="263">
        <f t="shared" si="427"/>
        <v>0</v>
      </c>
      <c r="CU177" s="263"/>
      <c r="CV177" s="263"/>
      <c r="CW177" s="263">
        <f t="shared" si="393"/>
        <v>436885.24421999999</v>
      </c>
      <c r="CX177" s="263">
        <v>436885.24421999999</v>
      </c>
      <c r="CY177" s="263"/>
      <c r="CZ177" s="263">
        <f t="shared" si="428"/>
        <v>244084.55559999999</v>
      </c>
      <c r="DA177" s="263">
        <v>244084.55559999999</v>
      </c>
      <c r="DB177" s="263">
        <v>0</v>
      </c>
      <c r="DC177" s="263"/>
      <c r="DD177" s="263"/>
      <c r="DE177" s="263"/>
      <c r="DF177" s="263">
        <f t="shared" si="394"/>
        <v>-436885.24421999999</v>
      </c>
      <c r="DG177" s="263">
        <f>DJ177-CX177</f>
        <v>-436885.24421999999</v>
      </c>
      <c r="DH177" s="263"/>
      <c r="DI177" s="263">
        <f t="shared" si="395"/>
        <v>0</v>
      </c>
      <c r="DJ177" s="263">
        <v>0</v>
      </c>
      <c r="DK177" s="263"/>
      <c r="DL177" s="263">
        <f t="shared" si="396"/>
        <v>426374.32469000004</v>
      </c>
      <c r="DM177" s="263">
        <f>387274.831+39099.49369</f>
        <v>426374.32469000004</v>
      </c>
      <c r="DN177" s="263"/>
      <c r="DO177" s="263">
        <f t="shared" si="397"/>
        <v>0</v>
      </c>
      <c r="DP177" s="263">
        <v>0</v>
      </c>
      <c r="DQ177" s="263"/>
      <c r="DR177" s="263">
        <f t="shared" si="429"/>
        <v>-426374.32469000004</v>
      </c>
      <c r="DS177" s="263">
        <f>DJ177-DM177-DP177</f>
        <v>-426374.32469000004</v>
      </c>
      <c r="DT177" s="263"/>
      <c r="DU177" s="263">
        <f t="shared" si="430"/>
        <v>244084.55559999999</v>
      </c>
      <c r="DV177" s="263">
        <v>244084.55559999999</v>
      </c>
      <c r="DW177" s="263"/>
      <c r="DX177" s="263">
        <f t="shared" si="431"/>
        <v>0</v>
      </c>
      <c r="DY177" s="263">
        <v>0</v>
      </c>
      <c r="DZ177" s="263">
        <v>0</v>
      </c>
      <c r="EA177" s="263"/>
      <c r="EB177" s="263"/>
      <c r="EC177" s="263"/>
      <c r="ED177" s="167">
        <f t="shared" si="400"/>
        <v>-244084.55559999999</v>
      </c>
      <c r="EE177" s="263">
        <f>EH177-DV177</f>
        <v>-244084.55559999999</v>
      </c>
      <c r="EF177" s="263"/>
      <c r="EG177" s="263">
        <f>EH177+EJ177</f>
        <v>0</v>
      </c>
      <c r="EH177" s="263">
        <v>0</v>
      </c>
      <c r="EI177" s="263"/>
      <c r="EJ177" s="263"/>
      <c r="EK177" s="263">
        <f t="shared" si="432"/>
        <v>0</v>
      </c>
      <c r="EL177" s="263"/>
      <c r="EM177" s="263"/>
      <c r="EN177" s="263"/>
      <c r="EO177" s="263">
        <f t="shared" si="433"/>
        <v>0</v>
      </c>
      <c r="EP177" s="263"/>
      <c r="EQ177" s="263"/>
      <c r="ER177" s="263"/>
      <c r="ES177" s="262">
        <f t="shared" si="398"/>
        <v>0</v>
      </c>
      <c r="ET177" s="263">
        <v>0</v>
      </c>
      <c r="EU177" s="263"/>
      <c r="EV177" s="263"/>
      <c r="EW177" s="263">
        <f t="shared" si="399"/>
        <v>0</v>
      </c>
      <c r="EX177" s="263">
        <v>0</v>
      </c>
      <c r="EY177" s="263">
        <v>0</v>
      </c>
      <c r="EZ177" s="263"/>
      <c r="FA177" s="263"/>
      <c r="FB177" s="263"/>
      <c r="FC177" s="234">
        <f t="shared" si="383"/>
        <v>0</v>
      </c>
      <c r="FD177" s="263">
        <v>0</v>
      </c>
      <c r="FE177" s="263"/>
      <c r="FF177" s="263"/>
      <c r="FG177" s="263">
        <f t="shared" si="434"/>
        <v>0</v>
      </c>
      <c r="FH177" s="263">
        <f>FD177</f>
        <v>0</v>
      </c>
      <c r="FI177" s="263"/>
      <c r="FJ177" s="263"/>
      <c r="FK177" s="263">
        <f t="shared" si="435"/>
        <v>0</v>
      </c>
      <c r="FL177" s="263"/>
      <c r="FM177" s="263"/>
      <c r="FN177" s="263"/>
      <c r="FO177" s="234">
        <f t="shared" si="384"/>
        <v>0</v>
      </c>
      <c r="FP177" s="263">
        <v>0</v>
      </c>
      <c r="FQ177" s="263"/>
      <c r="FR177" s="234">
        <f t="shared" si="385"/>
        <v>0</v>
      </c>
      <c r="FS177" s="45">
        <f t="shared" si="364"/>
        <v>0</v>
      </c>
      <c r="FT177" s="46" t="e">
        <f t="shared" si="372"/>
        <v>#DIV/0!</v>
      </c>
      <c r="FU177" s="45">
        <v>0</v>
      </c>
      <c r="FV177" s="46" t="e">
        <f t="shared" si="373"/>
        <v>#DIV/0!</v>
      </c>
      <c r="FW177" s="45">
        <f t="shared" si="349"/>
        <v>0</v>
      </c>
      <c r="FX177" s="46" t="e">
        <f t="shared" si="374"/>
        <v>#DIV/0!</v>
      </c>
      <c r="FY177" s="45">
        <f t="shared" si="350"/>
        <v>0</v>
      </c>
      <c r="FZ177" s="46" t="e">
        <f t="shared" si="375"/>
        <v>#DIV/0!</v>
      </c>
      <c r="GA177" s="45">
        <f t="shared" si="376"/>
        <v>0</v>
      </c>
      <c r="GB177" s="47" t="e">
        <f t="shared" si="377"/>
        <v>#DIV/0!</v>
      </c>
      <c r="GC177" s="140">
        <v>0</v>
      </c>
      <c r="GD177" s="47" t="e">
        <f t="shared" si="386"/>
        <v>#DIV/0!</v>
      </c>
      <c r="GE177" s="115"/>
      <c r="GF177" s="236"/>
      <c r="GG177" s="115">
        <f t="shared" si="351"/>
        <v>0</v>
      </c>
      <c r="GH177" s="236" t="e">
        <f t="shared" si="339"/>
        <v>#DIV/0!</v>
      </c>
      <c r="GI177" s="140">
        <f t="shared" si="378"/>
        <v>0</v>
      </c>
      <c r="GJ177" s="47" t="e">
        <f t="shared" si="379"/>
        <v>#DIV/0!</v>
      </c>
      <c r="GK177" s="115">
        <f t="shared" si="354"/>
        <v>0</v>
      </c>
      <c r="GL177" s="47" t="e">
        <f t="shared" si="380"/>
        <v>#DIV/0!</v>
      </c>
      <c r="GM177" s="115">
        <f t="shared" si="352"/>
        <v>0</v>
      </c>
      <c r="GN177" s="47" t="e">
        <f t="shared" si="381"/>
        <v>#DIV/0!</v>
      </c>
      <c r="GO177" s="115">
        <f t="shared" si="353"/>
        <v>0</v>
      </c>
      <c r="GP177" s="47" t="e">
        <f t="shared" si="382"/>
        <v>#DIV/0!</v>
      </c>
      <c r="GQ177" s="234"/>
      <c r="GR177" s="234"/>
      <c r="GS177" s="234"/>
      <c r="GT177" s="234"/>
      <c r="GU177" s="234">
        <f t="shared" si="387"/>
        <v>0</v>
      </c>
      <c r="GV177" s="263">
        <v>0</v>
      </c>
      <c r="GW177" s="263"/>
      <c r="GX177" s="263"/>
      <c r="GY177" s="263"/>
      <c r="GZ177" s="263"/>
      <c r="HA177" s="263"/>
      <c r="HB177" s="263"/>
      <c r="HC177" s="263"/>
      <c r="HD177" s="263"/>
      <c r="HE177" s="263"/>
      <c r="HF177" s="263"/>
      <c r="HG177" s="234">
        <f t="shared" si="388"/>
        <v>0</v>
      </c>
      <c r="HH177" s="263">
        <v>0</v>
      </c>
      <c r="HI177" s="263"/>
      <c r="HJ177" s="263"/>
      <c r="HK177" s="263">
        <f>HL177+HN177</f>
        <v>0</v>
      </c>
      <c r="HL177" s="263">
        <v>0</v>
      </c>
      <c r="HM177" s="263"/>
      <c r="HN177" s="263"/>
      <c r="HO177" s="234">
        <f t="shared" si="389"/>
        <v>0</v>
      </c>
      <c r="HP177" s="263">
        <v>0</v>
      </c>
      <c r="HQ177" s="263"/>
      <c r="HR177" s="263"/>
      <c r="HS177" s="263">
        <f>HT177+HV177</f>
        <v>0</v>
      </c>
      <c r="HT177" s="263">
        <v>0</v>
      </c>
      <c r="HU177" s="263"/>
      <c r="HV177" s="263"/>
      <c r="HW177" s="263">
        <f>HX177+HZ177</f>
        <v>0</v>
      </c>
      <c r="HX177" s="263">
        <v>0</v>
      </c>
      <c r="HY177" s="263"/>
      <c r="HZ177" s="263"/>
      <c r="IA177" s="263">
        <f>IB177+ID177</f>
        <v>0</v>
      </c>
      <c r="IB177" s="263">
        <v>0</v>
      </c>
      <c r="IC177" s="263"/>
      <c r="ID177" s="263"/>
      <c r="IE177" s="358"/>
      <c r="IF177" s="270"/>
      <c r="IG177" s="270"/>
      <c r="IH177" s="270"/>
    </row>
    <row r="178" spans="2:249" s="271" customFormat="1" ht="15" hidden="1" customHeight="1" x14ac:dyDescent="0.3">
      <c r="B178" s="259"/>
      <c r="C178" s="260" t="s">
        <v>190</v>
      </c>
      <c r="D178" s="261" t="s">
        <v>165</v>
      </c>
      <c r="E178" s="262">
        <f t="shared" si="401"/>
        <v>0</v>
      </c>
      <c r="F178" s="262"/>
      <c r="G178" s="262"/>
      <c r="H178" s="262">
        <f t="shared" si="402"/>
        <v>0</v>
      </c>
      <c r="I178" s="262">
        <f>L178-F178</f>
        <v>0</v>
      </c>
      <c r="J178" s="262"/>
      <c r="K178" s="262">
        <f t="shared" si="403"/>
        <v>0</v>
      </c>
      <c r="L178" s="262"/>
      <c r="M178" s="262"/>
      <c r="N178" s="262">
        <f t="shared" si="404"/>
        <v>0</v>
      </c>
      <c r="O178" s="262">
        <f>R178-L178</f>
        <v>0</v>
      </c>
      <c r="P178" s="262"/>
      <c r="Q178" s="263">
        <f t="shared" si="405"/>
        <v>0</v>
      </c>
      <c r="R178" s="263"/>
      <c r="S178" s="263"/>
      <c r="T178" s="263">
        <f t="shared" si="406"/>
        <v>0</v>
      </c>
      <c r="U178" s="263"/>
      <c r="V178" s="263"/>
      <c r="W178" s="263">
        <f t="shared" si="407"/>
        <v>0</v>
      </c>
      <c r="X178" s="263">
        <f>AA178-U178</f>
        <v>0</v>
      </c>
      <c r="Y178" s="263"/>
      <c r="Z178" s="263">
        <f t="shared" si="408"/>
        <v>0</v>
      </c>
      <c r="AA178" s="263"/>
      <c r="AB178" s="263"/>
      <c r="AC178" s="263">
        <f t="shared" si="409"/>
        <v>0</v>
      </c>
      <c r="AD178" s="263"/>
      <c r="AE178" s="263"/>
      <c r="AF178" s="263">
        <f t="shared" si="410"/>
        <v>0</v>
      </c>
      <c r="AG178" s="263"/>
      <c r="AH178" s="263"/>
      <c r="AI178" s="264">
        <f t="shared" si="411"/>
        <v>0</v>
      </c>
      <c r="AJ178" s="263"/>
      <c r="AK178" s="264">
        <f t="shared" si="412"/>
        <v>0</v>
      </c>
      <c r="AL178" s="264">
        <f t="shared" si="412"/>
        <v>0</v>
      </c>
      <c r="AM178" s="263"/>
      <c r="AN178" s="263"/>
      <c r="AO178" s="265">
        <v>1</v>
      </c>
      <c r="AP178" s="263"/>
      <c r="AQ178" s="263"/>
      <c r="AR178" s="263">
        <f t="shared" si="436"/>
        <v>0</v>
      </c>
      <c r="AS178" s="263">
        <f t="shared" si="413"/>
        <v>0</v>
      </c>
      <c r="AT178" s="263"/>
      <c r="AU178" s="263"/>
      <c r="AV178" s="263">
        <f t="shared" si="414"/>
        <v>0</v>
      </c>
      <c r="AW178" s="263">
        <f>AZ178-AT178</f>
        <v>0</v>
      </c>
      <c r="AX178" s="263"/>
      <c r="AY178" s="263">
        <f t="shared" si="415"/>
        <v>0</v>
      </c>
      <c r="AZ178" s="263"/>
      <c r="BA178" s="263"/>
      <c r="BB178" s="263">
        <f t="shared" si="416"/>
        <v>0</v>
      </c>
      <c r="BC178" s="263"/>
      <c r="BD178" s="263"/>
      <c r="BE178" s="263">
        <f t="shared" si="417"/>
        <v>0</v>
      </c>
      <c r="BF178" s="263">
        <f>BW178-BC178</f>
        <v>0</v>
      </c>
      <c r="BG178" s="263"/>
      <c r="BH178" s="263">
        <f t="shared" si="418"/>
        <v>4953.97</v>
      </c>
      <c r="BI178" s="263">
        <v>4953.97</v>
      </c>
      <c r="BJ178" s="263"/>
      <c r="BK178" s="266">
        <v>1</v>
      </c>
      <c r="BL178" s="267">
        <f t="shared" si="419"/>
        <v>0</v>
      </c>
      <c r="BM178" s="267"/>
      <c r="BN178" s="267"/>
      <c r="BO178" s="267"/>
      <c r="BP178" s="267"/>
      <c r="BQ178" s="267"/>
      <c r="BR178" s="267"/>
      <c r="BS178" s="267"/>
      <c r="BT178" s="267"/>
      <c r="BU178" s="267"/>
      <c r="BV178" s="263">
        <f t="shared" si="420"/>
        <v>0</v>
      </c>
      <c r="BW178" s="263"/>
      <c r="BX178" s="263"/>
      <c r="BY178" s="263">
        <f t="shared" si="421"/>
        <v>0</v>
      </c>
      <c r="BZ178" s="263">
        <f>CC178-BI178</f>
        <v>0</v>
      </c>
      <c r="CA178" s="263"/>
      <c r="CB178" s="263">
        <f t="shared" si="422"/>
        <v>4953.97</v>
      </c>
      <c r="CC178" s="263">
        <f>BI178</f>
        <v>4953.97</v>
      </c>
      <c r="CD178" s="263"/>
      <c r="CE178" s="267">
        <v>1</v>
      </c>
      <c r="CF178" s="267">
        <f t="shared" si="423"/>
        <v>4953.97</v>
      </c>
      <c r="CG178" s="263"/>
      <c r="CH178" s="263">
        <f t="shared" si="424"/>
        <v>0</v>
      </c>
      <c r="CI178" s="263"/>
      <c r="CJ178" s="263"/>
      <c r="CK178" s="263">
        <f t="shared" si="425"/>
        <v>4376.7443999999996</v>
      </c>
      <c r="CL178" s="263">
        <f>CR178-CI178</f>
        <v>4376.7443999999996</v>
      </c>
      <c r="CM178" s="263"/>
      <c r="CN178" s="263"/>
      <c r="CO178" s="263"/>
      <c r="CP178" s="263"/>
      <c r="CQ178" s="263">
        <f t="shared" si="426"/>
        <v>4376.7443999999996</v>
      </c>
      <c r="CR178" s="263">
        <v>4376.7443999999996</v>
      </c>
      <c r="CS178" s="263"/>
      <c r="CT178" s="263">
        <f t="shared" si="427"/>
        <v>0</v>
      </c>
      <c r="CU178" s="263"/>
      <c r="CV178" s="263"/>
      <c r="CW178" s="263">
        <f t="shared" si="393"/>
        <v>14371.736209999999</v>
      </c>
      <c r="CX178" s="263">
        <v>14371.736209999999</v>
      </c>
      <c r="CY178" s="263"/>
      <c r="CZ178" s="263">
        <f t="shared" si="428"/>
        <v>4376.7443999999996</v>
      </c>
      <c r="DA178" s="263">
        <v>4376.7443999999996</v>
      </c>
      <c r="DB178" s="263"/>
      <c r="DC178" s="263"/>
      <c r="DD178" s="263"/>
      <c r="DE178" s="263"/>
      <c r="DF178" s="263">
        <f t="shared" si="394"/>
        <v>-14371.736209999999</v>
      </c>
      <c r="DG178" s="263">
        <f>DJ178-CX178</f>
        <v>-14371.736209999999</v>
      </c>
      <c r="DH178" s="263"/>
      <c r="DI178" s="263">
        <f t="shared" si="395"/>
        <v>0</v>
      </c>
      <c r="DJ178" s="263">
        <v>0</v>
      </c>
      <c r="DK178" s="263"/>
      <c r="DL178" s="263">
        <f t="shared" si="396"/>
        <v>14344.736209999999</v>
      </c>
      <c r="DM178" s="263">
        <f>4953.97+9390.76621</f>
        <v>14344.736209999999</v>
      </c>
      <c r="DN178" s="263"/>
      <c r="DO178" s="263">
        <f t="shared" si="397"/>
        <v>0</v>
      </c>
      <c r="DP178" s="263">
        <f>DD178</f>
        <v>0</v>
      </c>
      <c r="DQ178" s="263"/>
      <c r="DR178" s="263">
        <f t="shared" si="429"/>
        <v>-14344.736209999999</v>
      </c>
      <c r="DS178" s="263">
        <f>DJ178-DM178-DP178</f>
        <v>-14344.736209999999</v>
      </c>
      <c r="DT178" s="263"/>
      <c r="DU178" s="263">
        <f t="shared" si="430"/>
        <v>4376.7443999999996</v>
      </c>
      <c r="DV178" s="263">
        <v>4376.7443999999996</v>
      </c>
      <c r="DW178" s="263"/>
      <c r="DX178" s="263">
        <f t="shared" si="431"/>
        <v>0</v>
      </c>
      <c r="DY178" s="263">
        <v>0</v>
      </c>
      <c r="DZ178" s="263"/>
      <c r="EA178" s="263"/>
      <c r="EB178" s="263"/>
      <c r="EC178" s="263"/>
      <c r="ED178" s="167">
        <f t="shared" si="400"/>
        <v>-4376.7443999999996</v>
      </c>
      <c r="EE178" s="263">
        <f>EH178-DV178</f>
        <v>-4376.7443999999996</v>
      </c>
      <c r="EF178" s="263"/>
      <c r="EG178" s="263">
        <f>EH178+EJ178</f>
        <v>0</v>
      </c>
      <c r="EH178" s="263">
        <v>0</v>
      </c>
      <c r="EI178" s="263"/>
      <c r="EJ178" s="263"/>
      <c r="EK178" s="263">
        <f t="shared" si="432"/>
        <v>0</v>
      </c>
      <c r="EL178" s="263"/>
      <c r="EM178" s="263"/>
      <c r="EN178" s="263"/>
      <c r="EO178" s="263">
        <f t="shared" si="433"/>
        <v>0</v>
      </c>
      <c r="EP178" s="263"/>
      <c r="EQ178" s="263"/>
      <c r="ER178" s="263"/>
      <c r="ES178" s="262">
        <f t="shared" si="398"/>
        <v>0</v>
      </c>
      <c r="ET178" s="263">
        <v>0</v>
      </c>
      <c r="EU178" s="263"/>
      <c r="EV178" s="263"/>
      <c r="EW178" s="263">
        <f t="shared" si="399"/>
        <v>0</v>
      </c>
      <c r="EX178" s="263">
        <v>0</v>
      </c>
      <c r="EY178" s="263"/>
      <c r="EZ178" s="263"/>
      <c r="FA178" s="263"/>
      <c r="FB178" s="263"/>
      <c r="FC178" s="234">
        <f t="shared" si="383"/>
        <v>0</v>
      </c>
      <c r="FD178" s="263">
        <v>0</v>
      </c>
      <c r="FE178" s="263"/>
      <c r="FF178" s="263"/>
      <c r="FG178" s="263">
        <f t="shared" si="434"/>
        <v>0</v>
      </c>
      <c r="FH178" s="263"/>
      <c r="FI178" s="263"/>
      <c r="FJ178" s="263"/>
      <c r="FK178" s="263">
        <f t="shared" si="435"/>
        <v>0</v>
      </c>
      <c r="FL178" s="263"/>
      <c r="FM178" s="263"/>
      <c r="FN178" s="263"/>
      <c r="FO178" s="234">
        <f t="shared" si="384"/>
        <v>0</v>
      </c>
      <c r="FP178" s="263">
        <v>0</v>
      </c>
      <c r="FQ178" s="263"/>
      <c r="FR178" s="234">
        <f t="shared" si="385"/>
        <v>0</v>
      </c>
      <c r="FS178" s="45">
        <f t="shared" si="364"/>
        <v>0</v>
      </c>
      <c r="FT178" s="46" t="e">
        <f t="shared" si="372"/>
        <v>#DIV/0!</v>
      </c>
      <c r="FU178" s="45">
        <v>0</v>
      </c>
      <c r="FV178" s="46" t="e">
        <f t="shared" si="373"/>
        <v>#DIV/0!</v>
      </c>
      <c r="FW178" s="45">
        <f t="shared" si="349"/>
        <v>0</v>
      </c>
      <c r="FX178" s="46" t="e">
        <f t="shared" si="374"/>
        <v>#DIV/0!</v>
      </c>
      <c r="FY178" s="45">
        <f t="shared" si="350"/>
        <v>0</v>
      </c>
      <c r="FZ178" s="46" t="e">
        <f t="shared" si="375"/>
        <v>#DIV/0!</v>
      </c>
      <c r="GA178" s="45">
        <f t="shared" si="376"/>
        <v>0</v>
      </c>
      <c r="GB178" s="47" t="e">
        <f t="shared" si="377"/>
        <v>#DIV/0!</v>
      </c>
      <c r="GC178" s="140">
        <v>0</v>
      </c>
      <c r="GD178" s="47" t="e">
        <f t="shared" si="386"/>
        <v>#DIV/0!</v>
      </c>
      <c r="GE178" s="115"/>
      <c r="GF178" s="236"/>
      <c r="GG178" s="115">
        <f t="shared" si="351"/>
        <v>0</v>
      </c>
      <c r="GH178" s="236" t="e">
        <f t="shared" si="339"/>
        <v>#DIV/0!</v>
      </c>
      <c r="GI178" s="140">
        <f t="shared" si="378"/>
        <v>0</v>
      </c>
      <c r="GJ178" s="47" t="e">
        <f t="shared" si="379"/>
        <v>#DIV/0!</v>
      </c>
      <c r="GK178" s="115">
        <f t="shared" si="354"/>
        <v>0</v>
      </c>
      <c r="GL178" s="47" t="e">
        <f t="shared" si="380"/>
        <v>#DIV/0!</v>
      </c>
      <c r="GM178" s="115">
        <f t="shared" si="352"/>
        <v>0</v>
      </c>
      <c r="GN178" s="47" t="e">
        <f t="shared" si="381"/>
        <v>#DIV/0!</v>
      </c>
      <c r="GO178" s="115">
        <f t="shared" si="353"/>
        <v>0</v>
      </c>
      <c r="GP178" s="47" t="e">
        <f t="shared" si="382"/>
        <v>#DIV/0!</v>
      </c>
      <c r="GQ178" s="234"/>
      <c r="GR178" s="234"/>
      <c r="GS178" s="234"/>
      <c r="GT178" s="234"/>
      <c r="GU178" s="234">
        <f t="shared" si="387"/>
        <v>0</v>
      </c>
      <c r="GV178" s="263">
        <v>0</v>
      </c>
      <c r="GW178" s="263"/>
      <c r="GX178" s="263"/>
      <c r="GY178" s="263"/>
      <c r="GZ178" s="263"/>
      <c r="HA178" s="263"/>
      <c r="HB178" s="263"/>
      <c r="HC178" s="263"/>
      <c r="HD178" s="263"/>
      <c r="HE178" s="263"/>
      <c r="HF178" s="263"/>
      <c r="HG178" s="234">
        <f t="shared" si="388"/>
        <v>0</v>
      </c>
      <c r="HH178" s="263">
        <v>0</v>
      </c>
      <c r="HI178" s="263"/>
      <c r="HJ178" s="263"/>
      <c r="HK178" s="263">
        <f>HL178+HN178</f>
        <v>0</v>
      </c>
      <c r="HL178" s="263">
        <v>0</v>
      </c>
      <c r="HM178" s="263"/>
      <c r="HN178" s="263"/>
      <c r="HO178" s="234">
        <f t="shared" si="389"/>
        <v>0</v>
      </c>
      <c r="HP178" s="263">
        <v>0</v>
      </c>
      <c r="HQ178" s="263"/>
      <c r="HR178" s="263"/>
      <c r="HS178" s="263">
        <f>HT178+HV178</f>
        <v>0</v>
      </c>
      <c r="HT178" s="263">
        <v>0</v>
      </c>
      <c r="HU178" s="263"/>
      <c r="HV178" s="263"/>
      <c r="HW178" s="263">
        <f>HX178+HZ178</f>
        <v>0</v>
      </c>
      <c r="HX178" s="263">
        <v>0</v>
      </c>
      <c r="HY178" s="263"/>
      <c r="HZ178" s="263"/>
      <c r="IA178" s="263">
        <f>IB178+ID178</f>
        <v>0</v>
      </c>
      <c r="IB178" s="263">
        <v>0</v>
      </c>
      <c r="IC178" s="263"/>
      <c r="ID178" s="263"/>
      <c r="IE178" s="358"/>
      <c r="IF178" s="270"/>
      <c r="IG178" s="270"/>
      <c r="IH178" s="270"/>
    </row>
    <row r="179" spans="2:249" s="357" customFormat="1" ht="155.25" hidden="1" customHeight="1" x14ac:dyDescent="0.3">
      <c r="B179" s="161" t="s">
        <v>82</v>
      </c>
      <c r="C179" s="162" t="s">
        <v>323</v>
      </c>
      <c r="D179" s="163"/>
      <c r="E179" s="164">
        <f t="shared" si="401"/>
        <v>0</v>
      </c>
      <c r="F179" s="165">
        <f>SUM(F180:F181)</f>
        <v>0</v>
      </c>
      <c r="G179" s="165">
        <f>SUM(G180:G181)</f>
        <v>0</v>
      </c>
      <c r="H179" s="164">
        <f t="shared" si="402"/>
        <v>0</v>
      </c>
      <c r="I179" s="165">
        <f>SUM(I180:I181)</f>
        <v>0</v>
      </c>
      <c r="J179" s="165"/>
      <c r="K179" s="164">
        <f t="shared" si="403"/>
        <v>0</v>
      </c>
      <c r="L179" s="165">
        <f>SUM(L180:L181)</f>
        <v>0</v>
      </c>
      <c r="M179" s="165">
        <f>SUM(M180:M181)</f>
        <v>0</v>
      </c>
      <c r="N179" s="164">
        <f t="shared" si="404"/>
        <v>0</v>
      </c>
      <c r="O179" s="165">
        <f>SUM(O180:O181)</f>
        <v>0</v>
      </c>
      <c r="P179" s="165"/>
      <c r="Q179" s="166">
        <f t="shared" si="405"/>
        <v>0</v>
      </c>
      <c r="R179" s="167">
        <f>SUM(R180:R181)</f>
        <v>0</v>
      </c>
      <c r="S179" s="167">
        <f>SUM(S180:S181)</f>
        <v>0</v>
      </c>
      <c r="T179" s="166">
        <f t="shared" si="406"/>
        <v>0</v>
      </c>
      <c r="U179" s="167">
        <f>SUM(U180:U181)</f>
        <v>0</v>
      </c>
      <c r="V179" s="167">
        <f>SUM(V180:V181)</f>
        <v>0</v>
      </c>
      <c r="W179" s="166">
        <f t="shared" si="407"/>
        <v>0</v>
      </c>
      <c r="X179" s="167">
        <f>SUM(X180:X181)</f>
        <v>0</v>
      </c>
      <c r="Y179" s="167"/>
      <c r="Z179" s="166">
        <f t="shared" si="408"/>
        <v>0</v>
      </c>
      <c r="AA179" s="167">
        <f>SUM(AA180:AA181)</f>
        <v>0</v>
      </c>
      <c r="AB179" s="167">
        <f>SUM(AB180:AB181)</f>
        <v>0</v>
      </c>
      <c r="AC179" s="166">
        <f t="shared" si="409"/>
        <v>35965.071989999997</v>
      </c>
      <c r="AD179" s="167">
        <f>SUM(AD180:AD181)</f>
        <v>35965.071989999997</v>
      </c>
      <c r="AE179" s="167">
        <f>SUM(AE180:AE181)</f>
        <v>0</v>
      </c>
      <c r="AF179" s="166">
        <f t="shared" si="410"/>
        <v>35965.071989999997</v>
      </c>
      <c r="AG179" s="167">
        <f>SUM(AG180:AG181)</f>
        <v>35965.071989999997</v>
      </c>
      <c r="AH179" s="167">
        <f>SUM(AH180:AH181)</f>
        <v>0</v>
      </c>
      <c r="AI179" s="167">
        <f t="shared" si="411"/>
        <v>0</v>
      </c>
      <c r="AJ179" s="167"/>
      <c r="AK179" s="167">
        <f t="shared" si="412"/>
        <v>0</v>
      </c>
      <c r="AL179" s="167">
        <f t="shared" si="412"/>
        <v>0</v>
      </c>
      <c r="AM179" s="167"/>
      <c r="AN179" s="167"/>
      <c r="AO179" s="170">
        <v>1</v>
      </c>
      <c r="AP179" s="167"/>
      <c r="AQ179" s="167"/>
      <c r="AR179" s="305">
        <f t="shared" si="436"/>
        <v>35965.071989999997</v>
      </c>
      <c r="AS179" s="166">
        <f t="shared" si="413"/>
        <v>205500</v>
      </c>
      <c r="AT179" s="167">
        <f>SUM(AT180:AT181)</f>
        <v>205500</v>
      </c>
      <c r="AU179" s="167">
        <f>SUM(AU180:AU181)</f>
        <v>0</v>
      </c>
      <c r="AV179" s="166">
        <f t="shared" si="414"/>
        <v>68200</v>
      </c>
      <c r="AW179" s="167">
        <f>SUM(AW180:AW181)</f>
        <v>68200</v>
      </c>
      <c r="AX179" s="167"/>
      <c r="AY179" s="166">
        <f t="shared" si="415"/>
        <v>273700</v>
      </c>
      <c r="AZ179" s="167">
        <f>SUM(AZ180:AZ181)</f>
        <v>273700</v>
      </c>
      <c r="BA179" s="167">
        <f>SUM(BA180:BA181)</f>
        <v>0</v>
      </c>
      <c r="BB179" s="166">
        <f t="shared" si="416"/>
        <v>0</v>
      </c>
      <c r="BC179" s="167">
        <f>SUM(BC180:BC181)</f>
        <v>0</v>
      </c>
      <c r="BD179" s="167">
        <f>SUM(BD180:BD181)</f>
        <v>0</v>
      </c>
      <c r="BE179" s="166">
        <f t="shared" si="417"/>
        <v>0</v>
      </c>
      <c r="BF179" s="167">
        <f>SUM(BF180:BF181)</f>
        <v>0</v>
      </c>
      <c r="BG179" s="167"/>
      <c r="BH179" s="166">
        <f t="shared" si="418"/>
        <v>392228.80099999998</v>
      </c>
      <c r="BI179" s="167">
        <f>SUM(BI180:BI181)</f>
        <v>392228.80099999998</v>
      </c>
      <c r="BJ179" s="167">
        <f>SUM(BJ180:BJ181)</f>
        <v>0</v>
      </c>
      <c r="BK179" s="171">
        <v>1</v>
      </c>
      <c r="BL179" s="167">
        <f t="shared" si="419"/>
        <v>273700</v>
      </c>
      <c r="BM179" s="167"/>
      <c r="BN179" s="167"/>
      <c r="BO179" s="167"/>
      <c r="BP179" s="167"/>
      <c r="BQ179" s="167"/>
      <c r="BR179" s="167"/>
      <c r="BS179" s="167">
        <f>BS180+BS181</f>
        <v>273700</v>
      </c>
      <c r="BT179" s="167">
        <f>BT180+BT181</f>
        <v>273700</v>
      </c>
      <c r="BU179" s="167">
        <f>BU180+BU181</f>
        <v>0</v>
      </c>
      <c r="BV179" s="166">
        <f t="shared" si="420"/>
        <v>0</v>
      </c>
      <c r="BW179" s="167">
        <f>SUM(BW180:BW181)</f>
        <v>0</v>
      </c>
      <c r="BX179" s="167">
        <f>SUM(BX180:BX181)</f>
        <v>0</v>
      </c>
      <c r="BY179" s="166">
        <f t="shared" si="421"/>
        <v>-4953.97</v>
      </c>
      <c r="BZ179" s="167">
        <f>SUM(BZ180:BZ181)</f>
        <v>-4953.97</v>
      </c>
      <c r="CA179" s="167"/>
      <c r="CB179" s="166">
        <f t="shared" si="422"/>
        <v>0</v>
      </c>
      <c r="CC179" s="167">
        <f>SUM(CC180:CC181)</f>
        <v>0</v>
      </c>
      <c r="CD179" s="167">
        <f>SUM(CD180:CD181)</f>
        <v>0</v>
      </c>
      <c r="CE179" s="167">
        <v>1</v>
      </c>
      <c r="CF179" s="167">
        <f t="shared" si="423"/>
        <v>0</v>
      </c>
      <c r="CG179" s="172"/>
      <c r="CH179" s="166">
        <f t="shared" si="424"/>
        <v>0</v>
      </c>
      <c r="CI179" s="167">
        <f>SUM(CI180:CI181)</f>
        <v>0</v>
      </c>
      <c r="CJ179" s="167">
        <f>SUM(CJ180:CJ181)</f>
        <v>0</v>
      </c>
      <c r="CK179" s="166">
        <f t="shared" si="425"/>
        <v>248461.3</v>
      </c>
      <c r="CL179" s="167">
        <f>SUM(CL180:CL181)</f>
        <v>248461.3</v>
      </c>
      <c r="CM179" s="167"/>
      <c r="CN179" s="167">
        <f>CO179+CP179</f>
        <v>248461.3</v>
      </c>
      <c r="CO179" s="167">
        <f>248461.3</f>
        <v>248461.3</v>
      </c>
      <c r="CP179" s="167"/>
      <c r="CQ179" s="166">
        <f t="shared" si="426"/>
        <v>248461.3</v>
      </c>
      <c r="CR179" s="167">
        <f>CR180+CR181</f>
        <v>248461.3</v>
      </c>
      <c r="CS179" s="167">
        <f>SUM(CS180:CS181)</f>
        <v>0</v>
      </c>
      <c r="CT179" s="166">
        <f t="shared" si="427"/>
        <v>0</v>
      </c>
      <c r="CU179" s="167"/>
      <c r="CV179" s="167"/>
      <c r="CW179" s="166">
        <f t="shared" si="393"/>
        <v>0</v>
      </c>
      <c r="CX179" s="167">
        <f>SUM(CX180:CX181)</f>
        <v>0</v>
      </c>
      <c r="CY179" s="167">
        <f>SUM(CY180:CY181)</f>
        <v>0</v>
      </c>
      <c r="CZ179" s="166">
        <f t="shared" si="428"/>
        <v>0</v>
      </c>
      <c r="DA179" s="167">
        <f>DA180+DA181</f>
        <v>0</v>
      </c>
      <c r="DB179" s="167">
        <f>SUM(DB180:DB181)</f>
        <v>0</v>
      </c>
      <c r="DC179" s="167"/>
      <c r="DD179" s="167"/>
      <c r="DE179" s="167"/>
      <c r="DF179" s="166">
        <f t="shared" si="394"/>
        <v>0</v>
      </c>
      <c r="DG179" s="167">
        <f>SUM(DG180:DG181)</f>
        <v>0</v>
      </c>
      <c r="DH179" s="167">
        <f>SUM(DH180:DH181)</f>
        <v>0</v>
      </c>
      <c r="DI179" s="166">
        <f t="shared" si="395"/>
        <v>0</v>
      </c>
      <c r="DJ179" s="167">
        <f>SUM(DJ180:DJ181)</f>
        <v>0</v>
      </c>
      <c r="DK179" s="167">
        <f>SUM(DK180:DK181)</f>
        <v>0</v>
      </c>
      <c r="DL179" s="166">
        <f t="shared" si="396"/>
        <v>0</v>
      </c>
      <c r="DM179" s="167">
        <f>SUM(DM180:DM181)</f>
        <v>0</v>
      </c>
      <c r="DN179" s="167">
        <f>SUM(DN180:DN181)</f>
        <v>0</v>
      </c>
      <c r="DO179" s="166">
        <f t="shared" si="397"/>
        <v>0</v>
      </c>
      <c r="DP179" s="167">
        <f>SUM(DP180:DP181)</f>
        <v>0</v>
      </c>
      <c r="DQ179" s="167">
        <f>SUM(DQ180:DQ181)</f>
        <v>0</v>
      </c>
      <c r="DR179" s="166">
        <f t="shared" si="429"/>
        <v>0</v>
      </c>
      <c r="DS179" s="167">
        <f>SUM(DS180:DS181)</f>
        <v>0</v>
      </c>
      <c r="DT179" s="167">
        <f>SUM(DT180:DT181)</f>
        <v>0</v>
      </c>
      <c r="DU179" s="166">
        <f t="shared" si="430"/>
        <v>0</v>
      </c>
      <c r="DV179" s="167">
        <f>DV180+DV181</f>
        <v>0</v>
      </c>
      <c r="DW179" s="167"/>
      <c r="DX179" s="166">
        <f t="shared" si="431"/>
        <v>20250</v>
      </c>
      <c r="DY179" s="167">
        <f>DY180+DY181</f>
        <v>20250</v>
      </c>
      <c r="DZ179" s="167">
        <f>SUM(DZ180:DZ181)</f>
        <v>0</v>
      </c>
      <c r="EA179" s="167"/>
      <c r="EB179" s="167"/>
      <c r="EC179" s="167"/>
      <c r="ED179" s="167"/>
      <c r="EE179" s="167"/>
      <c r="EF179" s="167"/>
      <c r="EG179" s="167">
        <f>EH179</f>
        <v>0</v>
      </c>
      <c r="EH179" s="167">
        <f>EH180</f>
        <v>0</v>
      </c>
      <c r="EI179" s="167"/>
      <c r="EJ179" s="167"/>
      <c r="EK179" s="166">
        <f t="shared" si="432"/>
        <v>0</v>
      </c>
      <c r="EL179" s="167">
        <f>SUM(EL180:EL181)</f>
        <v>0</v>
      </c>
      <c r="EM179" s="167"/>
      <c r="EN179" s="167">
        <f>SUM(EN180:EN181)</f>
        <v>0</v>
      </c>
      <c r="EO179" s="166">
        <f t="shared" si="433"/>
        <v>0</v>
      </c>
      <c r="EP179" s="167">
        <f>SUM(EP180:EP181)</f>
        <v>0</v>
      </c>
      <c r="EQ179" s="167"/>
      <c r="ER179" s="167">
        <f>SUM(ER180:ER181)</f>
        <v>0</v>
      </c>
      <c r="ES179" s="165">
        <f t="shared" si="398"/>
        <v>0</v>
      </c>
      <c r="ET179" s="167">
        <f>ET180+ET181</f>
        <v>0</v>
      </c>
      <c r="EU179" s="167"/>
      <c r="EV179" s="167"/>
      <c r="EW179" s="166">
        <f t="shared" si="399"/>
        <v>20250</v>
      </c>
      <c r="EX179" s="167">
        <f>EX180+EX181</f>
        <v>20250</v>
      </c>
      <c r="EY179" s="167">
        <f>SUM(EY180:EY181)</f>
        <v>0</v>
      </c>
      <c r="EZ179" s="167"/>
      <c r="FA179" s="167"/>
      <c r="FB179" s="167"/>
      <c r="FC179" s="234">
        <f t="shared" si="383"/>
        <v>0</v>
      </c>
      <c r="FD179" s="167">
        <f>FD180+FD181</f>
        <v>0</v>
      </c>
      <c r="FE179" s="167"/>
      <c r="FF179" s="167"/>
      <c r="FG179" s="166">
        <f t="shared" si="434"/>
        <v>0</v>
      </c>
      <c r="FH179" s="167">
        <f>FH180+FH181</f>
        <v>0</v>
      </c>
      <c r="FI179" s="167"/>
      <c r="FJ179" s="167">
        <f>SUM(FJ180:FJ181)</f>
        <v>0</v>
      </c>
      <c r="FK179" s="166">
        <f t="shared" si="435"/>
        <v>0</v>
      </c>
      <c r="FL179" s="167">
        <f>SUM(FL180:FL181)</f>
        <v>0</v>
      </c>
      <c r="FM179" s="167"/>
      <c r="FN179" s="167">
        <f>SUM(FN180:FN181)</f>
        <v>0</v>
      </c>
      <c r="FO179" s="234">
        <f t="shared" si="384"/>
        <v>0</v>
      </c>
      <c r="FP179" s="167">
        <f>FP180</f>
        <v>0</v>
      </c>
      <c r="FQ179" s="167"/>
      <c r="FR179" s="234">
        <f t="shared" si="385"/>
        <v>0</v>
      </c>
      <c r="FS179" s="45">
        <f t="shared" si="364"/>
        <v>0</v>
      </c>
      <c r="FT179" s="46" t="e">
        <f t="shared" si="372"/>
        <v>#DIV/0!</v>
      </c>
      <c r="FU179" s="45">
        <v>0</v>
      </c>
      <c r="FV179" s="46" t="e">
        <f t="shared" si="373"/>
        <v>#DIV/0!</v>
      </c>
      <c r="FW179" s="45">
        <f t="shared" si="349"/>
        <v>0</v>
      </c>
      <c r="FX179" s="46" t="e">
        <f t="shared" si="374"/>
        <v>#DIV/0!</v>
      </c>
      <c r="FY179" s="45">
        <f t="shared" si="350"/>
        <v>0</v>
      </c>
      <c r="FZ179" s="46" t="e">
        <f t="shared" si="375"/>
        <v>#DIV/0!</v>
      </c>
      <c r="GA179" s="45">
        <f t="shared" si="376"/>
        <v>0</v>
      </c>
      <c r="GB179" s="47" t="e">
        <f t="shared" si="377"/>
        <v>#DIV/0!</v>
      </c>
      <c r="GC179" s="140">
        <v>0</v>
      </c>
      <c r="GD179" s="47" t="e">
        <f t="shared" si="386"/>
        <v>#DIV/0!</v>
      </c>
      <c r="GE179" s="115"/>
      <c r="GF179" s="236"/>
      <c r="GG179" s="115">
        <f t="shared" si="351"/>
        <v>0</v>
      </c>
      <c r="GH179" s="236" t="e">
        <f t="shared" si="339"/>
        <v>#DIV/0!</v>
      </c>
      <c r="GI179" s="140">
        <f t="shared" si="378"/>
        <v>0</v>
      </c>
      <c r="GJ179" s="47" t="e">
        <f t="shared" si="379"/>
        <v>#DIV/0!</v>
      </c>
      <c r="GK179" s="115">
        <f t="shared" si="354"/>
        <v>0</v>
      </c>
      <c r="GL179" s="47" t="e">
        <f t="shared" si="380"/>
        <v>#DIV/0!</v>
      </c>
      <c r="GM179" s="115">
        <f t="shared" si="352"/>
        <v>0</v>
      </c>
      <c r="GN179" s="47" t="e">
        <f t="shared" si="381"/>
        <v>#DIV/0!</v>
      </c>
      <c r="GO179" s="115">
        <f t="shared" si="353"/>
        <v>0</v>
      </c>
      <c r="GP179" s="47" t="e">
        <f t="shared" si="382"/>
        <v>#DIV/0!</v>
      </c>
      <c r="GQ179" s="234"/>
      <c r="GR179" s="234"/>
      <c r="GS179" s="234"/>
      <c r="GT179" s="234"/>
      <c r="GU179" s="234">
        <f t="shared" si="387"/>
        <v>0</v>
      </c>
      <c r="GV179" s="167">
        <f>GV180</f>
        <v>0</v>
      </c>
      <c r="GW179" s="167"/>
      <c r="GX179" s="167"/>
      <c r="GY179" s="167"/>
      <c r="GZ179" s="167"/>
      <c r="HA179" s="167"/>
      <c r="HB179" s="167"/>
      <c r="HC179" s="167"/>
      <c r="HD179" s="167"/>
      <c r="HE179" s="167"/>
      <c r="HF179" s="167"/>
      <c r="HG179" s="234">
        <f t="shared" si="388"/>
        <v>0</v>
      </c>
      <c r="HH179" s="167">
        <f>HP179-GV179</f>
        <v>0</v>
      </c>
      <c r="HI179" s="167"/>
      <c r="HJ179" s="167"/>
      <c r="HK179" s="167">
        <f>HL179</f>
        <v>0</v>
      </c>
      <c r="HL179" s="167">
        <f>IF179-GZ179</f>
        <v>0</v>
      </c>
      <c r="HM179" s="167"/>
      <c r="HN179" s="167"/>
      <c r="HO179" s="234">
        <f t="shared" si="389"/>
        <v>0</v>
      </c>
      <c r="HP179" s="167">
        <f>HP180</f>
        <v>0</v>
      </c>
      <c r="HQ179" s="167"/>
      <c r="HR179" s="167"/>
      <c r="HS179" s="167">
        <f>HT179</f>
        <v>0</v>
      </c>
      <c r="HT179" s="167">
        <f>HT180</f>
        <v>0</v>
      </c>
      <c r="HU179" s="167"/>
      <c r="HV179" s="167"/>
      <c r="HW179" s="167">
        <f>HX179</f>
        <v>0</v>
      </c>
      <c r="HX179" s="167">
        <f>IR179-HL179</f>
        <v>0</v>
      </c>
      <c r="HY179" s="167"/>
      <c r="HZ179" s="167"/>
      <c r="IA179" s="167">
        <f>IB179</f>
        <v>0</v>
      </c>
      <c r="IB179" s="167">
        <f>IB180</f>
        <v>0</v>
      </c>
      <c r="IC179" s="167"/>
      <c r="ID179" s="167"/>
      <c r="IE179" s="298" t="s">
        <v>324</v>
      </c>
      <c r="IF179" s="274"/>
      <c r="IG179" s="274"/>
      <c r="IH179" s="274"/>
    </row>
    <row r="180" spans="2:249" s="271" customFormat="1" ht="24" hidden="1" customHeight="1" x14ac:dyDescent="0.3">
      <c r="B180" s="259"/>
      <c r="C180" s="260" t="s">
        <v>162</v>
      </c>
      <c r="D180" s="261"/>
      <c r="E180" s="262">
        <f t="shared" si="401"/>
        <v>0</v>
      </c>
      <c r="F180" s="262"/>
      <c r="G180" s="262"/>
      <c r="H180" s="262">
        <f t="shared" si="402"/>
        <v>0</v>
      </c>
      <c r="I180" s="262">
        <f>L180-F180</f>
        <v>0</v>
      </c>
      <c r="J180" s="262"/>
      <c r="K180" s="262">
        <f t="shared" si="403"/>
        <v>0</v>
      </c>
      <c r="L180" s="262"/>
      <c r="M180" s="262"/>
      <c r="N180" s="262">
        <f t="shared" si="404"/>
        <v>0</v>
      </c>
      <c r="O180" s="262">
        <f>R180-L180</f>
        <v>0</v>
      </c>
      <c r="P180" s="262"/>
      <c r="Q180" s="263">
        <f t="shared" si="405"/>
        <v>0</v>
      </c>
      <c r="R180" s="263"/>
      <c r="S180" s="263"/>
      <c r="T180" s="263">
        <f t="shared" si="406"/>
        <v>0</v>
      </c>
      <c r="U180" s="263"/>
      <c r="V180" s="263"/>
      <c r="W180" s="263">
        <f t="shared" si="407"/>
        <v>0</v>
      </c>
      <c r="X180" s="263">
        <f>AA180-U180</f>
        <v>0</v>
      </c>
      <c r="Y180" s="263"/>
      <c r="Z180" s="263">
        <f t="shared" si="408"/>
        <v>0</v>
      </c>
      <c r="AA180" s="263"/>
      <c r="AB180" s="263"/>
      <c r="AC180" s="263">
        <f t="shared" si="409"/>
        <v>35965.071989999997</v>
      </c>
      <c r="AD180" s="263">
        <f>AG180-AA180</f>
        <v>35965.071989999997</v>
      </c>
      <c r="AE180" s="263"/>
      <c r="AF180" s="263">
        <f t="shared" si="410"/>
        <v>35965.071989999997</v>
      </c>
      <c r="AG180" s="263">
        <v>35965.071989999997</v>
      </c>
      <c r="AH180" s="263"/>
      <c r="AI180" s="264">
        <f t="shared" si="411"/>
        <v>0</v>
      </c>
      <c r="AJ180" s="263"/>
      <c r="AK180" s="264">
        <f t="shared" si="412"/>
        <v>0</v>
      </c>
      <c r="AL180" s="264">
        <f t="shared" si="412"/>
        <v>0</v>
      </c>
      <c r="AM180" s="263"/>
      <c r="AN180" s="263"/>
      <c r="AO180" s="265">
        <v>1</v>
      </c>
      <c r="AP180" s="263"/>
      <c r="AQ180" s="263"/>
      <c r="AR180" s="263">
        <f t="shared" si="436"/>
        <v>35965.071989999997</v>
      </c>
      <c r="AS180" s="263">
        <f t="shared" si="413"/>
        <v>205500</v>
      </c>
      <c r="AT180" s="263">
        <v>205500</v>
      </c>
      <c r="AU180" s="263">
        <v>0</v>
      </c>
      <c r="AV180" s="263">
        <f t="shared" si="414"/>
        <v>68200</v>
      </c>
      <c r="AW180" s="263">
        <v>68200</v>
      </c>
      <c r="AX180" s="263"/>
      <c r="AY180" s="263">
        <f t="shared" si="415"/>
        <v>273700</v>
      </c>
      <c r="AZ180" s="263">
        <f>AT180+AW180</f>
        <v>273700</v>
      </c>
      <c r="BA180" s="263"/>
      <c r="BB180" s="263">
        <f t="shared" si="416"/>
        <v>0</v>
      </c>
      <c r="BC180" s="263"/>
      <c r="BD180" s="263"/>
      <c r="BE180" s="263">
        <f t="shared" si="417"/>
        <v>0</v>
      </c>
      <c r="BF180" s="263">
        <f>BW180-BC180</f>
        <v>0</v>
      </c>
      <c r="BG180" s="263"/>
      <c r="BH180" s="263">
        <f t="shared" si="418"/>
        <v>387274.83100000001</v>
      </c>
      <c r="BI180" s="263">
        <v>387274.83100000001</v>
      </c>
      <c r="BJ180" s="263"/>
      <c r="BK180" s="266">
        <v>1</v>
      </c>
      <c r="BL180" s="267">
        <f t="shared" si="419"/>
        <v>273700</v>
      </c>
      <c r="BM180" s="267"/>
      <c r="BN180" s="267"/>
      <c r="BO180" s="267"/>
      <c r="BP180" s="267"/>
      <c r="BQ180" s="267"/>
      <c r="BR180" s="267"/>
      <c r="BS180" s="267">
        <f>BT180+BU180</f>
        <v>273700</v>
      </c>
      <c r="BT180" s="267">
        <f>AZ180-BN180-BQ180</f>
        <v>273700</v>
      </c>
      <c r="BU180" s="267"/>
      <c r="BV180" s="263">
        <f t="shared" si="420"/>
        <v>0</v>
      </c>
      <c r="BW180" s="263"/>
      <c r="BX180" s="263"/>
      <c r="BY180" s="263">
        <f t="shared" si="421"/>
        <v>0</v>
      </c>
      <c r="BZ180" s="263"/>
      <c r="CA180" s="263"/>
      <c r="CB180" s="263">
        <f t="shared" si="422"/>
        <v>0</v>
      </c>
      <c r="CC180" s="263">
        <v>0</v>
      </c>
      <c r="CD180" s="263"/>
      <c r="CE180" s="267">
        <v>1</v>
      </c>
      <c r="CF180" s="267">
        <f t="shared" si="423"/>
        <v>0</v>
      </c>
      <c r="CG180" s="263"/>
      <c r="CH180" s="263">
        <f t="shared" si="424"/>
        <v>0</v>
      </c>
      <c r="CI180" s="263">
        <v>0</v>
      </c>
      <c r="CJ180" s="263">
        <v>0</v>
      </c>
      <c r="CK180" s="263">
        <f t="shared" si="425"/>
        <v>244084.55559999999</v>
      </c>
      <c r="CL180" s="263">
        <f>CR180-CI180</f>
        <v>244084.55559999999</v>
      </c>
      <c r="CM180" s="263"/>
      <c r="CN180" s="263"/>
      <c r="CO180" s="263"/>
      <c r="CP180" s="263"/>
      <c r="CQ180" s="263">
        <f t="shared" si="426"/>
        <v>244084.55559999999</v>
      </c>
      <c r="CR180" s="263">
        <v>244084.55559999999</v>
      </c>
      <c r="CS180" s="263">
        <v>0</v>
      </c>
      <c r="CT180" s="263">
        <f t="shared" si="427"/>
        <v>0</v>
      </c>
      <c r="CU180" s="263"/>
      <c r="CV180" s="263"/>
      <c r="CW180" s="263">
        <f t="shared" si="393"/>
        <v>0</v>
      </c>
      <c r="CX180" s="263">
        <v>0</v>
      </c>
      <c r="CY180" s="263"/>
      <c r="CZ180" s="263">
        <f t="shared" si="428"/>
        <v>0</v>
      </c>
      <c r="DA180" s="263">
        <v>0</v>
      </c>
      <c r="DB180" s="263">
        <v>0</v>
      </c>
      <c r="DC180" s="263"/>
      <c r="DD180" s="263"/>
      <c r="DE180" s="263"/>
      <c r="DF180" s="263">
        <f t="shared" si="394"/>
        <v>0</v>
      </c>
      <c r="DG180" s="263">
        <v>0</v>
      </c>
      <c r="DH180" s="263"/>
      <c r="DI180" s="263">
        <f t="shared" si="395"/>
        <v>0</v>
      </c>
      <c r="DJ180" s="263">
        <v>0</v>
      </c>
      <c r="DK180" s="263"/>
      <c r="DL180" s="263">
        <f t="shared" si="396"/>
        <v>0</v>
      </c>
      <c r="DM180" s="263">
        <v>0</v>
      </c>
      <c r="DN180" s="263"/>
      <c r="DO180" s="263">
        <f t="shared" si="397"/>
        <v>0</v>
      </c>
      <c r="DP180" s="263">
        <v>0</v>
      </c>
      <c r="DQ180" s="263"/>
      <c r="DR180" s="263">
        <f t="shared" si="429"/>
        <v>0</v>
      </c>
      <c r="DS180" s="263">
        <v>0</v>
      </c>
      <c r="DT180" s="263"/>
      <c r="DU180" s="263">
        <f t="shared" si="430"/>
        <v>0</v>
      </c>
      <c r="DV180" s="263">
        <v>0</v>
      </c>
      <c r="DW180" s="263"/>
      <c r="DX180" s="263">
        <f t="shared" si="431"/>
        <v>20250</v>
      </c>
      <c r="DY180" s="263">
        <v>20250</v>
      </c>
      <c r="DZ180" s="263">
        <v>0</v>
      </c>
      <c r="EA180" s="263"/>
      <c r="EB180" s="263"/>
      <c r="EC180" s="263"/>
      <c r="ED180" s="263"/>
      <c r="EE180" s="263"/>
      <c r="EF180" s="263"/>
      <c r="EG180" s="263">
        <f>EH180</f>
        <v>0</v>
      </c>
      <c r="EH180" s="263">
        <v>0</v>
      </c>
      <c r="EI180" s="263"/>
      <c r="EJ180" s="263"/>
      <c r="EK180" s="263">
        <f t="shared" si="432"/>
        <v>0</v>
      </c>
      <c r="EL180" s="263">
        <v>0</v>
      </c>
      <c r="EM180" s="263"/>
      <c r="EN180" s="263"/>
      <c r="EO180" s="263">
        <f t="shared" si="433"/>
        <v>0</v>
      </c>
      <c r="EP180" s="263">
        <v>0</v>
      </c>
      <c r="EQ180" s="263"/>
      <c r="ER180" s="263"/>
      <c r="ES180" s="262">
        <f t="shared" si="398"/>
        <v>0</v>
      </c>
      <c r="ET180" s="263">
        <f>ED180</f>
        <v>0</v>
      </c>
      <c r="EU180" s="263"/>
      <c r="EV180" s="263"/>
      <c r="EW180" s="263">
        <f t="shared" si="399"/>
        <v>20250</v>
      </c>
      <c r="EX180" s="263">
        <v>20250</v>
      </c>
      <c r="EY180" s="263">
        <v>0</v>
      </c>
      <c r="EZ180" s="263"/>
      <c r="FA180" s="263"/>
      <c r="FB180" s="263"/>
      <c r="FC180" s="234">
        <f t="shared" si="383"/>
        <v>0</v>
      </c>
      <c r="FD180" s="263">
        <v>0</v>
      </c>
      <c r="FE180" s="263"/>
      <c r="FF180" s="263"/>
      <c r="FG180" s="263">
        <f t="shared" si="434"/>
        <v>0</v>
      </c>
      <c r="FH180" s="263">
        <f>FP180-FD180</f>
        <v>0</v>
      </c>
      <c r="FI180" s="263"/>
      <c r="FJ180" s="263"/>
      <c r="FK180" s="263">
        <f t="shared" si="435"/>
        <v>0</v>
      </c>
      <c r="FL180" s="263">
        <v>0</v>
      </c>
      <c r="FM180" s="263"/>
      <c r="FN180" s="263"/>
      <c r="FO180" s="234">
        <f t="shared" si="384"/>
        <v>0</v>
      </c>
      <c r="FP180" s="263">
        <v>0</v>
      </c>
      <c r="FQ180" s="263"/>
      <c r="FR180" s="234">
        <f t="shared" si="385"/>
        <v>0</v>
      </c>
      <c r="FS180" s="45">
        <f t="shared" si="364"/>
        <v>0</v>
      </c>
      <c r="FT180" s="46" t="e">
        <f t="shared" si="372"/>
        <v>#DIV/0!</v>
      </c>
      <c r="FU180" s="45">
        <v>0</v>
      </c>
      <c r="FV180" s="46" t="e">
        <f t="shared" si="373"/>
        <v>#DIV/0!</v>
      </c>
      <c r="FW180" s="45">
        <f t="shared" si="349"/>
        <v>0</v>
      </c>
      <c r="FX180" s="46" t="e">
        <f t="shared" si="374"/>
        <v>#DIV/0!</v>
      </c>
      <c r="FY180" s="45">
        <f t="shared" si="350"/>
        <v>0</v>
      </c>
      <c r="FZ180" s="46" t="e">
        <f t="shared" si="375"/>
        <v>#DIV/0!</v>
      </c>
      <c r="GA180" s="45">
        <f t="shared" si="376"/>
        <v>0</v>
      </c>
      <c r="GB180" s="47" t="e">
        <f t="shared" si="377"/>
        <v>#DIV/0!</v>
      </c>
      <c r="GC180" s="140">
        <v>0</v>
      </c>
      <c r="GD180" s="47" t="e">
        <f t="shared" si="386"/>
        <v>#DIV/0!</v>
      </c>
      <c r="GE180" s="115"/>
      <c r="GF180" s="236"/>
      <c r="GG180" s="115">
        <f t="shared" si="351"/>
        <v>0</v>
      </c>
      <c r="GH180" s="236" t="e">
        <f t="shared" si="339"/>
        <v>#DIV/0!</v>
      </c>
      <c r="GI180" s="140">
        <f t="shared" si="378"/>
        <v>0</v>
      </c>
      <c r="GJ180" s="47" t="e">
        <f t="shared" si="379"/>
        <v>#DIV/0!</v>
      </c>
      <c r="GK180" s="115">
        <f t="shared" si="354"/>
        <v>0</v>
      </c>
      <c r="GL180" s="47" t="e">
        <f t="shared" si="380"/>
        <v>#DIV/0!</v>
      </c>
      <c r="GM180" s="115">
        <f t="shared" si="352"/>
        <v>0</v>
      </c>
      <c r="GN180" s="47" t="e">
        <f t="shared" si="381"/>
        <v>#DIV/0!</v>
      </c>
      <c r="GO180" s="115">
        <f t="shared" si="353"/>
        <v>0</v>
      </c>
      <c r="GP180" s="47" t="e">
        <f t="shared" si="382"/>
        <v>#DIV/0!</v>
      </c>
      <c r="GQ180" s="234"/>
      <c r="GR180" s="234"/>
      <c r="GS180" s="234"/>
      <c r="GT180" s="234"/>
      <c r="GU180" s="234">
        <f t="shared" si="387"/>
        <v>0</v>
      </c>
      <c r="GV180" s="263">
        <v>0</v>
      </c>
      <c r="GW180" s="263"/>
      <c r="GX180" s="263"/>
      <c r="GY180" s="263"/>
      <c r="GZ180" s="263"/>
      <c r="HA180" s="263"/>
      <c r="HB180" s="263"/>
      <c r="HC180" s="263"/>
      <c r="HD180" s="263"/>
      <c r="HE180" s="263"/>
      <c r="HF180" s="263"/>
      <c r="HG180" s="234">
        <f t="shared" si="388"/>
        <v>0</v>
      </c>
      <c r="HH180" s="263">
        <f>HP180-GV180</f>
        <v>0</v>
      </c>
      <c r="HI180" s="263"/>
      <c r="HJ180" s="263"/>
      <c r="HK180" s="263"/>
      <c r="HL180" s="263"/>
      <c r="HM180" s="263"/>
      <c r="HN180" s="263"/>
      <c r="HO180" s="234">
        <f t="shared" si="389"/>
        <v>0</v>
      </c>
      <c r="HP180" s="263">
        <v>0</v>
      </c>
      <c r="HQ180" s="263"/>
      <c r="HR180" s="263"/>
      <c r="HS180" s="263">
        <f>HT180</f>
        <v>0</v>
      </c>
      <c r="HT180" s="263">
        <v>0</v>
      </c>
      <c r="HU180" s="263"/>
      <c r="HV180" s="263"/>
      <c r="HW180" s="263"/>
      <c r="HX180" s="263"/>
      <c r="HY180" s="263"/>
      <c r="HZ180" s="263"/>
      <c r="IA180" s="263">
        <f>IB180</f>
        <v>0</v>
      </c>
      <c r="IB180" s="263">
        <v>0</v>
      </c>
      <c r="IC180" s="263"/>
      <c r="ID180" s="263"/>
      <c r="IE180" s="358"/>
      <c r="IF180" s="270"/>
      <c r="IG180" s="270"/>
      <c r="IH180" s="270"/>
    </row>
    <row r="181" spans="2:249" s="271" customFormat="1" ht="35.25" hidden="1" customHeight="1" x14ac:dyDescent="0.3">
      <c r="B181" s="259"/>
      <c r="C181" s="260" t="s">
        <v>190</v>
      </c>
      <c r="D181" s="261" t="s">
        <v>165</v>
      </c>
      <c r="E181" s="262">
        <f t="shared" si="401"/>
        <v>0</v>
      </c>
      <c r="F181" s="262"/>
      <c r="G181" s="262"/>
      <c r="H181" s="262">
        <f t="shared" si="402"/>
        <v>0</v>
      </c>
      <c r="I181" s="262">
        <f>L181-F181</f>
        <v>0</v>
      </c>
      <c r="J181" s="262"/>
      <c r="K181" s="262">
        <f t="shared" si="403"/>
        <v>0</v>
      </c>
      <c r="L181" s="262"/>
      <c r="M181" s="262"/>
      <c r="N181" s="262">
        <f t="shared" si="404"/>
        <v>0</v>
      </c>
      <c r="O181" s="262">
        <f>R181-L181</f>
        <v>0</v>
      </c>
      <c r="P181" s="262"/>
      <c r="Q181" s="263">
        <f t="shared" si="405"/>
        <v>0</v>
      </c>
      <c r="R181" s="263"/>
      <c r="S181" s="263"/>
      <c r="T181" s="263">
        <f t="shared" si="406"/>
        <v>0</v>
      </c>
      <c r="U181" s="263"/>
      <c r="V181" s="263"/>
      <c r="W181" s="263">
        <f t="shared" si="407"/>
        <v>0</v>
      </c>
      <c r="X181" s="263">
        <f>AA181-U181</f>
        <v>0</v>
      </c>
      <c r="Y181" s="263"/>
      <c r="Z181" s="263">
        <f t="shared" si="408"/>
        <v>0</v>
      </c>
      <c r="AA181" s="263"/>
      <c r="AB181" s="263"/>
      <c r="AC181" s="263">
        <f t="shared" si="409"/>
        <v>0</v>
      </c>
      <c r="AD181" s="263"/>
      <c r="AE181" s="263"/>
      <c r="AF181" s="263">
        <f t="shared" si="410"/>
        <v>0</v>
      </c>
      <c r="AG181" s="263"/>
      <c r="AH181" s="263"/>
      <c r="AI181" s="264">
        <f t="shared" si="411"/>
        <v>0</v>
      </c>
      <c r="AJ181" s="263"/>
      <c r="AK181" s="264">
        <f t="shared" si="412"/>
        <v>0</v>
      </c>
      <c r="AL181" s="264">
        <f t="shared" si="412"/>
        <v>0</v>
      </c>
      <c r="AM181" s="263"/>
      <c r="AN181" s="263"/>
      <c r="AO181" s="265">
        <v>1</v>
      </c>
      <c r="AP181" s="263"/>
      <c r="AQ181" s="263"/>
      <c r="AR181" s="263">
        <f t="shared" si="436"/>
        <v>0</v>
      </c>
      <c r="AS181" s="263">
        <f t="shared" si="413"/>
        <v>0</v>
      </c>
      <c r="AT181" s="263"/>
      <c r="AU181" s="263"/>
      <c r="AV181" s="263">
        <f t="shared" si="414"/>
        <v>0</v>
      </c>
      <c r="AW181" s="263">
        <f>AZ181-AT181</f>
        <v>0</v>
      </c>
      <c r="AX181" s="263"/>
      <c r="AY181" s="263">
        <f t="shared" si="415"/>
        <v>0</v>
      </c>
      <c r="AZ181" s="263"/>
      <c r="BA181" s="263"/>
      <c r="BB181" s="263">
        <f t="shared" si="416"/>
        <v>0</v>
      </c>
      <c r="BC181" s="263"/>
      <c r="BD181" s="263"/>
      <c r="BE181" s="263">
        <f t="shared" si="417"/>
        <v>0</v>
      </c>
      <c r="BF181" s="263">
        <f>BW181-BC181</f>
        <v>0</v>
      </c>
      <c r="BG181" s="263"/>
      <c r="BH181" s="263">
        <f t="shared" si="418"/>
        <v>4953.97</v>
      </c>
      <c r="BI181" s="263">
        <v>4953.97</v>
      </c>
      <c r="BJ181" s="263"/>
      <c r="BK181" s="266">
        <v>1</v>
      </c>
      <c r="BL181" s="267">
        <f t="shared" si="419"/>
        <v>0</v>
      </c>
      <c r="BM181" s="267"/>
      <c r="BN181" s="267"/>
      <c r="BO181" s="267"/>
      <c r="BP181" s="267"/>
      <c r="BQ181" s="267"/>
      <c r="BR181" s="267"/>
      <c r="BS181" s="267"/>
      <c r="BT181" s="267"/>
      <c r="BU181" s="267"/>
      <c r="BV181" s="263">
        <f t="shared" si="420"/>
        <v>0</v>
      </c>
      <c r="BW181" s="263"/>
      <c r="BX181" s="263"/>
      <c r="BY181" s="263">
        <f t="shared" si="421"/>
        <v>-4953.97</v>
      </c>
      <c r="BZ181" s="263">
        <f>CC181-BI181</f>
        <v>-4953.97</v>
      </c>
      <c r="CA181" s="263"/>
      <c r="CB181" s="263">
        <f t="shared" si="422"/>
        <v>0</v>
      </c>
      <c r="CC181" s="263">
        <v>0</v>
      </c>
      <c r="CD181" s="263"/>
      <c r="CE181" s="267">
        <v>1</v>
      </c>
      <c r="CF181" s="267">
        <f t="shared" si="423"/>
        <v>0</v>
      </c>
      <c r="CG181" s="263"/>
      <c r="CH181" s="263">
        <f t="shared" si="424"/>
        <v>0</v>
      </c>
      <c r="CI181" s="263"/>
      <c r="CJ181" s="263"/>
      <c r="CK181" s="263">
        <f t="shared" si="425"/>
        <v>4376.7443999999996</v>
      </c>
      <c r="CL181" s="263">
        <f>CR181-CI181</f>
        <v>4376.7443999999996</v>
      </c>
      <c r="CM181" s="263"/>
      <c r="CN181" s="263"/>
      <c r="CO181" s="263"/>
      <c r="CP181" s="263"/>
      <c r="CQ181" s="263">
        <f t="shared" si="426"/>
        <v>4376.7443999999996</v>
      </c>
      <c r="CR181" s="263">
        <v>4376.7443999999996</v>
      </c>
      <c r="CS181" s="263"/>
      <c r="CT181" s="263">
        <f t="shared" si="427"/>
        <v>0</v>
      </c>
      <c r="CU181" s="263"/>
      <c r="CV181" s="263"/>
      <c r="CW181" s="263">
        <f t="shared" si="393"/>
        <v>0</v>
      </c>
      <c r="CX181" s="263">
        <v>0</v>
      </c>
      <c r="CY181" s="263"/>
      <c r="CZ181" s="263">
        <f t="shared" si="428"/>
        <v>0</v>
      </c>
      <c r="DA181" s="263">
        <v>0</v>
      </c>
      <c r="DB181" s="263"/>
      <c r="DC181" s="263"/>
      <c r="DD181" s="263"/>
      <c r="DE181" s="263"/>
      <c r="DF181" s="263">
        <f t="shared" si="394"/>
        <v>0</v>
      </c>
      <c r="DG181" s="263">
        <v>0</v>
      </c>
      <c r="DH181" s="263"/>
      <c r="DI181" s="263">
        <f t="shared" si="395"/>
        <v>0</v>
      </c>
      <c r="DJ181" s="263">
        <v>0</v>
      </c>
      <c r="DK181" s="263"/>
      <c r="DL181" s="263">
        <f t="shared" si="396"/>
        <v>0</v>
      </c>
      <c r="DM181" s="263">
        <v>0</v>
      </c>
      <c r="DN181" s="263"/>
      <c r="DO181" s="263">
        <f t="shared" si="397"/>
        <v>0</v>
      </c>
      <c r="DP181" s="263">
        <v>0</v>
      </c>
      <c r="DQ181" s="263"/>
      <c r="DR181" s="263">
        <f t="shared" si="429"/>
        <v>0</v>
      </c>
      <c r="DS181" s="263">
        <v>0</v>
      </c>
      <c r="DT181" s="263"/>
      <c r="DU181" s="263">
        <f t="shared" si="430"/>
        <v>0</v>
      </c>
      <c r="DV181" s="263">
        <v>0</v>
      </c>
      <c r="DW181" s="263"/>
      <c r="DX181" s="263">
        <f t="shared" si="431"/>
        <v>0</v>
      </c>
      <c r="DY181" s="263">
        <v>0</v>
      </c>
      <c r="DZ181" s="263"/>
      <c r="EA181" s="263"/>
      <c r="EB181" s="263"/>
      <c r="EC181" s="263"/>
      <c r="ED181" s="263"/>
      <c r="EE181" s="263"/>
      <c r="EF181" s="263"/>
      <c r="EG181" s="263">
        <f>EH181</f>
        <v>0</v>
      </c>
      <c r="EH181" s="263">
        <v>0</v>
      </c>
      <c r="EI181" s="263"/>
      <c r="EJ181" s="263"/>
      <c r="EK181" s="263">
        <f t="shared" si="432"/>
        <v>0</v>
      </c>
      <c r="EL181" s="263">
        <v>0</v>
      </c>
      <c r="EM181" s="263"/>
      <c r="EN181" s="263"/>
      <c r="EO181" s="263">
        <f t="shared" si="433"/>
        <v>0</v>
      </c>
      <c r="EP181" s="263">
        <v>0</v>
      </c>
      <c r="EQ181" s="263"/>
      <c r="ER181" s="263"/>
      <c r="ES181" s="262"/>
      <c r="ET181" s="263"/>
      <c r="EU181" s="263"/>
      <c r="EV181" s="263"/>
      <c r="EW181" s="263">
        <f t="shared" si="399"/>
        <v>0</v>
      </c>
      <c r="EX181" s="263">
        <v>0</v>
      </c>
      <c r="EY181" s="263"/>
      <c r="EZ181" s="263"/>
      <c r="FA181" s="263"/>
      <c r="FB181" s="263"/>
      <c r="FC181" s="234">
        <f t="shared" si="383"/>
        <v>0</v>
      </c>
      <c r="FD181" s="263">
        <v>0</v>
      </c>
      <c r="FE181" s="263"/>
      <c r="FF181" s="263"/>
      <c r="FG181" s="263">
        <f t="shared" si="434"/>
        <v>0</v>
      </c>
      <c r="FH181" s="263">
        <f>FP181-FD181</f>
        <v>0</v>
      </c>
      <c r="FI181" s="263"/>
      <c r="FJ181" s="263"/>
      <c r="FK181" s="263">
        <f t="shared" si="435"/>
        <v>0</v>
      </c>
      <c r="FL181" s="263">
        <v>0</v>
      </c>
      <c r="FM181" s="263"/>
      <c r="FN181" s="263"/>
      <c r="FO181" s="234">
        <f t="shared" si="384"/>
        <v>0</v>
      </c>
      <c r="FP181" s="263">
        <v>0</v>
      </c>
      <c r="FQ181" s="263"/>
      <c r="FR181" s="234">
        <f t="shared" si="385"/>
        <v>0</v>
      </c>
      <c r="FS181" s="45">
        <f t="shared" si="364"/>
        <v>0</v>
      </c>
      <c r="FT181" s="46" t="e">
        <f t="shared" si="372"/>
        <v>#DIV/0!</v>
      </c>
      <c r="FU181" s="45">
        <v>0</v>
      </c>
      <c r="FV181" s="46" t="e">
        <f t="shared" si="373"/>
        <v>#DIV/0!</v>
      </c>
      <c r="FW181" s="45">
        <f t="shared" si="349"/>
        <v>0</v>
      </c>
      <c r="FX181" s="46" t="e">
        <f t="shared" si="374"/>
        <v>#DIV/0!</v>
      </c>
      <c r="FY181" s="45">
        <f t="shared" si="350"/>
        <v>0</v>
      </c>
      <c r="FZ181" s="46" t="e">
        <f t="shared" si="375"/>
        <v>#DIV/0!</v>
      </c>
      <c r="GA181" s="45">
        <f t="shared" si="376"/>
        <v>0</v>
      </c>
      <c r="GB181" s="47" t="e">
        <f t="shared" si="377"/>
        <v>#DIV/0!</v>
      </c>
      <c r="GC181" s="140">
        <v>0</v>
      </c>
      <c r="GD181" s="47" t="e">
        <f t="shared" si="386"/>
        <v>#DIV/0!</v>
      </c>
      <c r="GE181" s="115"/>
      <c r="GF181" s="236"/>
      <c r="GG181" s="115">
        <f t="shared" si="351"/>
        <v>0</v>
      </c>
      <c r="GH181" s="236" t="e">
        <f t="shared" si="339"/>
        <v>#DIV/0!</v>
      </c>
      <c r="GI181" s="140">
        <f t="shared" si="378"/>
        <v>0</v>
      </c>
      <c r="GJ181" s="47" t="e">
        <f t="shared" si="379"/>
        <v>#DIV/0!</v>
      </c>
      <c r="GK181" s="115">
        <f t="shared" si="354"/>
        <v>0</v>
      </c>
      <c r="GL181" s="47" t="e">
        <f t="shared" si="380"/>
        <v>#DIV/0!</v>
      </c>
      <c r="GM181" s="115">
        <f t="shared" si="352"/>
        <v>0</v>
      </c>
      <c r="GN181" s="47" t="e">
        <f t="shared" si="381"/>
        <v>#DIV/0!</v>
      </c>
      <c r="GO181" s="115">
        <f t="shared" si="353"/>
        <v>0</v>
      </c>
      <c r="GP181" s="47" t="e">
        <f t="shared" si="382"/>
        <v>#DIV/0!</v>
      </c>
      <c r="GQ181" s="234"/>
      <c r="GR181" s="234"/>
      <c r="GS181" s="234"/>
      <c r="GT181" s="234"/>
      <c r="GU181" s="234">
        <f t="shared" si="387"/>
        <v>0</v>
      </c>
      <c r="GV181" s="263"/>
      <c r="GW181" s="263"/>
      <c r="GX181" s="263"/>
      <c r="GY181" s="263"/>
      <c r="GZ181" s="263"/>
      <c r="HA181" s="263"/>
      <c r="HB181" s="263"/>
      <c r="HC181" s="263"/>
      <c r="HD181" s="263"/>
      <c r="HE181" s="263"/>
      <c r="HF181" s="263"/>
      <c r="HG181" s="234">
        <f t="shared" si="388"/>
        <v>0</v>
      </c>
      <c r="HH181" s="263"/>
      <c r="HI181" s="263"/>
      <c r="HJ181" s="263"/>
      <c r="HK181" s="263"/>
      <c r="HL181" s="263"/>
      <c r="HM181" s="263"/>
      <c r="HN181" s="263"/>
      <c r="HO181" s="234">
        <f t="shared" si="389"/>
        <v>0</v>
      </c>
      <c r="HP181" s="263"/>
      <c r="HQ181" s="263"/>
      <c r="HR181" s="263"/>
      <c r="HS181" s="263"/>
      <c r="HT181" s="263"/>
      <c r="HU181" s="263"/>
      <c r="HV181" s="263"/>
      <c r="HW181" s="263"/>
      <c r="HX181" s="263"/>
      <c r="HY181" s="263"/>
      <c r="HZ181" s="263"/>
      <c r="IA181" s="263"/>
      <c r="IB181" s="263"/>
      <c r="IC181" s="263"/>
      <c r="ID181" s="263"/>
      <c r="IE181" s="358"/>
      <c r="IF181" s="270"/>
      <c r="IG181" s="270"/>
      <c r="IH181" s="270"/>
    </row>
    <row r="182" spans="2:249" s="271" customFormat="1" ht="86.25" hidden="1" customHeight="1" x14ac:dyDescent="0.3">
      <c r="B182" s="219" t="s">
        <v>85</v>
      </c>
      <c r="C182" s="220" t="s">
        <v>325</v>
      </c>
      <c r="D182" s="261"/>
      <c r="E182" s="262"/>
      <c r="F182" s="262"/>
      <c r="G182" s="262"/>
      <c r="H182" s="262"/>
      <c r="I182" s="262"/>
      <c r="J182" s="262"/>
      <c r="K182" s="262"/>
      <c r="L182" s="262"/>
      <c r="M182" s="262"/>
      <c r="N182" s="262"/>
      <c r="O182" s="262"/>
      <c r="P182" s="262"/>
      <c r="Q182" s="263"/>
      <c r="R182" s="263"/>
      <c r="S182" s="263"/>
      <c r="T182" s="263"/>
      <c r="U182" s="263"/>
      <c r="V182" s="263"/>
      <c r="W182" s="263"/>
      <c r="X182" s="263"/>
      <c r="Y182" s="263"/>
      <c r="Z182" s="263"/>
      <c r="AA182" s="263"/>
      <c r="AB182" s="263"/>
      <c r="AC182" s="263"/>
      <c r="AD182" s="263"/>
      <c r="AE182" s="263"/>
      <c r="AF182" s="263"/>
      <c r="AG182" s="263"/>
      <c r="AH182" s="263"/>
      <c r="AI182" s="264"/>
      <c r="AJ182" s="263"/>
      <c r="AK182" s="264"/>
      <c r="AL182" s="264"/>
      <c r="AM182" s="263"/>
      <c r="AN182" s="263"/>
      <c r="AO182" s="265"/>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6"/>
      <c r="BL182" s="267"/>
      <c r="BM182" s="267"/>
      <c r="BN182" s="267"/>
      <c r="BO182" s="267"/>
      <c r="BP182" s="267"/>
      <c r="BQ182" s="267"/>
      <c r="BR182" s="267"/>
      <c r="BS182" s="267"/>
      <c r="BT182" s="267"/>
      <c r="BU182" s="267"/>
      <c r="BV182" s="263"/>
      <c r="BW182" s="263"/>
      <c r="BX182" s="263"/>
      <c r="BY182" s="263"/>
      <c r="BZ182" s="263"/>
      <c r="CA182" s="263"/>
      <c r="CB182" s="263"/>
      <c r="CC182" s="263"/>
      <c r="CD182" s="263"/>
      <c r="CE182" s="267"/>
      <c r="CF182" s="267"/>
      <c r="CG182" s="263"/>
      <c r="CH182" s="263"/>
      <c r="CI182" s="263"/>
      <c r="CJ182" s="263"/>
      <c r="CK182" s="263"/>
      <c r="CL182" s="263"/>
      <c r="CM182" s="263"/>
      <c r="CN182" s="263"/>
      <c r="CO182" s="263"/>
      <c r="CP182" s="263"/>
      <c r="CQ182" s="263"/>
      <c r="CR182" s="263"/>
      <c r="CS182" s="263"/>
      <c r="CT182" s="263"/>
      <c r="CU182" s="263"/>
      <c r="CV182" s="263"/>
      <c r="CW182" s="223">
        <f>CW183</f>
        <v>20000</v>
      </c>
      <c r="CX182" s="223">
        <f>CX183</f>
        <v>20000</v>
      </c>
      <c r="CY182" s="223">
        <v>0</v>
      </c>
      <c r="CZ182" s="263"/>
      <c r="DA182" s="263"/>
      <c r="DB182" s="263"/>
      <c r="DC182" s="263"/>
      <c r="DD182" s="263"/>
      <c r="DE182" s="263"/>
      <c r="DF182" s="223">
        <v>0</v>
      </c>
      <c r="DG182" s="223">
        <v>0</v>
      </c>
      <c r="DH182" s="223">
        <v>0</v>
      </c>
      <c r="DI182" s="223">
        <f>DJ182</f>
        <v>20000</v>
      </c>
      <c r="DJ182" s="223">
        <f>DJ183</f>
        <v>20000</v>
      </c>
      <c r="DK182" s="223">
        <v>0</v>
      </c>
      <c r="DL182" s="223"/>
      <c r="DM182" s="223"/>
      <c r="DN182" s="223"/>
      <c r="DO182" s="223"/>
      <c r="DP182" s="223"/>
      <c r="DQ182" s="223"/>
      <c r="DR182" s="223"/>
      <c r="DS182" s="223"/>
      <c r="DT182" s="223"/>
      <c r="DU182" s="223">
        <v>0</v>
      </c>
      <c r="DV182" s="223">
        <v>0</v>
      </c>
      <c r="DW182" s="223">
        <v>0</v>
      </c>
      <c r="DX182" s="223"/>
      <c r="DY182" s="223"/>
      <c r="DZ182" s="223"/>
      <c r="EA182" s="223"/>
      <c r="EB182" s="223"/>
      <c r="EC182" s="223"/>
      <c r="ED182" s="223">
        <v>0</v>
      </c>
      <c r="EE182" s="223">
        <v>0</v>
      </c>
      <c r="EF182" s="223">
        <v>0</v>
      </c>
      <c r="EG182" s="223">
        <v>0</v>
      </c>
      <c r="EH182" s="223">
        <v>0</v>
      </c>
      <c r="EI182" s="223"/>
      <c r="EJ182" s="223">
        <v>0</v>
      </c>
      <c r="EK182" s="223">
        <f>EL182</f>
        <v>0</v>
      </c>
      <c r="EL182" s="223">
        <f>EL183</f>
        <v>0</v>
      </c>
      <c r="EM182" s="223"/>
      <c r="EN182" s="223">
        <v>0</v>
      </c>
      <c r="EO182" s="223">
        <v>0</v>
      </c>
      <c r="EP182" s="223">
        <v>0</v>
      </c>
      <c r="EQ182" s="223"/>
      <c r="ER182" s="223">
        <v>0</v>
      </c>
      <c r="ES182" s="223">
        <f>ET182</f>
        <v>0</v>
      </c>
      <c r="ET182" s="223">
        <f>ET183</f>
        <v>0</v>
      </c>
      <c r="EU182" s="223"/>
      <c r="EV182" s="223">
        <v>0</v>
      </c>
      <c r="EW182" s="223">
        <v>0</v>
      </c>
      <c r="EX182" s="223">
        <v>0</v>
      </c>
      <c r="EY182" s="223">
        <v>0</v>
      </c>
      <c r="EZ182" s="223">
        <v>0</v>
      </c>
      <c r="FA182" s="223">
        <v>0</v>
      </c>
      <c r="FB182" s="223">
        <v>0</v>
      </c>
      <c r="FC182" s="234">
        <f t="shared" si="383"/>
        <v>0</v>
      </c>
      <c r="FD182" s="223">
        <v>0</v>
      </c>
      <c r="FE182" s="223"/>
      <c r="FF182" s="223">
        <v>0</v>
      </c>
      <c r="FG182" s="223">
        <v>0</v>
      </c>
      <c r="FH182" s="223">
        <v>0</v>
      </c>
      <c r="FI182" s="223"/>
      <c r="FJ182" s="223">
        <v>0</v>
      </c>
      <c r="FK182" s="223">
        <v>0</v>
      </c>
      <c r="FL182" s="223">
        <v>0</v>
      </c>
      <c r="FM182" s="223"/>
      <c r="FN182" s="223">
        <v>0</v>
      </c>
      <c r="FO182" s="234">
        <f t="shared" si="384"/>
        <v>0</v>
      </c>
      <c r="FP182" s="223">
        <v>0</v>
      </c>
      <c r="FQ182" s="223"/>
      <c r="FR182" s="234">
        <f t="shared" si="385"/>
        <v>0</v>
      </c>
      <c r="FS182" s="45">
        <f t="shared" si="364"/>
        <v>0</v>
      </c>
      <c r="FT182" s="46" t="e">
        <f t="shared" si="372"/>
        <v>#DIV/0!</v>
      </c>
      <c r="FU182" s="45">
        <v>0</v>
      </c>
      <c r="FV182" s="46" t="e">
        <f t="shared" si="373"/>
        <v>#DIV/0!</v>
      </c>
      <c r="FW182" s="45">
        <f t="shared" si="349"/>
        <v>0</v>
      </c>
      <c r="FX182" s="46" t="e">
        <f t="shared" si="374"/>
        <v>#DIV/0!</v>
      </c>
      <c r="FY182" s="45">
        <f t="shared" si="350"/>
        <v>0</v>
      </c>
      <c r="FZ182" s="46" t="e">
        <f t="shared" si="375"/>
        <v>#DIV/0!</v>
      </c>
      <c r="GA182" s="45">
        <f t="shared" si="376"/>
        <v>0</v>
      </c>
      <c r="GB182" s="47" t="e">
        <f t="shared" si="377"/>
        <v>#DIV/0!</v>
      </c>
      <c r="GC182" s="140">
        <v>0</v>
      </c>
      <c r="GD182" s="47" t="e">
        <f t="shared" si="386"/>
        <v>#DIV/0!</v>
      </c>
      <c r="GE182" s="115"/>
      <c r="GF182" s="236"/>
      <c r="GG182" s="115">
        <f t="shared" si="351"/>
        <v>0</v>
      </c>
      <c r="GH182" s="236" t="e">
        <f t="shared" si="339"/>
        <v>#DIV/0!</v>
      </c>
      <c r="GI182" s="140">
        <f t="shared" si="378"/>
        <v>0</v>
      </c>
      <c r="GJ182" s="47" t="e">
        <f t="shared" si="379"/>
        <v>#DIV/0!</v>
      </c>
      <c r="GK182" s="115">
        <f t="shared" si="354"/>
        <v>0</v>
      </c>
      <c r="GL182" s="47" t="e">
        <f t="shared" si="380"/>
        <v>#DIV/0!</v>
      </c>
      <c r="GM182" s="115">
        <f t="shared" si="352"/>
        <v>0</v>
      </c>
      <c r="GN182" s="47" t="e">
        <f t="shared" si="381"/>
        <v>#DIV/0!</v>
      </c>
      <c r="GO182" s="115">
        <f t="shared" si="353"/>
        <v>0</v>
      </c>
      <c r="GP182" s="47" t="e">
        <f t="shared" si="382"/>
        <v>#DIV/0!</v>
      </c>
      <c r="GQ182" s="234"/>
      <c r="GR182" s="234"/>
      <c r="GS182" s="234"/>
      <c r="GT182" s="234"/>
      <c r="GU182" s="234">
        <f t="shared" si="387"/>
        <v>0</v>
      </c>
      <c r="GV182" s="223">
        <v>0</v>
      </c>
      <c r="GW182" s="223"/>
      <c r="GX182" s="223">
        <v>0</v>
      </c>
      <c r="GY182" s="223"/>
      <c r="GZ182" s="223"/>
      <c r="HA182" s="223"/>
      <c r="HB182" s="223"/>
      <c r="HC182" s="223"/>
      <c r="HD182" s="223"/>
      <c r="HE182" s="223"/>
      <c r="HF182" s="223"/>
      <c r="HG182" s="234">
        <f t="shared" si="388"/>
        <v>0</v>
      </c>
      <c r="HH182" s="223">
        <v>0</v>
      </c>
      <c r="HI182" s="223"/>
      <c r="HJ182" s="223">
        <v>0</v>
      </c>
      <c r="HK182" s="223">
        <v>0</v>
      </c>
      <c r="HL182" s="223">
        <v>0</v>
      </c>
      <c r="HM182" s="223"/>
      <c r="HN182" s="223">
        <v>0</v>
      </c>
      <c r="HO182" s="234">
        <f t="shared" si="389"/>
        <v>0</v>
      </c>
      <c r="HP182" s="223">
        <v>0</v>
      </c>
      <c r="HQ182" s="223"/>
      <c r="HR182" s="223">
        <v>0</v>
      </c>
      <c r="HS182" s="223">
        <v>0</v>
      </c>
      <c r="HT182" s="223">
        <v>0</v>
      </c>
      <c r="HU182" s="223"/>
      <c r="HV182" s="223">
        <v>0</v>
      </c>
      <c r="HW182" s="223">
        <v>0</v>
      </c>
      <c r="HX182" s="223">
        <v>0</v>
      </c>
      <c r="HY182" s="223"/>
      <c r="HZ182" s="223">
        <v>0</v>
      </c>
      <c r="IA182" s="223">
        <v>0</v>
      </c>
      <c r="IB182" s="223">
        <v>0</v>
      </c>
      <c r="IC182" s="223"/>
      <c r="ID182" s="223">
        <v>0</v>
      </c>
      <c r="IE182" s="358"/>
      <c r="IF182" s="270"/>
      <c r="IG182" s="270"/>
      <c r="IH182" s="270"/>
    </row>
    <row r="183" spans="2:249" s="321" customFormat="1" ht="90.75" hidden="1" customHeight="1" x14ac:dyDescent="0.3">
      <c r="B183" s="219" t="s">
        <v>86</v>
      </c>
      <c r="C183" s="220" t="s">
        <v>326</v>
      </c>
      <c r="D183" s="221" t="s">
        <v>244</v>
      </c>
      <c r="E183" s="222">
        <f>F183+G183</f>
        <v>112693.5</v>
      </c>
      <c r="F183" s="222"/>
      <c r="G183" s="222">
        <v>112693.5</v>
      </c>
      <c r="H183" s="359">
        <f>I183+J183</f>
        <v>0</v>
      </c>
      <c r="I183" s="222"/>
      <c r="J183" s="222">
        <f>M183-G183</f>
        <v>0</v>
      </c>
      <c r="K183" s="222">
        <f>L183+M183</f>
        <v>112693.5</v>
      </c>
      <c r="L183" s="222"/>
      <c r="M183" s="222">
        <v>112693.5</v>
      </c>
      <c r="N183" s="359">
        <f>O183+P183</f>
        <v>40000</v>
      </c>
      <c r="O183" s="222"/>
      <c r="P183" s="222">
        <f>S183-M183</f>
        <v>40000</v>
      </c>
      <c r="Q183" s="223">
        <f>R183+S183</f>
        <v>152693.5</v>
      </c>
      <c r="R183" s="223"/>
      <c r="S183" s="223">
        <f>112693.5+40000</f>
        <v>152693.5</v>
      </c>
      <c r="T183" s="223">
        <f>U183+V183</f>
        <v>0</v>
      </c>
      <c r="U183" s="223"/>
      <c r="V183" s="223"/>
      <c r="W183" s="223">
        <f>X183+Y183</f>
        <v>172677.7</v>
      </c>
      <c r="X183" s="223"/>
      <c r="Y183" s="223">
        <f>AB183-V183</f>
        <v>172677.7</v>
      </c>
      <c r="Z183" s="223">
        <f>AA183+AB183</f>
        <v>172677.7</v>
      </c>
      <c r="AA183" s="223"/>
      <c r="AB183" s="223">
        <v>172677.7</v>
      </c>
      <c r="AC183" s="223">
        <f>AD183+AE183</f>
        <v>0</v>
      </c>
      <c r="AD183" s="223"/>
      <c r="AE183" s="223">
        <v>0</v>
      </c>
      <c r="AF183" s="223" t="e">
        <f>AG183+AH183</f>
        <v>#REF!</v>
      </c>
      <c r="AG183" s="223"/>
      <c r="AH183" s="223" t="e">
        <f>'[2]2017_с остатком на торги'!$AH$114</f>
        <v>#REF!</v>
      </c>
      <c r="AI183" s="223">
        <v>0</v>
      </c>
      <c r="AJ183" s="223">
        <v>0</v>
      </c>
      <c r="AK183" s="223">
        <f>Z183-AJ183</f>
        <v>172677.7</v>
      </c>
      <c r="AL183" s="223" t="e">
        <f>AF183-AJ183</f>
        <v>#REF!</v>
      </c>
      <c r="AM183" s="223" t="s">
        <v>245</v>
      </c>
      <c r="AN183" s="223" t="s">
        <v>246</v>
      </c>
      <c r="AO183" s="224">
        <v>1</v>
      </c>
      <c r="AP183" s="223"/>
      <c r="AQ183" s="223"/>
      <c r="AR183" s="223" t="e">
        <f>AF183-AP183</f>
        <v>#REF!</v>
      </c>
      <c r="AS183" s="223">
        <f>AT183+AU183</f>
        <v>100000</v>
      </c>
      <c r="AT183" s="223"/>
      <c r="AU183" s="223">
        <v>100000</v>
      </c>
      <c r="AV183" s="223">
        <f>AW183+AX183</f>
        <v>0</v>
      </c>
      <c r="AW183" s="223"/>
      <c r="AX183" s="223">
        <v>0</v>
      </c>
      <c r="AY183" s="223">
        <f>AZ183+BA183</f>
        <v>100000</v>
      </c>
      <c r="AZ183" s="223"/>
      <c r="BA183" s="223">
        <f>AU183</f>
        <v>100000</v>
      </c>
      <c r="BB183" s="223">
        <f>BC183+BD183</f>
        <v>100000</v>
      </c>
      <c r="BC183" s="223"/>
      <c r="BD183" s="223">
        <v>100000</v>
      </c>
      <c r="BE183" s="223">
        <f>BF183+BG183</f>
        <v>154943.94699999999</v>
      </c>
      <c r="BF183" s="223"/>
      <c r="BG183" s="223">
        <f>BJ183-BA183</f>
        <v>154943.94699999999</v>
      </c>
      <c r="BH183" s="223">
        <f>BI183+BJ183</f>
        <v>254943.94699999999</v>
      </c>
      <c r="BI183" s="223"/>
      <c r="BJ183" s="223">
        <v>254943.94699999999</v>
      </c>
      <c r="BK183" s="225">
        <v>1</v>
      </c>
      <c r="BL183" s="226">
        <f>AY183</f>
        <v>100000</v>
      </c>
      <c r="BM183" s="223"/>
      <c r="BN183" s="223"/>
      <c r="BO183" s="223"/>
      <c r="BP183" s="223"/>
      <c r="BQ183" s="223"/>
      <c r="BR183" s="223"/>
      <c r="BS183" s="223">
        <f>BT183+BU183</f>
        <v>254943.94699999999</v>
      </c>
      <c r="BT183" s="223"/>
      <c r="BU183" s="223">
        <f>BJ183-BO183</f>
        <v>254943.94699999999</v>
      </c>
      <c r="BV183" s="223">
        <f>BW183+BX183</f>
        <v>100000</v>
      </c>
      <c r="BW183" s="223"/>
      <c r="BX183" s="223">
        <v>100000</v>
      </c>
      <c r="BY183" s="223" t="e">
        <f>BZ183+CA183</f>
        <v>#REF!</v>
      </c>
      <c r="BZ183" s="223"/>
      <c r="CA183" s="223" t="e">
        <f>CD183-BJ183</f>
        <v>#REF!</v>
      </c>
      <c r="CB183" s="223" t="e">
        <f>CC183+CD183</f>
        <v>#REF!</v>
      </c>
      <c r="CC183" s="223"/>
      <c r="CD183" s="223" t="e">
        <f>CD204+CD210+CD214+CD216+CD222+CD225+CD232</f>
        <v>#REF!</v>
      </c>
      <c r="CE183" s="226" t="e">
        <f t="shared" ref="CE183:CS183" si="437">SUM(CE208:CE233)</f>
        <v>#REF!</v>
      </c>
      <c r="CF183" s="226" t="e">
        <f t="shared" si="437"/>
        <v>#REF!</v>
      </c>
      <c r="CG183" s="223" t="e">
        <f t="shared" si="437"/>
        <v>#REF!</v>
      </c>
      <c r="CH183" s="223" t="e">
        <f t="shared" si="437"/>
        <v>#REF!</v>
      </c>
      <c r="CI183" s="223" t="e">
        <f t="shared" si="437"/>
        <v>#REF!</v>
      </c>
      <c r="CJ183" s="223" t="e">
        <f t="shared" si="437"/>
        <v>#REF!</v>
      </c>
      <c r="CK183" s="223" t="e">
        <f t="shared" si="437"/>
        <v>#REF!</v>
      </c>
      <c r="CL183" s="223" t="e">
        <f t="shared" si="437"/>
        <v>#REF!</v>
      </c>
      <c r="CM183" s="223" t="e">
        <f t="shared" si="437"/>
        <v>#REF!</v>
      </c>
      <c r="CN183" s="223" t="e">
        <f t="shared" si="437"/>
        <v>#REF!</v>
      </c>
      <c r="CO183" s="223" t="e">
        <f t="shared" si="437"/>
        <v>#REF!</v>
      </c>
      <c r="CP183" s="223" t="e">
        <f t="shared" si="437"/>
        <v>#REF!</v>
      </c>
      <c r="CQ183" s="223" t="e">
        <f t="shared" si="437"/>
        <v>#REF!</v>
      </c>
      <c r="CR183" s="223" t="e">
        <f t="shared" si="437"/>
        <v>#REF!</v>
      </c>
      <c r="CS183" s="223" t="e">
        <f t="shared" si="437"/>
        <v>#REF!</v>
      </c>
      <c r="CT183" s="223" t="e">
        <f>CU183+CV183</f>
        <v>#REF!</v>
      </c>
      <c r="CU183" s="223">
        <f>SUM(CU208:CU233)</f>
        <v>1134616.6597699998</v>
      </c>
      <c r="CV183" s="223" t="e">
        <f>CV204+CV210+CV214+CV216+CV222+CV225+CV232</f>
        <v>#REF!</v>
      </c>
      <c r="CW183" s="234">
        <f>CX183+CY183</f>
        <v>20000</v>
      </c>
      <c r="CX183" s="234">
        <v>20000</v>
      </c>
      <c r="CY183" s="234">
        <v>0</v>
      </c>
      <c r="CZ183" s="234">
        <f>DA183+DB183</f>
        <v>0</v>
      </c>
      <c r="DA183" s="234"/>
      <c r="DB183" s="234">
        <v>0</v>
      </c>
      <c r="DC183" s="234">
        <f>DD183+DE183</f>
        <v>0</v>
      </c>
      <c r="DD183" s="234"/>
      <c r="DE183" s="234">
        <v>0</v>
      </c>
      <c r="DF183" s="234">
        <f>DG183+DH183</f>
        <v>0</v>
      </c>
      <c r="DG183" s="234">
        <f>DJ183-CX183</f>
        <v>0</v>
      </c>
      <c r="DH183" s="234">
        <v>0</v>
      </c>
      <c r="DI183" s="234">
        <f>DJ183+DK183</f>
        <v>20000</v>
      </c>
      <c r="DJ183" s="234">
        <v>20000</v>
      </c>
      <c r="DK183" s="234">
        <v>0</v>
      </c>
      <c r="DL183" s="234">
        <f>DM183+DN183</f>
        <v>0</v>
      </c>
      <c r="DM183" s="234">
        <v>0</v>
      </c>
      <c r="DN183" s="234">
        <v>0</v>
      </c>
      <c r="DO183" s="234">
        <f>DP183+DQ183</f>
        <v>0</v>
      </c>
      <c r="DP183" s="234"/>
      <c r="DQ183" s="234">
        <v>0</v>
      </c>
      <c r="DR183" s="234">
        <f>DS183+DT183</f>
        <v>20000</v>
      </c>
      <c r="DS183" s="234">
        <f>DJ183-DM183-DP183</f>
        <v>20000</v>
      </c>
      <c r="DT183" s="234">
        <v>0</v>
      </c>
      <c r="DU183" s="234">
        <v>0</v>
      </c>
      <c r="DV183" s="234">
        <v>0</v>
      </c>
      <c r="DW183" s="234">
        <v>0</v>
      </c>
      <c r="DX183" s="234"/>
      <c r="DY183" s="234"/>
      <c r="DZ183" s="234"/>
      <c r="EA183" s="234"/>
      <c r="EB183" s="234"/>
      <c r="EC183" s="234"/>
      <c r="ED183" s="234">
        <v>0</v>
      </c>
      <c r="EE183" s="234">
        <v>0</v>
      </c>
      <c r="EF183" s="234">
        <v>0</v>
      </c>
      <c r="EG183" s="234">
        <v>0</v>
      </c>
      <c r="EH183" s="234">
        <v>0</v>
      </c>
      <c r="EI183" s="234"/>
      <c r="EJ183" s="234">
        <v>0</v>
      </c>
      <c r="EK183" s="234">
        <f>EL183</f>
        <v>0</v>
      </c>
      <c r="EL183" s="234">
        <f>ET183-EH183</f>
        <v>0</v>
      </c>
      <c r="EM183" s="234"/>
      <c r="EN183" s="234">
        <v>0</v>
      </c>
      <c r="EO183" s="234">
        <v>0</v>
      </c>
      <c r="EP183" s="234">
        <v>0</v>
      </c>
      <c r="EQ183" s="234"/>
      <c r="ER183" s="234">
        <v>0</v>
      </c>
      <c r="ES183" s="234">
        <f>ET183</f>
        <v>0</v>
      </c>
      <c r="ET183" s="234"/>
      <c r="EU183" s="234"/>
      <c r="EV183" s="234">
        <v>0</v>
      </c>
      <c r="EW183" s="234">
        <v>0</v>
      </c>
      <c r="EX183" s="234">
        <v>0</v>
      </c>
      <c r="EY183" s="234">
        <v>0</v>
      </c>
      <c r="EZ183" s="234">
        <v>0</v>
      </c>
      <c r="FA183" s="234">
        <v>0</v>
      </c>
      <c r="FB183" s="234">
        <v>0</v>
      </c>
      <c r="FC183" s="234">
        <f t="shared" si="383"/>
        <v>0</v>
      </c>
      <c r="FD183" s="234">
        <v>0</v>
      </c>
      <c r="FE183" s="234"/>
      <c r="FF183" s="234">
        <v>0</v>
      </c>
      <c r="FG183" s="234">
        <v>0</v>
      </c>
      <c r="FH183" s="234">
        <v>0</v>
      </c>
      <c r="FI183" s="234"/>
      <c r="FJ183" s="234">
        <v>0</v>
      </c>
      <c r="FK183" s="234">
        <v>0</v>
      </c>
      <c r="FL183" s="234">
        <v>0</v>
      </c>
      <c r="FM183" s="234"/>
      <c r="FN183" s="234">
        <v>0</v>
      </c>
      <c r="FO183" s="234">
        <f t="shared" si="384"/>
        <v>0</v>
      </c>
      <c r="FP183" s="234">
        <v>0</v>
      </c>
      <c r="FQ183" s="234"/>
      <c r="FR183" s="234">
        <f t="shared" si="385"/>
        <v>0</v>
      </c>
      <c r="FS183" s="45">
        <f t="shared" si="364"/>
        <v>0</v>
      </c>
      <c r="FT183" s="46" t="e">
        <f t="shared" si="372"/>
        <v>#DIV/0!</v>
      </c>
      <c r="FU183" s="45">
        <v>0</v>
      </c>
      <c r="FV183" s="46" t="e">
        <f t="shared" si="373"/>
        <v>#DIV/0!</v>
      </c>
      <c r="FW183" s="45">
        <f t="shared" si="349"/>
        <v>0</v>
      </c>
      <c r="FX183" s="46" t="e">
        <f t="shared" si="374"/>
        <v>#DIV/0!</v>
      </c>
      <c r="FY183" s="45">
        <f t="shared" si="350"/>
        <v>0</v>
      </c>
      <c r="FZ183" s="46" t="e">
        <f t="shared" si="375"/>
        <v>#DIV/0!</v>
      </c>
      <c r="GA183" s="45">
        <f t="shared" si="376"/>
        <v>0</v>
      </c>
      <c r="GB183" s="47" t="e">
        <f t="shared" si="377"/>
        <v>#DIV/0!</v>
      </c>
      <c r="GC183" s="140">
        <v>0</v>
      </c>
      <c r="GD183" s="47" t="e">
        <f t="shared" si="386"/>
        <v>#DIV/0!</v>
      </c>
      <c r="GE183" s="115"/>
      <c r="GF183" s="236"/>
      <c r="GG183" s="115">
        <f t="shared" si="351"/>
        <v>0</v>
      </c>
      <c r="GH183" s="236" t="e">
        <f t="shared" si="339"/>
        <v>#DIV/0!</v>
      </c>
      <c r="GI183" s="140">
        <f t="shared" si="378"/>
        <v>0</v>
      </c>
      <c r="GJ183" s="47" t="e">
        <f t="shared" si="379"/>
        <v>#DIV/0!</v>
      </c>
      <c r="GK183" s="115">
        <f t="shared" si="354"/>
        <v>0</v>
      </c>
      <c r="GL183" s="47" t="e">
        <f t="shared" si="380"/>
        <v>#DIV/0!</v>
      </c>
      <c r="GM183" s="115">
        <f t="shared" si="352"/>
        <v>0</v>
      </c>
      <c r="GN183" s="47" t="e">
        <f t="shared" si="381"/>
        <v>#DIV/0!</v>
      </c>
      <c r="GO183" s="115">
        <f t="shared" si="353"/>
        <v>0</v>
      </c>
      <c r="GP183" s="47" t="e">
        <f t="shared" si="382"/>
        <v>#DIV/0!</v>
      </c>
      <c r="GQ183" s="234"/>
      <c r="GR183" s="234"/>
      <c r="GS183" s="234"/>
      <c r="GT183" s="234"/>
      <c r="GU183" s="234">
        <f t="shared" si="387"/>
        <v>0</v>
      </c>
      <c r="GV183" s="234">
        <v>0</v>
      </c>
      <c r="GW183" s="234"/>
      <c r="GX183" s="234">
        <v>0</v>
      </c>
      <c r="GY183" s="234"/>
      <c r="GZ183" s="234"/>
      <c r="HA183" s="234"/>
      <c r="HB183" s="234"/>
      <c r="HC183" s="234"/>
      <c r="HD183" s="234"/>
      <c r="HE183" s="234"/>
      <c r="HF183" s="234"/>
      <c r="HG183" s="234">
        <f t="shared" si="388"/>
        <v>0</v>
      </c>
      <c r="HH183" s="234">
        <v>0</v>
      </c>
      <c r="HI183" s="234"/>
      <c r="HJ183" s="234">
        <v>0</v>
      </c>
      <c r="HK183" s="234">
        <v>0</v>
      </c>
      <c r="HL183" s="234">
        <v>0</v>
      </c>
      <c r="HM183" s="234"/>
      <c r="HN183" s="234">
        <v>0</v>
      </c>
      <c r="HO183" s="234">
        <f t="shared" si="389"/>
        <v>0</v>
      </c>
      <c r="HP183" s="234">
        <v>0</v>
      </c>
      <c r="HQ183" s="234"/>
      <c r="HR183" s="234">
        <v>0</v>
      </c>
      <c r="HS183" s="234">
        <v>0</v>
      </c>
      <c r="HT183" s="234">
        <v>0</v>
      </c>
      <c r="HU183" s="234"/>
      <c r="HV183" s="234">
        <v>0</v>
      </c>
      <c r="HW183" s="234">
        <v>0</v>
      </c>
      <c r="HX183" s="234">
        <v>0</v>
      </c>
      <c r="HY183" s="234"/>
      <c r="HZ183" s="234">
        <v>0</v>
      </c>
      <c r="IA183" s="234">
        <v>0</v>
      </c>
      <c r="IB183" s="234">
        <v>0</v>
      </c>
      <c r="IC183" s="234"/>
      <c r="ID183" s="234">
        <v>0</v>
      </c>
      <c r="IE183" s="326"/>
      <c r="IF183" s="320"/>
      <c r="IG183" s="320"/>
      <c r="IH183" s="320"/>
      <c r="II183" s="252"/>
      <c r="IJ183" s="252"/>
      <c r="IK183" s="252"/>
      <c r="IL183" s="252"/>
      <c r="IM183" s="252"/>
      <c r="IN183" s="252"/>
      <c r="IO183" s="252"/>
    </row>
    <row r="184" spans="2:249" s="321" customFormat="1" ht="114" hidden="1" customHeight="1" x14ac:dyDescent="0.3">
      <c r="B184" s="285" t="s">
        <v>242</v>
      </c>
      <c r="C184" s="328" t="s">
        <v>327</v>
      </c>
      <c r="D184" s="221"/>
      <c r="E184" s="222"/>
      <c r="F184" s="222"/>
      <c r="G184" s="222"/>
      <c r="H184" s="359"/>
      <c r="I184" s="222"/>
      <c r="J184" s="222"/>
      <c r="K184" s="222"/>
      <c r="L184" s="222"/>
      <c r="M184" s="222"/>
      <c r="N184" s="359"/>
      <c r="O184" s="222"/>
      <c r="P184" s="222"/>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4"/>
      <c r="AP184" s="223"/>
      <c r="AQ184" s="223"/>
      <c r="AR184" s="223"/>
      <c r="AS184" s="223"/>
      <c r="AT184" s="223"/>
      <c r="AU184" s="223"/>
      <c r="AV184" s="223"/>
      <c r="AW184" s="223"/>
      <c r="AX184" s="223"/>
      <c r="AY184" s="223"/>
      <c r="AZ184" s="223"/>
      <c r="BA184" s="223"/>
      <c r="BB184" s="223"/>
      <c r="BC184" s="223"/>
      <c r="BD184" s="223"/>
      <c r="BE184" s="223"/>
      <c r="BF184" s="223"/>
      <c r="BG184" s="223"/>
      <c r="BH184" s="223"/>
      <c r="BI184" s="223"/>
      <c r="BJ184" s="223"/>
      <c r="BK184" s="225"/>
      <c r="BL184" s="226"/>
      <c r="BM184" s="223"/>
      <c r="BN184" s="223"/>
      <c r="BO184" s="223"/>
      <c r="BP184" s="223"/>
      <c r="BQ184" s="223"/>
      <c r="BR184" s="223"/>
      <c r="BS184" s="223"/>
      <c r="BT184" s="223"/>
      <c r="BU184" s="223"/>
      <c r="BV184" s="223"/>
      <c r="BW184" s="223"/>
      <c r="BX184" s="223"/>
      <c r="BY184" s="223"/>
      <c r="BZ184" s="223"/>
      <c r="CA184" s="223"/>
      <c r="CB184" s="223"/>
      <c r="CC184" s="223"/>
      <c r="CD184" s="223"/>
      <c r="CE184" s="226"/>
      <c r="CF184" s="226"/>
      <c r="CG184" s="223"/>
      <c r="CH184" s="223"/>
      <c r="CI184" s="223"/>
      <c r="CJ184" s="223"/>
      <c r="CK184" s="223"/>
      <c r="CL184" s="223"/>
      <c r="CM184" s="223"/>
      <c r="CN184" s="223"/>
      <c r="CO184" s="223"/>
      <c r="CP184" s="223"/>
      <c r="CQ184" s="223"/>
      <c r="CR184" s="223"/>
      <c r="CS184" s="223"/>
      <c r="CT184" s="223"/>
      <c r="CU184" s="223"/>
      <c r="CV184" s="223"/>
      <c r="CW184" s="234"/>
      <c r="CX184" s="234"/>
      <c r="CY184" s="234"/>
      <c r="CZ184" s="234"/>
      <c r="DA184" s="234"/>
      <c r="DB184" s="234"/>
      <c r="DC184" s="234"/>
      <c r="DD184" s="234"/>
      <c r="DE184" s="234"/>
      <c r="DF184" s="234"/>
      <c r="DG184" s="234"/>
      <c r="DH184" s="234"/>
      <c r="DI184" s="234"/>
      <c r="DJ184" s="234"/>
      <c r="DK184" s="234"/>
      <c r="DL184" s="234"/>
      <c r="DM184" s="234"/>
      <c r="DN184" s="234"/>
      <c r="DO184" s="234"/>
      <c r="DP184" s="234"/>
      <c r="DQ184" s="234"/>
      <c r="DR184" s="234"/>
      <c r="DS184" s="234"/>
      <c r="DT184" s="234"/>
      <c r="DU184" s="234"/>
      <c r="DV184" s="234"/>
      <c r="DW184" s="234"/>
      <c r="DX184" s="234"/>
      <c r="DY184" s="234"/>
      <c r="DZ184" s="234"/>
      <c r="EA184" s="234"/>
      <c r="EB184" s="234"/>
      <c r="EC184" s="234"/>
      <c r="ED184" s="234"/>
      <c r="EE184" s="234"/>
      <c r="EF184" s="234"/>
      <c r="EG184" s="234"/>
      <c r="EH184" s="234"/>
      <c r="EI184" s="234"/>
      <c r="EJ184" s="234"/>
      <c r="EK184" s="234"/>
      <c r="EL184" s="234"/>
      <c r="EM184" s="234"/>
      <c r="EN184" s="234"/>
      <c r="EO184" s="234"/>
      <c r="EP184" s="234"/>
      <c r="EQ184" s="234"/>
      <c r="ER184" s="234"/>
      <c r="ES184" s="234"/>
      <c r="ET184" s="234"/>
      <c r="EU184" s="234"/>
      <c r="EV184" s="234"/>
      <c r="EW184" s="234"/>
      <c r="EX184" s="234"/>
      <c r="EY184" s="234"/>
      <c r="EZ184" s="234"/>
      <c r="FA184" s="234"/>
      <c r="FB184" s="234"/>
      <c r="FC184" s="234">
        <f t="shared" si="383"/>
        <v>0</v>
      </c>
      <c r="FD184" s="234"/>
      <c r="FE184" s="234"/>
      <c r="FF184" s="234">
        <v>0</v>
      </c>
      <c r="FG184" s="234">
        <f>FJ184</f>
        <v>1000</v>
      </c>
      <c r="FH184" s="234"/>
      <c r="FI184" s="234"/>
      <c r="FJ184" s="234">
        <f>FR184-FF184</f>
        <v>1000</v>
      </c>
      <c r="FK184" s="234"/>
      <c r="FL184" s="234"/>
      <c r="FM184" s="234"/>
      <c r="FN184" s="234"/>
      <c r="FO184" s="234">
        <f t="shared" si="384"/>
        <v>1000</v>
      </c>
      <c r="FP184" s="234"/>
      <c r="FQ184" s="234"/>
      <c r="FR184" s="234">
        <v>1000</v>
      </c>
      <c r="FS184" s="45">
        <f t="shared" si="364"/>
        <v>0</v>
      </c>
      <c r="FT184" s="46" t="e">
        <f t="shared" si="372"/>
        <v>#DIV/0!</v>
      </c>
      <c r="FU184" s="45">
        <v>0</v>
      </c>
      <c r="FV184" s="46" t="e">
        <f t="shared" si="373"/>
        <v>#DIV/0!</v>
      </c>
      <c r="FW184" s="45">
        <f t="shared" si="349"/>
        <v>0</v>
      </c>
      <c r="FX184" s="46" t="e">
        <f t="shared" si="374"/>
        <v>#DIV/0!</v>
      </c>
      <c r="FY184" s="45">
        <f t="shared" si="350"/>
        <v>0</v>
      </c>
      <c r="FZ184" s="46" t="e">
        <f t="shared" si="375"/>
        <v>#DIV/0!</v>
      </c>
      <c r="GA184" s="45">
        <f t="shared" si="376"/>
        <v>0</v>
      </c>
      <c r="GB184" s="47" t="e">
        <f t="shared" si="377"/>
        <v>#DIV/0!</v>
      </c>
      <c r="GC184" s="140">
        <v>0</v>
      </c>
      <c r="GD184" s="47" t="e">
        <f t="shared" si="386"/>
        <v>#DIV/0!</v>
      </c>
      <c r="GE184" s="115"/>
      <c r="GF184" s="236"/>
      <c r="GG184" s="115">
        <f t="shared" si="351"/>
        <v>0</v>
      </c>
      <c r="GH184" s="236" t="e">
        <f t="shared" si="339"/>
        <v>#DIV/0!</v>
      </c>
      <c r="GI184" s="140">
        <f t="shared" si="378"/>
        <v>0</v>
      </c>
      <c r="GJ184" s="47" t="e">
        <f t="shared" si="379"/>
        <v>#DIV/0!</v>
      </c>
      <c r="GK184" s="115">
        <f t="shared" si="354"/>
        <v>0</v>
      </c>
      <c r="GL184" s="47" t="e">
        <f t="shared" si="380"/>
        <v>#DIV/0!</v>
      </c>
      <c r="GM184" s="115">
        <f t="shared" si="352"/>
        <v>0</v>
      </c>
      <c r="GN184" s="47" t="e">
        <f t="shared" si="381"/>
        <v>#DIV/0!</v>
      </c>
      <c r="GO184" s="115">
        <f t="shared" si="353"/>
        <v>0</v>
      </c>
      <c r="GP184" s="47" t="e">
        <f t="shared" si="382"/>
        <v>#DIV/0!</v>
      </c>
      <c r="GQ184" s="234"/>
      <c r="GR184" s="234"/>
      <c r="GS184" s="234"/>
      <c r="GT184" s="234"/>
      <c r="GU184" s="234">
        <f t="shared" si="387"/>
        <v>0</v>
      </c>
      <c r="GV184" s="234"/>
      <c r="GW184" s="234"/>
      <c r="GX184" s="234"/>
      <c r="GY184" s="234"/>
      <c r="GZ184" s="234"/>
      <c r="HA184" s="234"/>
      <c r="HB184" s="234"/>
      <c r="HC184" s="234"/>
      <c r="HD184" s="234"/>
      <c r="HE184" s="234"/>
      <c r="HF184" s="234"/>
      <c r="HG184" s="234">
        <f t="shared" si="388"/>
        <v>75549.461750000002</v>
      </c>
      <c r="HH184" s="234"/>
      <c r="HI184" s="234"/>
      <c r="HJ184" s="234">
        <f>HR184-GX184</f>
        <v>75549.461750000002</v>
      </c>
      <c r="HK184" s="234"/>
      <c r="HL184" s="234"/>
      <c r="HM184" s="234"/>
      <c r="HN184" s="234"/>
      <c r="HO184" s="234">
        <f t="shared" si="389"/>
        <v>75549.461750000002</v>
      </c>
      <c r="HP184" s="234"/>
      <c r="HQ184" s="234"/>
      <c r="HR184" s="234">
        <v>75549.461750000002</v>
      </c>
      <c r="HS184" s="234">
        <f>HV184</f>
        <v>0</v>
      </c>
      <c r="HT184" s="234"/>
      <c r="HU184" s="234"/>
      <c r="HV184" s="234">
        <v>0</v>
      </c>
      <c r="HW184" s="234">
        <f>HZ184</f>
        <v>59671.516710000004</v>
      </c>
      <c r="HX184" s="234"/>
      <c r="HY184" s="234"/>
      <c r="HZ184" s="234">
        <f>ID184</f>
        <v>59671.516710000004</v>
      </c>
      <c r="IA184" s="234">
        <f>ID184</f>
        <v>59671.516710000004</v>
      </c>
      <c r="IB184" s="234"/>
      <c r="IC184" s="234"/>
      <c r="ID184" s="234">
        <f>59671.51671</f>
        <v>59671.516710000004</v>
      </c>
      <c r="IE184" s="326"/>
      <c r="IF184" s="320" t="s">
        <v>328</v>
      </c>
      <c r="IG184" s="320"/>
      <c r="IH184" s="320"/>
      <c r="II184" s="252"/>
      <c r="IJ184" s="252"/>
      <c r="IK184" s="252"/>
      <c r="IL184" s="252"/>
      <c r="IM184" s="252"/>
      <c r="IN184" s="252"/>
      <c r="IO184" s="252"/>
    </row>
    <row r="185" spans="2:249" s="360" customFormat="1" ht="81" customHeight="1" x14ac:dyDescent="0.3">
      <c r="B185" s="219" t="s">
        <v>84</v>
      </c>
      <c r="C185" s="220" t="s">
        <v>329</v>
      </c>
      <c r="D185" s="221"/>
      <c r="E185" s="222"/>
      <c r="F185" s="222"/>
      <c r="G185" s="222"/>
      <c r="H185" s="222"/>
      <c r="I185" s="222"/>
      <c r="J185" s="222"/>
      <c r="K185" s="222"/>
      <c r="L185" s="222"/>
      <c r="M185" s="222"/>
      <c r="N185" s="222"/>
      <c r="O185" s="222"/>
      <c r="P185" s="222"/>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4"/>
      <c r="AP185" s="223"/>
      <c r="AQ185" s="223"/>
      <c r="AR185" s="223"/>
      <c r="AS185" s="223"/>
      <c r="AT185" s="223"/>
      <c r="AU185" s="223"/>
      <c r="AV185" s="223"/>
      <c r="AW185" s="223"/>
      <c r="AX185" s="223"/>
      <c r="AY185" s="223"/>
      <c r="AZ185" s="223"/>
      <c r="BA185" s="223"/>
      <c r="BB185" s="223"/>
      <c r="BC185" s="223"/>
      <c r="BD185" s="223"/>
      <c r="BE185" s="223"/>
      <c r="BF185" s="223"/>
      <c r="BG185" s="223"/>
      <c r="BH185" s="223"/>
      <c r="BI185" s="223"/>
      <c r="BJ185" s="223"/>
      <c r="BK185" s="225"/>
      <c r="BL185" s="226"/>
      <c r="BM185" s="223"/>
      <c r="BN185" s="223"/>
      <c r="BO185" s="223"/>
      <c r="BP185" s="223"/>
      <c r="BQ185" s="223"/>
      <c r="BR185" s="223"/>
      <c r="BS185" s="223"/>
      <c r="BT185" s="223"/>
      <c r="BU185" s="223"/>
      <c r="BV185" s="223"/>
      <c r="BW185" s="223"/>
      <c r="BX185" s="223"/>
      <c r="BY185" s="223"/>
      <c r="BZ185" s="223"/>
      <c r="CA185" s="223"/>
      <c r="CB185" s="223"/>
      <c r="CC185" s="223"/>
      <c r="CD185" s="223"/>
      <c r="CE185" s="226"/>
      <c r="CF185" s="226"/>
      <c r="CG185" s="223"/>
      <c r="CH185" s="223"/>
      <c r="CI185" s="223"/>
      <c r="CJ185" s="223"/>
      <c r="CK185" s="223"/>
      <c r="CL185" s="223"/>
      <c r="CM185" s="223"/>
      <c r="CN185" s="223"/>
      <c r="CO185" s="223"/>
      <c r="CP185" s="223"/>
      <c r="CQ185" s="223"/>
      <c r="CR185" s="223"/>
      <c r="CS185" s="223"/>
      <c r="CT185" s="223"/>
      <c r="CU185" s="223"/>
      <c r="CV185" s="223"/>
      <c r="CW185" s="223">
        <f>CW186</f>
        <v>0</v>
      </c>
      <c r="CX185" s="223">
        <f t="shared" ref="CX185:FQ185" si="438">CX186</f>
        <v>0</v>
      </c>
      <c r="CY185" s="223">
        <f t="shared" si="438"/>
        <v>0</v>
      </c>
      <c r="CZ185" s="223">
        <f t="shared" si="438"/>
        <v>545601.30000000005</v>
      </c>
      <c r="DA185" s="223">
        <f t="shared" si="438"/>
        <v>545601.30000000005</v>
      </c>
      <c r="DB185" s="223">
        <f t="shared" si="438"/>
        <v>0</v>
      </c>
      <c r="DC185" s="223">
        <f t="shared" si="438"/>
        <v>166307.16456999999</v>
      </c>
      <c r="DD185" s="223">
        <f t="shared" si="438"/>
        <v>166307.16456999999</v>
      </c>
      <c r="DE185" s="223">
        <f t="shared" si="438"/>
        <v>0</v>
      </c>
      <c r="DF185" s="223">
        <f t="shared" si="438"/>
        <v>840235.75055999996</v>
      </c>
      <c r="DG185" s="223">
        <f t="shared" si="438"/>
        <v>840235.75055999996</v>
      </c>
      <c r="DH185" s="223">
        <f t="shared" si="438"/>
        <v>0</v>
      </c>
      <c r="DI185" s="223">
        <f t="shared" si="438"/>
        <v>840235.75055999996</v>
      </c>
      <c r="DJ185" s="223">
        <f t="shared" si="438"/>
        <v>840235.75055999996</v>
      </c>
      <c r="DK185" s="223">
        <f t="shared" si="438"/>
        <v>0</v>
      </c>
      <c r="DL185" s="223">
        <f t="shared" si="438"/>
        <v>718811.42307000002</v>
      </c>
      <c r="DM185" s="223">
        <f t="shared" si="438"/>
        <v>718811.42307000002</v>
      </c>
      <c r="DN185" s="223">
        <f t="shared" si="438"/>
        <v>0</v>
      </c>
      <c r="DO185" s="223">
        <f t="shared" si="438"/>
        <v>-58063.884180000001</v>
      </c>
      <c r="DP185" s="223">
        <f t="shared" si="438"/>
        <v>-58063.884180000001</v>
      </c>
      <c r="DQ185" s="223">
        <f t="shared" si="438"/>
        <v>0</v>
      </c>
      <c r="DR185" s="223">
        <f t="shared" si="438"/>
        <v>-660747.53888999997</v>
      </c>
      <c r="DS185" s="223">
        <f t="shared" si="438"/>
        <v>-660747.53888999997</v>
      </c>
      <c r="DT185" s="223">
        <f t="shared" si="438"/>
        <v>0</v>
      </c>
      <c r="DU185" s="223">
        <f t="shared" si="438"/>
        <v>0</v>
      </c>
      <c r="DV185" s="223">
        <f t="shared" si="438"/>
        <v>0</v>
      </c>
      <c r="DW185" s="223">
        <f t="shared" si="438"/>
        <v>0</v>
      </c>
      <c r="DX185" s="223">
        <f t="shared" si="438"/>
        <v>702541.68420000002</v>
      </c>
      <c r="DY185" s="223">
        <f t="shared" si="438"/>
        <v>702541.68420000002</v>
      </c>
      <c r="DZ185" s="223">
        <f t="shared" si="438"/>
        <v>0</v>
      </c>
      <c r="EA185" s="223">
        <f t="shared" si="438"/>
        <v>363493.84052999999</v>
      </c>
      <c r="EB185" s="223">
        <f t="shared" si="438"/>
        <v>363493.84052999999</v>
      </c>
      <c r="EC185" s="223">
        <f t="shared" si="438"/>
        <v>0</v>
      </c>
      <c r="ED185" s="223">
        <f t="shared" si="438"/>
        <v>290541.68420000002</v>
      </c>
      <c r="EE185" s="223">
        <f t="shared" si="438"/>
        <v>290541.68420000002</v>
      </c>
      <c r="EF185" s="223">
        <f t="shared" si="438"/>
        <v>0</v>
      </c>
      <c r="EG185" s="223">
        <f t="shared" si="438"/>
        <v>290541.68420000002</v>
      </c>
      <c r="EH185" s="223">
        <f t="shared" si="438"/>
        <v>290541.68420000002</v>
      </c>
      <c r="EI185" s="223">
        <f t="shared" si="438"/>
        <v>0</v>
      </c>
      <c r="EJ185" s="223">
        <f t="shared" si="438"/>
        <v>0</v>
      </c>
      <c r="EK185" s="223">
        <f t="shared" si="438"/>
        <v>-13120.291999999999</v>
      </c>
      <c r="EL185" s="223">
        <f t="shared" si="438"/>
        <v>-13120.291999999999</v>
      </c>
      <c r="EM185" s="223"/>
      <c r="EN185" s="223">
        <f t="shared" si="438"/>
        <v>0</v>
      </c>
      <c r="EO185" s="223">
        <f t="shared" si="438"/>
        <v>0</v>
      </c>
      <c r="EP185" s="223">
        <f t="shared" si="438"/>
        <v>0</v>
      </c>
      <c r="EQ185" s="223"/>
      <c r="ER185" s="223">
        <f t="shared" si="438"/>
        <v>0</v>
      </c>
      <c r="ES185" s="223">
        <f t="shared" si="438"/>
        <v>0</v>
      </c>
      <c r="ET185" s="223">
        <f t="shared" si="438"/>
        <v>0</v>
      </c>
      <c r="EU185" s="223"/>
      <c r="EV185" s="223">
        <f t="shared" si="438"/>
        <v>0</v>
      </c>
      <c r="EW185" s="223">
        <f t="shared" si="438"/>
        <v>0</v>
      </c>
      <c r="EX185" s="223">
        <f t="shared" si="438"/>
        <v>0</v>
      </c>
      <c r="EY185" s="223">
        <f t="shared" si="438"/>
        <v>0</v>
      </c>
      <c r="EZ185" s="223" t="e">
        <f t="shared" si="438"/>
        <v>#REF!</v>
      </c>
      <c r="FA185" s="223" t="e">
        <f t="shared" si="438"/>
        <v>#REF!</v>
      </c>
      <c r="FB185" s="223">
        <f t="shared" si="438"/>
        <v>0</v>
      </c>
      <c r="FC185" s="223">
        <f t="shared" si="438"/>
        <v>290541.68420000002</v>
      </c>
      <c r="FD185" s="223">
        <f t="shared" si="438"/>
        <v>290541.68420000002</v>
      </c>
      <c r="FE185" s="223">
        <f t="shared" si="438"/>
        <v>0</v>
      </c>
      <c r="FF185" s="223">
        <f t="shared" si="438"/>
        <v>0</v>
      </c>
      <c r="FG185" s="223">
        <f t="shared" si="438"/>
        <v>0</v>
      </c>
      <c r="FH185" s="223">
        <f t="shared" si="438"/>
        <v>0</v>
      </c>
      <c r="FI185" s="223"/>
      <c r="FJ185" s="223">
        <f t="shared" si="438"/>
        <v>0</v>
      </c>
      <c r="FK185" s="223">
        <f t="shared" si="438"/>
        <v>0</v>
      </c>
      <c r="FL185" s="223">
        <f t="shared" si="438"/>
        <v>0</v>
      </c>
      <c r="FM185" s="223"/>
      <c r="FN185" s="223">
        <f t="shared" si="438"/>
        <v>0</v>
      </c>
      <c r="FO185" s="223">
        <f t="shared" si="438"/>
        <v>290541.68420000002</v>
      </c>
      <c r="FP185" s="223">
        <f t="shared" si="438"/>
        <v>290541.68420000002</v>
      </c>
      <c r="FQ185" s="223">
        <f t="shared" si="438"/>
        <v>0</v>
      </c>
      <c r="FR185" s="223">
        <f>FR186</f>
        <v>0</v>
      </c>
      <c r="FS185" s="75">
        <f t="shared" si="364"/>
        <v>2822.8168000000001</v>
      </c>
      <c r="FT185" s="76">
        <f t="shared" si="372"/>
        <v>9.7157033001049834E-3</v>
      </c>
      <c r="FU185" s="223">
        <f t="shared" ref="FU185" si="439">FU186</f>
        <v>2822.8168000000001</v>
      </c>
      <c r="FV185" s="76">
        <f t="shared" si="373"/>
        <v>9.7157033001049834E-3</v>
      </c>
      <c r="FW185" s="75">
        <f t="shared" si="349"/>
        <v>0</v>
      </c>
      <c r="FX185" s="76">
        <v>0</v>
      </c>
      <c r="FY185" s="75">
        <f t="shared" si="350"/>
        <v>0</v>
      </c>
      <c r="FZ185" s="76">
        <v>0</v>
      </c>
      <c r="GA185" s="223">
        <f t="shared" si="376"/>
        <v>1894.65942</v>
      </c>
      <c r="GB185" s="77">
        <f t="shared" si="377"/>
        <v>6.5211276833370812E-3</v>
      </c>
      <c r="GC185" s="223">
        <f>GC186</f>
        <v>1894.65942</v>
      </c>
      <c r="GD185" s="77">
        <f t="shared" si="386"/>
        <v>6.5211276833370812E-3</v>
      </c>
      <c r="GE185" s="75"/>
      <c r="GF185" s="227"/>
      <c r="GG185" s="75">
        <f t="shared" si="351"/>
        <v>0</v>
      </c>
      <c r="GH185" s="227">
        <v>0</v>
      </c>
      <c r="GI185" s="75">
        <f t="shared" si="378"/>
        <v>289581.83158</v>
      </c>
      <c r="GJ185" s="77">
        <f t="shared" si="379"/>
        <v>0.99669633421915704</v>
      </c>
      <c r="GK185" s="223">
        <f>GK186</f>
        <v>289581.83158</v>
      </c>
      <c r="GL185" s="77">
        <f t="shared" si="380"/>
        <v>0.99669633421915704</v>
      </c>
      <c r="GM185" s="75">
        <f t="shared" si="352"/>
        <v>0</v>
      </c>
      <c r="GN185" s="77">
        <v>0</v>
      </c>
      <c r="GO185" s="75">
        <f t="shared" si="353"/>
        <v>0</v>
      </c>
      <c r="GP185" s="77">
        <v>0</v>
      </c>
      <c r="GQ185" s="223"/>
      <c r="GR185" s="223"/>
      <c r="GS185" s="223"/>
      <c r="GT185" s="223"/>
      <c r="GU185" s="223">
        <f>GU186</f>
        <v>86574.895879999996</v>
      </c>
      <c r="GV185" s="223">
        <f>GV186</f>
        <v>86574.895879999996</v>
      </c>
      <c r="GW185" s="223"/>
      <c r="GX185" s="223"/>
      <c r="GY185" s="223"/>
      <c r="GZ185" s="223"/>
      <c r="HA185" s="223"/>
      <c r="HB185" s="223"/>
      <c r="HC185" s="223"/>
      <c r="HD185" s="223"/>
      <c r="HE185" s="223"/>
      <c r="HF185" s="223"/>
      <c r="HG185" s="223">
        <f>HG186</f>
        <v>0</v>
      </c>
      <c r="HH185" s="223">
        <f>HH186</f>
        <v>0</v>
      </c>
      <c r="HI185" s="223"/>
      <c r="HJ185" s="223"/>
      <c r="HK185" s="223">
        <f>HK186</f>
        <v>0</v>
      </c>
      <c r="HL185" s="223">
        <f>HL186</f>
        <v>0</v>
      </c>
      <c r="HM185" s="223"/>
      <c r="HN185" s="223"/>
      <c r="HO185" s="223">
        <f>HO186</f>
        <v>86574.895879999996</v>
      </c>
      <c r="HP185" s="223">
        <f>HP186</f>
        <v>86574.895879999996</v>
      </c>
      <c r="HQ185" s="223"/>
      <c r="HR185" s="223"/>
      <c r="HS185" s="223">
        <f>HS186</f>
        <v>0</v>
      </c>
      <c r="HT185" s="223">
        <f>HT186</f>
        <v>0</v>
      </c>
      <c r="HU185" s="223"/>
      <c r="HV185" s="223"/>
      <c r="HW185" s="223">
        <f>HW186</f>
        <v>0</v>
      </c>
      <c r="HX185" s="223">
        <f>HX186</f>
        <v>0</v>
      </c>
      <c r="HY185" s="223"/>
      <c r="HZ185" s="223"/>
      <c r="IA185" s="223">
        <f>IA186</f>
        <v>0</v>
      </c>
      <c r="IB185" s="223">
        <f>IB186</f>
        <v>0</v>
      </c>
      <c r="IC185" s="223"/>
      <c r="ID185" s="223"/>
      <c r="IE185" s="324"/>
      <c r="IF185" s="229"/>
      <c r="IG185" s="229"/>
      <c r="IH185" s="229"/>
      <c r="II185" s="230"/>
      <c r="IJ185" s="230"/>
      <c r="IK185" s="230"/>
      <c r="IL185" s="230"/>
      <c r="IM185" s="230"/>
      <c r="IN185" s="230"/>
      <c r="IO185" s="230"/>
    </row>
    <row r="186" spans="2:249" s="321" customFormat="1" ht="81" customHeight="1" x14ac:dyDescent="0.3">
      <c r="B186" s="301" t="s">
        <v>82</v>
      </c>
      <c r="C186" s="361" t="s">
        <v>330</v>
      </c>
      <c r="D186" s="303"/>
      <c r="E186" s="304"/>
      <c r="F186" s="304"/>
      <c r="G186" s="304"/>
      <c r="H186" s="362"/>
      <c r="I186" s="304"/>
      <c r="J186" s="304"/>
      <c r="K186" s="304"/>
      <c r="L186" s="304"/>
      <c r="M186" s="304"/>
      <c r="N186" s="362"/>
      <c r="O186" s="304"/>
      <c r="P186" s="304"/>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7"/>
      <c r="AP186" s="305"/>
      <c r="AQ186" s="305"/>
      <c r="AR186" s="305"/>
      <c r="AS186" s="305"/>
      <c r="AT186" s="305"/>
      <c r="AU186" s="305"/>
      <c r="AV186" s="305"/>
      <c r="AW186" s="305"/>
      <c r="AX186" s="305"/>
      <c r="AY186" s="305"/>
      <c r="AZ186" s="305"/>
      <c r="BA186" s="305"/>
      <c r="BB186" s="305"/>
      <c r="BC186" s="305"/>
      <c r="BD186" s="305"/>
      <c r="BE186" s="305"/>
      <c r="BF186" s="305"/>
      <c r="BG186" s="305"/>
      <c r="BH186" s="305"/>
      <c r="BI186" s="305"/>
      <c r="BJ186" s="305"/>
      <c r="BK186" s="308"/>
      <c r="BL186" s="306"/>
      <c r="BM186" s="305"/>
      <c r="BN186" s="305"/>
      <c r="BO186" s="305"/>
      <c r="BP186" s="305"/>
      <c r="BQ186" s="305"/>
      <c r="BR186" s="305"/>
      <c r="BS186" s="305"/>
      <c r="BT186" s="305"/>
      <c r="BU186" s="305"/>
      <c r="BV186" s="305"/>
      <c r="BW186" s="305"/>
      <c r="BX186" s="305"/>
      <c r="BY186" s="305"/>
      <c r="BZ186" s="305"/>
      <c r="CA186" s="305"/>
      <c r="CB186" s="305"/>
      <c r="CC186" s="305"/>
      <c r="CD186" s="305"/>
      <c r="CE186" s="306"/>
      <c r="CF186" s="306"/>
      <c r="CG186" s="305"/>
      <c r="CH186" s="305"/>
      <c r="CI186" s="305"/>
      <c r="CJ186" s="305"/>
      <c r="CK186" s="305"/>
      <c r="CL186" s="305"/>
      <c r="CM186" s="305"/>
      <c r="CN186" s="305"/>
      <c r="CO186" s="305"/>
      <c r="CP186" s="305"/>
      <c r="CQ186" s="305"/>
      <c r="CR186" s="305"/>
      <c r="CS186" s="305"/>
      <c r="CT186" s="305"/>
      <c r="CU186" s="305"/>
      <c r="CV186" s="305"/>
      <c r="CW186" s="305">
        <f>CX186</f>
        <v>0</v>
      </c>
      <c r="CX186" s="305">
        <f>CX187+CX194+CX200</f>
        <v>0</v>
      </c>
      <c r="CY186" s="305">
        <f t="shared" ref="CY186:FH186" si="440">CY187+CY194+CY200</f>
        <v>0</v>
      </c>
      <c r="CZ186" s="305">
        <f t="shared" si="440"/>
        <v>545601.30000000005</v>
      </c>
      <c r="DA186" s="305">
        <f t="shared" si="440"/>
        <v>545601.30000000005</v>
      </c>
      <c r="DB186" s="305">
        <f t="shared" si="440"/>
        <v>0</v>
      </c>
      <c r="DC186" s="305">
        <f t="shared" si="440"/>
        <v>166307.16456999999</v>
      </c>
      <c r="DD186" s="305">
        <f t="shared" si="440"/>
        <v>166307.16456999999</v>
      </c>
      <c r="DE186" s="305">
        <f t="shared" si="440"/>
        <v>0</v>
      </c>
      <c r="DF186" s="305">
        <f t="shared" si="440"/>
        <v>840235.75055999996</v>
      </c>
      <c r="DG186" s="305">
        <f t="shared" si="440"/>
        <v>840235.75055999996</v>
      </c>
      <c r="DH186" s="305">
        <f t="shared" si="440"/>
        <v>0</v>
      </c>
      <c r="DI186" s="305">
        <f t="shared" si="440"/>
        <v>840235.75055999996</v>
      </c>
      <c r="DJ186" s="305">
        <f t="shared" si="440"/>
        <v>840235.75055999996</v>
      </c>
      <c r="DK186" s="305">
        <f t="shared" si="440"/>
        <v>0</v>
      </c>
      <c r="DL186" s="305">
        <f t="shared" si="440"/>
        <v>718811.42307000002</v>
      </c>
      <c r="DM186" s="305">
        <f t="shared" si="440"/>
        <v>718811.42307000002</v>
      </c>
      <c r="DN186" s="305">
        <f t="shared" si="440"/>
        <v>0</v>
      </c>
      <c r="DO186" s="305">
        <f t="shared" si="440"/>
        <v>-58063.884180000001</v>
      </c>
      <c r="DP186" s="305">
        <f t="shared" si="440"/>
        <v>-58063.884180000001</v>
      </c>
      <c r="DQ186" s="305">
        <f t="shared" si="440"/>
        <v>0</v>
      </c>
      <c r="DR186" s="305">
        <f t="shared" si="440"/>
        <v>-660747.53888999997</v>
      </c>
      <c r="DS186" s="305">
        <f t="shared" si="440"/>
        <v>-660747.53888999997</v>
      </c>
      <c r="DT186" s="305">
        <f t="shared" si="440"/>
        <v>0</v>
      </c>
      <c r="DU186" s="305">
        <f t="shared" si="440"/>
        <v>0</v>
      </c>
      <c r="DV186" s="305">
        <f t="shared" si="440"/>
        <v>0</v>
      </c>
      <c r="DW186" s="305">
        <f t="shared" si="440"/>
        <v>0</v>
      </c>
      <c r="DX186" s="305">
        <f t="shared" si="440"/>
        <v>702541.68420000002</v>
      </c>
      <c r="DY186" s="305">
        <f t="shared" si="440"/>
        <v>702541.68420000002</v>
      </c>
      <c r="DZ186" s="305">
        <f t="shared" si="440"/>
        <v>0</v>
      </c>
      <c r="EA186" s="305">
        <f t="shared" si="440"/>
        <v>363493.84052999999</v>
      </c>
      <c r="EB186" s="305">
        <f t="shared" si="440"/>
        <v>363493.84052999999</v>
      </c>
      <c r="EC186" s="305">
        <f t="shared" si="440"/>
        <v>0</v>
      </c>
      <c r="ED186" s="305">
        <f t="shared" si="440"/>
        <v>290541.68420000002</v>
      </c>
      <c r="EE186" s="305">
        <f t="shared" si="440"/>
        <v>290541.68420000002</v>
      </c>
      <c r="EF186" s="305">
        <f t="shared" si="440"/>
        <v>0</v>
      </c>
      <c r="EG186" s="305">
        <f t="shared" si="440"/>
        <v>290541.68420000002</v>
      </c>
      <c r="EH186" s="305">
        <f t="shared" si="440"/>
        <v>290541.68420000002</v>
      </c>
      <c r="EI186" s="305">
        <f t="shared" si="440"/>
        <v>0</v>
      </c>
      <c r="EJ186" s="305">
        <f t="shared" si="440"/>
        <v>0</v>
      </c>
      <c r="EK186" s="305">
        <f t="shared" si="440"/>
        <v>-13120.291999999999</v>
      </c>
      <c r="EL186" s="305">
        <f t="shared" si="440"/>
        <v>-13120.291999999999</v>
      </c>
      <c r="EM186" s="305"/>
      <c r="EN186" s="305">
        <f t="shared" si="440"/>
        <v>0</v>
      </c>
      <c r="EO186" s="305">
        <f t="shared" si="440"/>
        <v>0</v>
      </c>
      <c r="EP186" s="305">
        <f t="shared" si="440"/>
        <v>0</v>
      </c>
      <c r="EQ186" s="305"/>
      <c r="ER186" s="305">
        <f>ER187+ER194+ER200</f>
        <v>0</v>
      </c>
      <c r="ES186" s="305">
        <f t="shared" si="440"/>
        <v>0</v>
      </c>
      <c r="ET186" s="305">
        <f t="shared" si="440"/>
        <v>0</v>
      </c>
      <c r="EU186" s="305"/>
      <c r="EV186" s="305">
        <f>EV187+EV194+EV200</f>
        <v>0</v>
      </c>
      <c r="EW186" s="305">
        <f t="shared" si="440"/>
        <v>0</v>
      </c>
      <c r="EX186" s="305">
        <f t="shared" si="440"/>
        <v>0</v>
      </c>
      <c r="EY186" s="305">
        <f t="shared" si="440"/>
        <v>0</v>
      </c>
      <c r="EZ186" s="305" t="e">
        <f t="shared" si="440"/>
        <v>#REF!</v>
      </c>
      <c r="FA186" s="305" t="e">
        <f t="shared" si="440"/>
        <v>#REF!</v>
      </c>
      <c r="FB186" s="305">
        <f t="shared" si="440"/>
        <v>0</v>
      </c>
      <c r="FC186" s="305">
        <f t="shared" si="440"/>
        <v>290541.68420000002</v>
      </c>
      <c r="FD186" s="305">
        <f t="shared" si="440"/>
        <v>290541.68420000002</v>
      </c>
      <c r="FE186" s="305">
        <f t="shared" si="440"/>
        <v>0</v>
      </c>
      <c r="FF186" s="305">
        <f t="shared" si="440"/>
        <v>0</v>
      </c>
      <c r="FG186" s="305">
        <f t="shared" si="440"/>
        <v>0</v>
      </c>
      <c r="FH186" s="305">
        <f t="shared" si="440"/>
        <v>0</v>
      </c>
      <c r="FI186" s="305"/>
      <c r="FJ186" s="305">
        <f t="shared" ref="FJ186:FR186" si="441">FJ187+FJ194+FJ200</f>
        <v>0</v>
      </c>
      <c r="FK186" s="305">
        <f t="shared" si="441"/>
        <v>0</v>
      </c>
      <c r="FL186" s="305">
        <f t="shared" si="441"/>
        <v>0</v>
      </c>
      <c r="FM186" s="305"/>
      <c r="FN186" s="305">
        <f>FN187+FN194+FN200</f>
        <v>0</v>
      </c>
      <c r="FO186" s="305">
        <f t="shared" si="441"/>
        <v>290541.68420000002</v>
      </c>
      <c r="FP186" s="305">
        <f t="shared" si="441"/>
        <v>290541.68420000002</v>
      </c>
      <c r="FQ186" s="305">
        <f t="shared" si="441"/>
        <v>0</v>
      </c>
      <c r="FR186" s="305">
        <f t="shared" si="441"/>
        <v>0</v>
      </c>
      <c r="FS186" s="45">
        <f t="shared" si="364"/>
        <v>2822.8168000000001</v>
      </c>
      <c r="FT186" s="46">
        <f t="shared" si="372"/>
        <v>9.7157033001049834E-3</v>
      </c>
      <c r="FU186" s="305">
        <f t="shared" ref="FU186" si="442">FU187+FU194+FU200</f>
        <v>2822.8168000000001</v>
      </c>
      <c r="FV186" s="46">
        <f t="shared" si="373"/>
        <v>9.7157033001049834E-3</v>
      </c>
      <c r="FW186" s="45">
        <f t="shared" si="349"/>
        <v>0</v>
      </c>
      <c r="FX186" s="46">
        <v>0</v>
      </c>
      <c r="FY186" s="45">
        <f t="shared" si="350"/>
        <v>0</v>
      </c>
      <c r="FZ186" s="46">
        <v>0</v>
      </c>
      <c r="GA186" s="305">
        <f t="shared" si="376"/>
        <v>1894.65942</v>
      </c>
      <c r="GB186" s="47">
        <f t="shared" si="377"/>
        <v>6.5211276833370812E-3</v>
      </c>
      <c r="GC186" s="305">
        <f>GC187+GC194+GC200</f>
        <v>1894.65942</v>
      </c>
      <c r="GD186" s="47">
        <f t="shared" si="386"/>
        <v>6.5211276833370812E-3</v>
      </c>
      <c r="GE186" s="115"/>
      <c r="GF186" s="236"/>
      <c r="GG186" s="115">
        <f t="shared" si="351"/>
        <v>0</v>
      </c>
      <c r="GH186" s="236">
        <v>0</v>
      </c>
      <c r="GI186" s="305">
        <f t="shared" si="378"/>
        <v>289581.83158</v>
      </c>
      <c r="GJ186" s="47">
        <f t="shared" si="379"/>
        <v>0.99669633421915704</v>
      </c>
      <c r="GK186" s="305">
        <f>GK187+GK194+GK200</f>
        <v>289581.83158</v>
      </c>
      <c r="GL186" s="47">
        <f t="shared" si="380"/>
        <v>0.99669633421915704</v>
      </c>
      <c r="GM186" s="115">
        <f t="shared" si="352"/>
        <v>0</v>
      </c>
      <c r="GN186" s="47">
        <v>0</v>
      </c>
      <c r="GO186" s="115">
        <f t="shared" si="353"/>
        <v>0</v>
      </c>
      <c r="GP186" s="47">
        <v>0</v>
      </c>
      <c r="GQ186" s="305"/>
      <c r="GR186" s="305"/>
      <c r="GS186" s="305"/>
      <c r="GT186" s="305"/>
      <c r="GU186" s="305">
        <f>GU187+GU194+GU200</f>
        <v>86574.895879999996</v>
      </c>
      <c r="GV186" s="305">
        <f>GV187+GV194</f>
        <v>86574.895879999996</v>
      </c>
      <c r="GW186" s="305"/>
      <c r="GX186" s="234"/>
      <c r="GY186" s="234"/>
      <c r="GZ186" s="234"/>
      <c r="HA186" s="234"/>
      <c r="HB186" s="234"/>
      <c r="HC186" s="234"/>
      <c r="HD186" s="234"/>
      <c r="HE186" s="234"/>
      <c r="HF186" s="234"/>
      <c r="HG186" s="305">
        <f>HG187+HG194+HG200</f>
        <v>0</v>
      </c>
      <c r="HH186" s="305">
        <f>HH187+HH194</f>
        <v>0</v>
      </c>
      <c r="HI186" s="305"/>
      <c r="HJ186" s="234"/>
      <c r="HK186" s="305">
        <f>HK187+HK194+HK200</f>
        <v>0</v>
      </c>
      <c r="HL186" s="305">
        <f>HL187+HL194</f>
        <v>0</v>
      </c>
      <c r="HM186" s="305"/>
      <c r="HN186" s="234"/>
      <c r="HO186" s="305">
        <f>HO187+HO194+HO200</f>
        <v>86574.895879999996</v>
      </c>
      <c r="HP186" s="305">
        <f>HP187+HP194</f>
        <v>86574.895879999996</v>
      </c>
      <c r="HQ186" s="305"/>
      <c r="HR186" s="234"/>
      <c r="HS186" s="305">
        <f>HS187+HS194+HS200</f>
        <v>0</v>
      </c>
      <c r="HT186" s="305">
        <f>HT187+HT194</f>
        <v>0</v>
      </c>
      <c r="HU186" s="305"/>
      <c r="HV186" s="234"/>
      <c r="HW186" s="305">
        <f>HW187+HW194+HW200</f>
        <v>0</v>
      </c>
      <c r="HX186" s="305">
        <f>HX187+HX194</f>
        <v>0</v>
      </c>
      <c r="HY186" s="305"/>
      <c r="HZ186" s="234"/>
      <c r="IA186" s="305">
        <f>IA187+IA194+IA200</f>
        <v>0</v>
      </c>
      <c r="IB186" s="305">
        <f>IB187+IB194</f>
        <v>0</v>
      </c>
      <c r="IC186" s="305"/>
      <c r="ID186" s="234"/>
      <c r="IE186" s="326"/>
      <c r="IF186" s="320"/>
      <c r="IG186" s="320"/>
      <c r="IH186" s="320"/>
      <c r="II186" s="252"/>
      <c r="IJ186" s="252"/>
      <c r="IK186" s="252"/>
      <c r="IL186" s="252"/>
      <c r="IM186" s="252"/>
      <c r="IN186" s="252"/>
      <c r="IO186" s="252"/>
    </row>
    <row r="187" spans="2:249" s="321" customFormat="1" ht="137.25" customHeight="1" x14ac:dyDescent="0.3">
      <c r="B187" s="161" t="s">
        <v>331</v>
      </c>
      <c r="C187" s="277" t="s">
        <v>332</v>
      </c>
      <c r="D187" s="163"/>
      <c r="E187" s="164"/>
      <c r="F187" s="164"/>
      <c r="G187" s="164"/>
      <c r="H187" s="164"/>
      <c r="I187" s="164"/>
      <c r="J187" s="164"/>
      <c r="K187" s="164"/>
      <c r="L187" s="164"/>
      <c r="M187" s="164"/>
      <c r="N187" s="164"/>
      <c r="O187" s="164"/>
      <c r="P187" s="164"/>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70"/>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71"/>
      <c r="BL187" s="167"/>
      <c r="BM187" s="166"/>
      <c r="BN187" s="166"/>
      <c r="BO187" s="166"/>
      <c r="BP187" s="166"/>
      <c r="BQ187" s="166"/>
      <c r="BR187" s="166"/>
      <c r="BS187" s="166"/>
      <c r="BT187" s="166"/>
      <c r="BU187" s="166"/>
      <c r="BV187" s="166"/>
      <c r="BW187" s="166"/>
      <c r="BX187" s="166"/>
      <c r="BY187" s="166"/>
      <c r="BZ187" s="166"/>
      <c r="CA187" s="166"/>
      <c r="CB187" s="166"/>
      <c r="CC187" s="166"/>
      <c r="CD187" s="166"/>
      <c r="CE187" s="167"/>
      <c r="CF187" s="167"/>
      <c r="CG187" s="166"/>
      <c r="CH187" s="166"/>
      <c r="CI187" s="166"/>
      <c r="CJ187" s="166"/>
      <c r="CK187" s="166"/>
      <c r="CL187" s="166"/>
      <c r="CM187" s="166"/>
      <c r="CN187" s="166"/>
      <c r="CO187" s="166"/>
      <c r="CP187" s="166"/>
      <c r="CQ187" s="166"/>
      <c r="CR187" s="166"/>
      <c r="CS187" s="166"/>
      <c r="CT187" s="166"/>
      <c r="CU187" s="166"/>
      <c r="CV187" s="166"/>
      <c r="CW187" s="166">
        <f>CX187+CY187</f>
        <v>0</v>
      </c>
      <c r="CX187" s="166">
        <f>CX189+CX190+CX191+CX192</f>
        <v>0</v>
      </c>
      <c r="CY187" s="166">
        <f t="shared" ref="CY187:DE187" si="443">CY55</f>
        <v>0</v>
      </c>
      <c r="CZ187" s="166">
        <f t="shared" si="443"/>
        <v>287140</v>
      </c>
      <c r="DA187" s="166">
        <f t="shared" si="443"/>
        <v>287140</v>
      </c>
      <c r="DB187" s="166">
        <f t="shared" si="443"/>
        <v>0</v>
      </c>
      <c r="DC187" s="166">
        <f t="shared" si="443"/>
        <v>0</v>
      </c>
      <c r="DD187" s="166">
        <f t="shared" si="443"/>
        <v>0</v>
      </c>
      <c r="DE187" s="166">
        <f t="shared" si="443"/>
        <v>0</v>
      </c>
      <c r="DF187" s="166">
        <f>DG187+DH187</f>
        <v>234516.68966</v>
      </c>
      <c r="DG187" s="166">
        <f>DG189+DG190+DG191+DG192</f>
        <v>234516.68966</v>
      </c>
      <c r="DH187" s="166">
        <f>DH55</f>
        <v>0</v>
      </c>
      <c r="DI187" s="166">
        <f>DJ187+DK187</f>
        <v>234516.68966</v>
      </c>
      <c r="DJ187" s="166">
        <f>DJ189+DJ190+DJ191+DJ192</f>
        <v>234516.68966</v>
      </c>
      <c r="DK187" s="166">
        <f t="shared" ref="DK187:DT187" si="444">DK55</f>
        <v>0</v>
      </c>
      <c r="DL187" s="166">
        <f t="shared" si="444"/>
        <v>215282.01291000002</v>
      </c>
      <c r="DM187" s="166">
        <f t="shared" si="444"/>
        <v>215282.01291000002</v>
      </c>
      <c r="DN187" s="166">
        <f t="shared" si="444"/>
        <v>0</v>
      </c>
      <c r="DO187" s="166">
        <f t="shared" si="444"/>
        <v>4746.4650799999999</v>
      </c>
      <c r="DP187" s="166">
        <f t="shared" si="444"/>
        <v>4746.4650799999999</v>
      </c>
      <c r="DQ187" s="166">
        <f t="shared" si="444"/>
        <v>0</v>
      </c>
      <c r="DR187" s="166">
        <f t="shared" si="444"/>
        <v>-220028.47798999998</v>
      </c>
      <c r="DS187" s="166">
        <f t="shared" si="444"/>
        <v>-220028.47798999998</v>
      </c>
      <c r="DT187" s="166">
        <f t="shared" si="444"/>
        <v>0</v>
      </c>
      <c r="DU187" s="166">
        <f>DV187</f>
        <v>0</v>
      </c>
      <c r="DV187" s="166">
        <f>DV189+DV190</f>
        <v>0</v>
      </c>
      <c r="DW187" s="166">
        <f t="shared" ref="DW187:EC187" si="445">DW55</f>
        <v>0</v>
      </c>
      <c r="DX187" s="166">
        <f t="shared" si="445"/>
        <v>690541.68420000002</v>
      </c>
      <c r="DY187" s="166">
        <f t="shared" si="445"/>
        <v>690541.68420000002</v>
      </c>
      <c r="DZ187" s="166">
        <f t="shared" si="445"/>
        <v>0</v>
      </c>
      <c r="EA187" s="166">
        <f t="shared" si="445"/>
        <v>0</v>
      </c>
      <c r="EB187" s="166">
        <f t="shared" si="445"/>
        <v>0</v>
      </c>
      <c r="EC187" s="166">
        <f t="shared" si="445"/>
        <v>0</v>
      </c>
      <c r="ED187" s="166">
        <f>EE187</f>
        <v>290541.68420000002</v>
      </c>
      <c r="EE187" s="166">
        <f>EE189+EE190</f>
        <v>290541.68420000002</v>
      </c>
      <c r="EF187" s="166">
        <f>EF55</f>
        <v>0</v>
      </c>
      <c r="EG187" s="166">
        <f>EH187</f>
        <v>290541.68420000002</v>
      </c>
      <c r="EH187" s="166">
        <f>EH188+EH193</f>
        <v>290541.68420000002</v>
      </c>
      <c r="EI187" s="166"/>
      <c r="EJ187" s="166"/>
      <c r="EK187" s="166">
        <f t="shared" ref="EK187:EK192" si="446">EL187</f>
        <v>-13120.291999999999</v>
      </c>
      <c r="EL187" s="166">
        <f>EL188+EL193</f>
        <v>-13120.291999999999</v>
      </c>
      <c r="EM187" s="166"/>
      <c r="EN187" s="166">
        <f>EN55</f>
        <v>0</v>
      </c>
      <c r="EO187" s="166">
        <f>EO55</f>
        <v>0</v>
      </c>
      <c r="EP187" s="166">
        <f>EP55</f>
        <v>0</v>
      </c>
      <c r="EQ187" s="166"/>
      <c r="ER187" s="166">
        <f>ER55</f>
        <v>0</v>
      </c>
      <c r="ES187" s="166">
        <f t="shared" ref="ES187:ES192" si="447">ET187</f>
        <v>0</v>
      </c>
      <c r="ET187" s="166">
        <f>ET188+ET193</f>
        <v>0</v>
      </c>
      <c r="EU187" s="166"/>
      <c r="EV187" s="166">
        <f>EV55</f>
        <v>0</v>
      </c>
      <c r="EW187" s="166">
        <f>EX187</f>
        <v>0</v>
      </c>
      <c r="EX187" s="166">
        <f>EX189+EX190</f>
        <v>0</v>
      </c>
      <c r="EY187" s="166">
        <f>EY55</f>
        <v>0</v>
      </c>
      <c r="EZ187" s="166" t="e">
        <f>FA187</f>
        <v>#REF!</v>
      </c>
      <c r="FA187" s="166" t="e">
        <f>FA189+FA190</f>
        <v>#REF!</v>
      </c>
      <c r="FB187" s="166">
        <f>FB55</f>
        <v>0</v>
      </c>
      <c r="FC187" s="166">
        <f>FD187</f>
        <v>290541.68420000002</v>
      </c>
      <c r="FD187" s="166">
        <f>FD188+FD193</f>
        <v>290541.68420000002</v>
      </c>
      <c r="FE187" s="166"/>
      <c r="FF187" s="166"/>
      <c r="FG187" s="166">
        <f t="shared" ref="FG187:FG192" si="448">FH187</f>
        <v>0</v>
      </c>
      <c r="FH187" s="166">
        <f>FH188+FH193</f>
        <v>0</v>
      </c>
      <c r="FI187" s="166"/>
      <c r="FJ187" s="166">
        <f>FJ55</f>
        <v>0</v>
      </c>
      <c r="FK187" s="166">
        <f>FK55</f>
        <v>0</v>
      </c>
      <c r="FL187" s="166">
        <f>FL55</f>
        <v>0</v>
      </c>
      <c r="FM187" s="166"/>
      <c r="FN187" s="166">
        <f>FN55</f>
        <v>0</v>
      </c>
      <c r="FO187" s="166">
        <f>FP187</f>
        <v>290541.68420000002</v>
      </c>
      <c r="FP187" s="166">
        <f>FP188+FP193</f>
        <v>290541.68420000002</v>
      </c>
      <c r="FQ187" s="166"/>
      <c r="FR187" s="166"/>
      <c r="FS187" s="248">
        <f t="shared" si="364"/>
        <v>2822.8168000000001</v>
      </c>
      <c r="FT187" s="249">
        <f t="shared" si="372"/>
        <v>9.7157033001049834E-3</v>
      </c>
      <c r="FU187" s="248">
        <f>FU188</f>
        <v>2822.8168000000001</v>
      </c>
      <c r="FV187" s="249">
        <f t="shared" si="373"/>
        <v>9.7157033001049834E-3</v>
      </c>
      <c r="FW187" s="248">
        <f t="shared" si="349"/>
        <v>0</v>
      </c>
      <c r="FX187" s="249">
        <v>0</v>
      </c>
      <c r="FY187" s="248">
        <f t="shared" si="350"/>
        <v>0</v>
      </c>
      <c r="FZ187" s="249">
        <v>0</v>
      </c>
      <c r="GA187" s="166">
        <f t="shared" si="376"/>
        <v>1894.65942</v>
      </c>
      <c r="GB187" s="250">
        <f t="shared" si="377"/>
        <v>6.5211276833370812E-3</v>
      </c>
      <c r="GC187" s="166">
        <f>GC188+GC193</f>
        <v>1894.65942</v>
      </c>
      <c r="GD187" s="250">
        <f t="shared" si="386"/>
        <v>6.5211276833370812E-3</v>
      </c>
      <c r="GE187" s="248"/>
      <c r="GF187" s="251"/>
      <c r="GG187" s="248">
        <f t="shared" si="351"/>
        <v>0</v>
      </c>
      <c r="GH187" s="251">
        <v>0</v>
      </c>
      <c r="GI187" s="248">
        <f t="shared" si="378"/>
        <v>289581.83158</v>
      </c>
      <c r="GJ187" s="250">
        <f t="shared" si="379"/>
        <v>0.99669633421915704</v>
      </c>
      <c r="GK187" s="248">
        <f>GK188</f>
        <v>289581.83158</v>
      </c>
      <c r="GL187" s="250">
        <f t="shared" si="380"/>
        <v>0.99669633421915704</v>
      </c>
      <c r="GM187" s="248">
        <f t="shared" si="352"/>
        <v>0</v>
      </c>
      <c r="GN187" s="250">
        <v>0</v>
      </c>
      <c r="GO187" s="248">
        <f t="shared" si="353"/>
        <v>0</v>
      </c>
      <c r="GP187" s="250">
        <v>0</v>
      </c>
      <c r="GQ187" s="166"/>
      <c r="GR187" s="166"/>
      <c r="GS187" s="166"/>
      <c r="GT187" s="166"/>
      <c r="GU187" s="166">
        <f t="shared" ref="GU187:GU192" si="449">GV187</f>
        <v>86574.895879999996</v>
      </c>
      <c r="GV187" s="166">
        <f>GV188+GV193</f>
        <v>86574.895879999996</v>
      </c>
      <c r="GW187" s="166"/>
      <c r="GX187" s="166"/>
      <c r="GY187" s="166"/>
      <c r="GZ187" s="166"/>
      <c r="HA187" s="166"/>
      <c r="HB187" s="166"/>
      <c r="HC187" s="166"/>
      <c r="HD187" s="166"/>
      <c r="HE187" s="166"/>
      <c r="HF187" s="166"/>
      <c r="HG187" s="166">
        <f>HH187</f>
        <v>0</v>
      </c>
      <c r="HH187" s="166">
        <f>HH188+HH193</f>
        <v>0</v>
      </c>
      <c r="HI187" s="166"/>
      <c r="HJ187" s="166"/>
      <c r="HK187" s="166">
        <f>HL187</f>
        <v>0</v>
      </c>
      <c r="HL187" s="166">
        <f>HL189+HL190</f>
        <v>0</v>
      </c>
      <c r="HM187" s="166"/>
      <c r="HN187" s="166"/>
      <c r="HO187" s="166">
        <f>HP187</f>
        <v>86574.895879999996</v>
      </c>
      <c r="HP187" s="166">
        <f>HP188+HP193</f>
        <v>86574.895879999996</v>
      </c>
      <c r="HQ187" s="166"/>
      <c r="HR187" s="166"/>
      <c r="HS187" s="166">
        <f>HT187</f>
        <v>0</v>
      </c>
      <c r="HT187" s="166">
        <f>HT188+HT193</f>
        <v>0</v>
      </c>
      <c r="HU187" s="166"/>
      <c r="HV187" s="166"/>
      <c r="HW187" s="166">
        <f>HX187</f>
        <v>0</v>
      </c>
      <c r="HX187" s="166">
        <f>HX189+HX190</f>
        <v>0</v>
      </c>
      <c r="HY187" s="166"/>
      <c r="HZ187" s="166"/>
      <c r="IA187" s="166">
        <f>IB187</f>
        <v>0</v>
      </c>
      <c r="IB187" s="166">
        <f>IB188+IB193</f>
        <v>0</v>
      </c>
      <c r="IC187" s="166"/>
      <c r="ID187" s="166"/>
      <c r="IE187" s="175" t="s">
        <v>333</v>
      </c>
      <c r="IF187" s="320"/>
      <c r="IG187" s="320"/>
      <c r="IH187" s="320"/>
      <c r="II187" s="252"/>
      <c r="IJ187" s="252"/>
      <c r="IK187" s="252"/>
      <c r="IL187" s="252"/>
      <c r="IM187" s="252"/>
      <c r="IN187" s="252"/>
      <c r="IO187" s="252"/>
    </row>
    <row r="188" spans="2:249" s="321" customFormat="1" ht="45.75" customHeight="1" x14ac:dyDescent="0.3">
      <c r="B188" s="161"/>
      <c r="C188" s="162" t="s">
        <v>141</v>
      </c>
      <c r="D188" s="163"/>
      <c r="E188" s="164"/>
      <c r="F188" s="164"/>
      <c r="G188" s="164"/>
      <c r="H188" s="164"/>
      <c r="I188" s="164"/>
      <c r="J188" s="164"/>
      <c r="K188" s="164"/>
      <c r="L188" s="164"/>
      <c r="M188" s="164"/>
      <c r="N188" s="164"/>
      <c r="O188" s="164"/>
      <c r="P188" s="164"/>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70"/>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71"/>
      <c r="BL188" s="167"/>
      <c r="BM188" s="166"/>
      <c r="BN188" s="166"/>
      <c r="BO188" s="166"/>
      <c r="BP188" s="166"/>
      <c r="BQ188" s="166"/>
      <c r="BR188" s="166"/>
      <c r="BS188" s="166"/>
      <c r="BT188" s="166"/>
      <c r="BU188" s="166"/>
      <c r="BV188" s="166"/>
      <c r="BW188" s="166"/>
      <c r="BX188" s="166"/>
      <c r="BY188" s="166"/>
      <c r="BZ188" s="166"/>
      <c r="CA188" s="166"/>
      <c r="CB188" s="166"/>
      <c r="CC188" s="166"/>
      <c r="CD188" s="166"/>
      <c r="CE188" s="167"/>
      <c r="CF188" s="167"/>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c r="DB188" s="166"/>
      <c r="DC188" s="166"/>
      <c r="DD188" s="166"/>
      <c r="DE188" s="166"/>
      <c r="DF188" s="166"/>
      <c r="DG188" s="166"/>
      <c r="DH188" s="166"/>
      <c r="DI188" s="166"/>
      <c r="DJ188" s="166"/>
      <c r="DK188" s="166"/>
      <c r="DL188" s="166"/>
      <c r="DM188" s="166"/>
      <c r="DN188" s="166"/>
      <c r="DO188" s="166"/>
      <c r="DP188" s="166"/>
      <c r="DQ188" s="166"/>
      <c r="DR188" s="166"/>
      <c r="DS188" s="166"/>
      <c r="DT188" s="166"/>
      <c r="DU188" s="166"/>
      <c r="DV188" s="166"/>
      <c r="DW188" s="166"/>
      <c r="DX188" s="166"/>
      <c r="DY188" s="166"/>
      <c r="DZ188" s="166"/>
      <c r="EA188" s="166"/>
      <c r="EB188" s="166"/>
      <c r="EC188" s="166"/>
      <c r="ED188" s="166"/>
      <c r="EE188" s="166"/>
      <c r="EF188" s="166"/>
      <c r="EG188" s="166">
        <f>EH188</f>
        <v>290541.68420000002</v>
      </c>
      <c r="EH188" s="166">
        <f>EH189+EH190</f>
        <v>290541.68420000002</v>
      </c>
      <c r="EI188" s="166"/>
      <c r="EJ188" s="166"/>
      <c r="EK188" s="166">
        <f t="shared" si="446"/>
        <v>-13120.291999999999</v>
      </c>
      <c r="EL188" s="166">
        <f>SUM(EL189:EL192)</f>
        <v>-13120.291999999999</v>
      </c>
      <c r="EM188" s="166"/>
      <c r="EN188" s="166"/>
      <c r="EO188" s="166"/>
      <c r="EP188" s="166"/>
      <c r="EQ188" s="166"/>
      <c r="ER188" s="166"/>
      <c r="ES188" s="166">
        <f>SUM(ES189:ES192)</f>
        <v>0</v>
      </c>
      <c r="ET188" s="166">
        <f>SUM(ET189:ET192)</f>
        <v>0</v>
      </c>
      <c r="EU188" s="166"/>
      <c r="EV188" s="166"/>
      <c r="EW188" s="166"/>
      <c r="EX188" s="166"/>
      <c r="EY188" s="166"/>
      <c r="EZ188" s="166"/>
      <c r="FA188" s="166"/>
      <c r="FB188" s="166"/>
      <c r="FC188" s="166">
        <f>FD188</f>
        <v>290541.68420000002</v>
      </c>
      <c r="FD188" s="166">
        <f>FD189+FD190</f>
        <v>290541.68420000002</v>
      </c>
      <c r="FE188" s="166"/>
      <c r="FF188" s="166"/>
      <c r="FG188" s="166">
        <f t="shared" si="448"/>
        <v>0</v>
      </c>
      <c r="FH188" s="166">
        <f>FH189+FH190+FH191+FH192</f>
        <v>0</v>
      </c>
      <c r="FI188" s="166"/>
      <c r="FJ188" s="166"/>
      <c r="FK188" s="166"/>
      <c r="FL188" s="166"/>
      <c r="FM188" s="166"/>
      <c r="FN188" s="166"/>
      <c r="FO188" s="166">
        <f>FP188</f>
        <v>290541.68420000002</v>
      </c>
      <c r="FP188" s="166">
        <f>FP189+FP190</f>
        <v>290541.68420000002</v>
      </c>
      <c r="FQ188" s="166"/>
      <c r="FR188" s="166"/>
      <c r="FS188" s="248">
        <f t="shared" si="364"/>
        <v>2822.8168000000001</v>
      </c>
      <c r="FT188" s="249">
        <f t="shared" si="372"/>
        <v>9.7157033001049834E-3</v>
      </c>
      <c r="FU188" s="248">
        <f>FU190</f>
        <v>2822.8168000000001</v>
      </c>
      <c r="FV188" s="249">
        <f t="shared" si="373"/>
        <v>9.7157033001049834E-3</v>
      </c>
      <c r="FW188" s="248">
        <f t="shared" si="349"/>
        <v>0</v>
      </c>
      <c r="FX188" s="249">
        <v>0</v>
      </c>
      <c r="FY188" s="248">
        <f t="shared" si="350"/>
        <v>0</v>
      </c>
      <c r="FZ188" s="249">
        <v>0</v>
      </c>
      <c r="GA188" s="166">
        <f t="shared" si="376"/>
        <v>1894.65942</v>
      </c>
      <c r="GB188" s="250">
        <f t="shared" si="377"/>
        <v>6.5211276833370812E-3</v>
      </c>
      <c r="GC188" s="166">
        <f>GC189+GC190</f>
        <v>1894.65942</v>
      </c>
      <c r="GD188" s="250">
        <f t="shared" si="386"/>
        <v>6.5211276833370812E-3</v>
      </c>
      <c r="GE188" s="248"/>
      <c r="GF188" s="251"/>
      <c r="GG188" s="248">
        <f t="shared" si="351"/>
        <v>0</v>
      </c>
      <c r="GH188" s="251">
        <v>0</v>
      </c>
      <c r="GI188" s="248">
        <f t="shared" si="378"/>
        <v>289581.83158</v>
      </c>
      <c r="GJ188" s="250">
        <f t="shared" si="379"/>
        <v>0.99669633421915704</v>
      </c>
      <c r="GK188" s="248">
        <f>GK189+GK190</f>
        <v>289581.83158</v>
      </c>
      <c r="GL188" s="250">
        <f t="shared" si="380"/>
        <v>0.99669633421915704</v>
      </c>
      <c r="GM188" s="248">
        <f t="shared" si="352"/>
        <v>0</v>
      </c>
      <c r="GN188" s="250">
        <v>0</v>
      </c>
      <c r="GO188" s="248">
        <f t="shared" si="353"/>
        <v>0</v>
      </c>
      <c r="GP188" s="250">
        <v>0</v>
      </c>
      <c r="GQ188" s="166"/>
      <c r="GR188" s="166"/>
      <c r="GS188" s="166"/>
      <c r="GT188" s="166"/>
      <c r="GU188" s="166">
        <f t="shared" si="449"/>
        <v>86574.895879999996</v>
      </c>
      <c r="GV188" s="166">
        <f>SUM(GV189:GV192)</f>
        <v>86574.895879999996</v>
      </c>
      <c r="GW188" s="166"/>
      <c r="GX188" s="166"/>
      <c r="GY188" s="166"/>
      <c r="GZ188" s="166"/>
      <c r="HA188" s="166"/>
      <c r="HB188" s="166"/>
      <c r="HC188" s="166"/>
      <c r="HD188" s="166"/>
      <c r="HE188" s="166"/>
      <c r="HF188" s="166"/>
      <c r="HG188" s="166">
        <f>HH188</f>
        <v>0</v>
      </c>
      <c r="HH188" s="166">
        <f>HH189+HH190</f>
        <v>0</v>
      </c>
      <c r="HI188" s="166"/>
      <c r="HJ188" s="166"/>
      <c r="HK188" s="166"/>
      <c r="HL188" s="166"/>
      <c r="HM188" s="166"/>
      <c r="HN188" s="166"/>
      <c r="HO188" s="166">
        <f>HP188</f>
        <v>86574.895879999996</v>
      </c>
      <c r="HP188" s="166">
        <f>SUM(HP189:HP192)</f>
        <v>86574.895879999996</v>
      </c>
      <c r="HQ188" s="166"/>
      <c r="HR188" s="166"/>
      <c r="HS188" s="166">
        <f>HT188</f>
        <v>0</v>
      </c>
      <c r="HT188" s="166">
        <f>HT189+HT190</f>
        <v>0</v>
      </c>
      <c r="HU188" s="166"/>
      <c r="HV188" s="166"/>
      <c r="HW188" s="166"/>
      <c r="HX188" s="166"/>
      <c r="HY188" s="166"/>
      <c r="HZ188" s="166"/>
      <c r="IA188" s="166">
        <f>IB188</f>
        <v>0</v>
      </c>
      <c r="IB188" s="166">
        <f>IB189+IB190</f>
        <v>0</v>
      </c>
      <c r="IC188" s="166"/>
      <c r="ID188" s="166"/>
      <c r="IE188" s="297"/>
      <c r="IF188" s="320"/>
      <c r="IG188" s="320"/>
      <c r="IH188" s="320"/>
      <c r="II188" s="252"/>
      <c r="IJ188" s="252"/>
      <c r="IK188" s="252"/>
      <c r="IL188" s="252"/>
      <c r="IM188" s="252"/>
      <c r="IN188" s="252"/>
      <c r="IO188" s="252"/>
    </row>
    <row r="189" spans="2:249" s="364" customFormat="1" ht="36" hidden="1" customHeight="1" x14ac:dyDescent="0.25">
      <c r="B189" s="285"/>
      <c r="C189" s="260" t="s">
        <v>162</v>
      </c>
      <c r="D189" s="329"/>
      <c r="E189" s="232"/>
      <c r="F189" s="232"/>
      <c r="G189" s="232"/>
      <c r="H189" s="232"/>
      <c r="I189" s="232"/>
      <c r="J189" s="232"/>
      <c r="K189" s="232"/>
      <c r="L189" s="232"/>
      <c r="M189" s="232"/>
      <c r="N189" s="232"/>
      <c r="O189" s="232"/>
      <c r="P189" s="232"/>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65"/>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66"/>
      <c r="BL189" s="267"/>
      <c r="BM189" s="234"/>
      <c r="BN189" s="234"/>
      <c r="BO189" s="234"/>
      <c r="BP189" s="234"/>
      <c r="BQ189" s="234"/>
      <c r="BR189" s="234"/>
      <c r="BS189" s="234"/>
      <c r="BT189" s="234"/>
      <c r="BU189" s="234"/>
      <c r="BV189" s="234"/>
      <c r="BW189" s="234"/>
      <c r="BX189" s="234"/>
      <c r="BY189" s="234"/>
      <c r="BZ189" s="234"/>
      <c r="CA189" s="234"/>
      <c r="CB189" s="234"/>
      <c r="CC189" s="234"/>
      <c r="CD189" s="234"/>
      <c r="CE189" s="267"/>
      <c r="CF189" s="267"/>
      <c r="CG189" s="234"/>
      <c r="CH189" s="234"/>
      <c r="CI189" s="234"/>
      <c r="CJ189" s="234"/>
      <c r="CK189" s="234"/>
      <c r="CL189" s="234"/>
      <c r="CM189" s="234"/>
      <c r="CN189" s="234"/>
      <c r="CO189" s="234"/>
      <c r="CP189" s="234"/>
      <c r="CQ189" s="234"/>
      <c r="CR189" s="234"/>
      <c r="CS189" s="234"/>
      <c r="CT189" s="234"/>
      <c r="CU189" s="234"/>
      <c r="CV189" s="234"/>
      <c r="CW189" s="234">
        <f>CX189+CY189</f>
        <v>0</v>
      </c>
      <c r="CX189" s="234">
        <v>0</v>
      </c>
      <c r="CY189" s="234"/>
      <c r="CZ189" s="234"/>
      <c r="DA189" s="234"/>
      <c r="DB189" s="234"/>
      <c r="DC189" s="234"/>
      <c r="DD189" s="234"/>
      <c r="DE189" s="234"/>
      <c r="DF189" s="234">
        <f>DG189+DH189</f>
        <v>186527.88729000001</v>
      </c>
      <c r="DG189" s="234">
        <f>DJ189-CX189</f>
        <v>186527.88729000001</v>
      </c>
      <c r="DH189" s="234"/>
      <c r="DI189" s="234">
        <f>DJ189+DK189</f>
        <v>186527.88729000001</v>
      </c>
      <c r="DJ189" s="234">
        <f>CX57</f>
        <v>186527.88729000001</v>
      </c>
      <c r="DK189" s="234"/>
      <c r="DL189" s="234"/>
      <c r="DM189" s="234"/>
      <c r="DN189" s="234"/>
      <c r="DO189" s="234"/>
      <c r="DP189" s="234"/>
      <c r="DQ189" s="234"/>
      <c r="DR189" s="234"/>
      <c r="DS189" s="234"/>
      <c r="DT189" s="234"/>
      <c r="DU189" s="234">
        <f>DV189</f>
        <v>0</v>
      </c>
      <c r="DV189" s="234">
        <v>0</v>
      </c>
      <c r="DW189" s="234"/>
      <c r="DX189" s="234"/>
      <c r="DY189" s="234"/>
      <c r="DZ189" s="234"/>
      <c r="EA189" s="234"/>
      <c r="EB189" s="234"/>
      <c r="EC189" s="234"/>
      <c r="ED189" s="234">
        <f>EE189+EF189</f>
        <v>277421.3922</v>
      </c>
      <c r="EE189" s="234">
        <f>EH189-DV189</f>
        <v>277421.3922</v>
      </c>
      <c r="EF189" s="234"/>
      <c r="EG189" s="232">
        <f>EH189</f>
        <v>277421.3922</v>
      </c>
      <c r="EH189" s="234">
        <f>677421.3922-400000</f>
        <v>277421.3922</v>
      </c>
      <c r="EI189" s="234"/>
      <c r="EJ189" s="234"/>
      <c r="EK189" s="234">
        <f t="shared" si="446"/>
        <v>0</v>
      </c>
      <c r="EL189" s="234"/>
      <c r="EM189" s="234"/>
      <c r="EN189" s="234"/>
      <c r="EO189" s="234"/>
      <c r="EP189" s="234"/>
      <c r="EQ189" s="234"/>
      <c r="ER189" s="234"/>
      <c r="ES189" s="234">
        <f t="shared" si="447"/>
        <v>0</v>
      </c>
      <c r="ET189" s="234"/>
      <c r="EU189" s="234"/>
      <c r="EV189" s="234"/>
      <c r="EW189" s="234">
        <f>EX189</f>
        <v>0</v>
      </c>
      <c r="EX189" s="234">
        <v>0</v>
      </c>
      <c r="EY189" s="234"/>
      <c r="EZ189" s="234" t="e">
        <f>FA189+FB189</f>
        <v>#REF!</v>
      </c>
      <c r="FA189" s="234" t="e">
        <f>FD189-#REF!</f>
        <v>#REF!</v>
      </c>
      <c r="FB189" s="234"/>
      <c r="FC189" s="234">
        <f>FD189</f>
        <v>277421.3922</v>
      </c>
      <c r="FD189" s="234">
        <v>277421.3922</v>
      </c>
      <c r="FE189" s="234"/>
      <c r="FF189" s="234"/>
      <c r="FG189" s="234">
        <f t="shared" si="448"/>
        <v>0</v>
      </c>
      <c r="FH189" s="234">
        <f>FP189-FD189</f>
        <v>0</v>
      </c>
      <c r="FI189" s="234"/>
      <c r="FJ189" s="234"/>
      <c r="FK189" s="234"/>
      <c r="FL189" s="234"/>
      <c r="FM189" s="234"/>
      <c r="FN189" s="234"/>
      <c r="FO189" s="234">
        <f>FP189</f>
        <v>277421.3922</v>
      </c>
      <c r="FP189" s="234">
        <f>677421.3922-400000</f>
        <v>277421.3922</v>
      </c>
      <c r="FQ189" s="234"/>
      <c r="FR189" s="234"/>
      <c r="FS189" s="140">
        <f t="shared" si="364"/>
        <v>0</v>
      </c>
      <c r="FT189" s="144">
        <f t="shared" si="372"/>
        <v>0</v>
      </c>
      <c r="FU189" s="140">
        <v>0</v>
      </c>
      <c r="FV189" s="144">
        <f t="shared" si="373"/>
        <v>0</v>
      </c>
      <c r="FW189" s="140">
        <f t="shared" si="349"/>
        <v>0</v>
      </c>
      <c r="FX189" s="144">
        <v>0</v>
      </c>
      <c r="FY189" s="140">
        <f t="shared" si="350"/>
        <v>0</v>
      </c>
      <c r="FZ189" s="144">
        <v>0</v>
      </c>
      <c r="GA189" s="140">
        <f t="shared" si="376"/>
        <v>0</v>
      </c>
      <c r="GB189" s="145">
        <f t="shared" si="377"/>
        <v>0</v>
      </c>
      <c r="GC189" s="140">
        <v>0</v>
      </c>
      <c r="GD189" s="145">
        <f t="shared" si="386"/>
        <v>0</v>
      </c>
      <c r="GE189" s="140"/>
      <c r="GF189" s="268"/>
      <c r="GG189" s="140">
        <f t="shared" si="351"/>
        <v>0</v>
      </c>
      <c r="GH189" s="268">
        <v>0</v>
      </c>
      <c r="GI189" s="140">
        <f t="shared" si="378"/>
        <v>277421.3922</v>
      </c>
      <c r="GJ189" s="145">
        <f t="shared" si="379"/>
        <v>1</v>
      </c>
      <c r="GK189" s="140">
        <v>277421.3922</v>
      </c>
      <c r="GL189" s="145">
        <f t="shared" si="380"/>
        <v>1</v>
      </c>
      <c r="GM189" s="140">
        <f t="shared" si="352"/>
        <v>0</v>
      </c>
      <c r="GN189" s="145">
        <v>0</v>
      </c>
      <c r="GO189" s="140">
        <f t="shared" si="353"/>
        <v>0</v>
      </c>
      <c r="GP189" s="145">
        <v>0</v>
      </c>
      <c r="GQ189" s="234"/>
      <c r="GR189" s="234"/>
      <c r="GS189" s="234"/>
      <c r="GT189" s="234"/>
      <c r="GU189" s="234">
        <f t="shared" si="449"/>
        <v>0</v>
      </c>
      <c r="GV189" s="234">
        <v>0</v>
      </c>
      <c r="GW189" s="234"/>
      <c r="GX189" s="234"/>
      <c r="GY189" s="234"/>
      <c r="GZ189" s="234"/>
      <c r="HA189" s="234"/>
      <c r="HB189" s="234"/>
      <c r="HC189" s="234"/>
      <c r="HD189" s="234"/>
      <c r="HE189" s="234"/>
      <c r="HF189" s="234"/>
      <c r="HG189" s="234">
        <f>HH189</f>
        <v>0</v>
      </c>
      <c r="HH189" s="234">
        <f>HP189-GV189</f>
        <v>0</v>
      </c>
      <c r="HI189" s="234"/>
      <c r="HJ189" s="234"/>
      <c r="HK189" s="234">
        <f>HL189</f>
        <v>0</v>
      </c>
      <c r="HL189" s="234">
        <f>IF189-GZ189</f>
        <v>0</v>
      </c>
      <c r="HM189" s="234"/>
      <c r="HN189" s="234"/>
      <c r="HO189" s="232">
        <f>HP189</f>
        <v>0</v>
      </c>
      <c r="HP189" s="234">
        <v>0</v>
      </c>
      <c r="HQ189" s="234"/>
      <c r="HR189" s="234"/>
      <c r="HS189" s="234">
        <f>HT189</f>
        <v>0</v>
      </c>
      <c r="HT189" s="234">
        <v>0</v>
      </c>
      <c r="HU189" s="234"/>
      <c r="HV189" s="234"/>
      <c r="HW189" s="234">
        <f>HX189</f>
        <v>0</v>
      </c>
      <c r="HX189" s="234">
        <f>IR189-HL189</f>
        <v>0</v>
      </c>
      <c r="HY189" s="234"/>
      <c r="HZ189" s="234"/>
      <c r="IA189" s="234">
        <f>IB189</f>
        <v>0</v>
      </c>
      <c r="IB189" s="234">
        <v>0</v>
      </c>
      <c r="IC189" s="234"/>
      <c r="ID189" s="234"/>
      <c r="IE189" s="363"/>
      <c r="IF189" s="238"/>
      <c r="IG189" s="238"/>
      <c r="IH189" s="238"/>
      <c r="II189" s="333"/>
      <c r="IJ189" s="333"/>
      <c r="IK189" s="333"/>
      <c r="IL189" s="333"/>
      <c r="IM189" s="333"/>
      <c r="IN189" s="333"/>
      <c r="IO189" s="333"/>
    </row>
    <row r="190" spans="2:249" s="364" customFormat="1" ht="30" hidden="1" customHeight="1" x14ac:dyDescent="0.25">
      <c r="B190" s="285"/>
      <c r="C190" s="260" t="s">
        <v>164</v>
      </c>
      <c r="D190" s="329"/>
      <c r="E190" s="232"/>
      <c r="F190" s="232"/>
      <c r="G190" s="232"/>
      <c r="H190" s="232"/>
      <c r="I190" s="232"/>
      <c r="J190" s="232"/>
      <c r="K190" s="232"/>
      <c r="L190" s="232"/>
      <c r="M190" s="232"/>
      <c r="N190" s="232"/>
      <c r="O190" s="232"/>
      <c r="P190" s="232"/>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65"/>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66"/>
      <c r="BL190" s="267"/>
      <c r="BM190" s="234"/>
      <c r="BN190" s="234"/>
      <c r="BO190" s="234"/>
      <c r="BP190" s="234"/>
      <c r="BQ190" s="234"/>
      <c r="BR190" s="234"/>
      <c r="BS190" s="234"/>
      <c r="BT190" s="234"/>
      <c r="BU190" s="234"/>
      <c r="BV190" s="234"/>
      <c r="BW190" s="234"/>
      <c r="BX190" s="234"/>
      <c r="BY190" s="234"/>
      <c r="BZ190" s="234"/>
      <c r="CA190" s="234"/>
      <c r="CB190" s="234"/>
      <c r="CC190" s="234"/>
      <c r="CD190" s="234"/>
      <c r="CE190" s="267"/>
      <c r="CF190" s="267"/>
      <c r="CG190" s="234"/>
      <c r="CH190" s="234"/>
      <c r="CI190" s="234"/>
      <c r="CJ190" s="234"/>
      <c r="CK190" s="234"/>
      <c r="CL190" s="234"/>
      <c r="CM190" s="234"/>
      <c r="CN190" s="234"/>
      <c r="CO190" s="234"/>
      <c r="CP190" s="234"/>
      <c r="CQ190" s="234"/>
      <c r="CR190" s="234"/>
      <c r="CS190" s="234"/>
      <c r="CT190" s="234"/>
      <c r="CU190" s="234"/>
      <c r="CV190" s="234"/>
      <c r="CW190" s="234">
        <f>CX190+CY190</f>
        <v>0</v>
      </c>
      <c r="CX190" s="234">
        <v>0</v>
      </c>
      <c r="CY190" s="234"/>
      <c r="CZ190" s="234"/>
      <c r="DA190" s="234"/>
      <c r="DB190" s="234"/>
      <c r="DC190" s="234"/>
      <c r="DD190" s="234"/>
      <c r="DE190" s="234"/>
      <c r="DF190" s="234">
        <f>DG190+DH190</f>
        <v>29085.1057</v>
      </c>
      <c r="DG190" s="234">
        <f>DJ190-CX190</f>
        <v>29085.1057</v>
      </c>
      <c r="DH190" s="234"/>
      <c r="DI190" s="234">
        <f>DJ190+DK190</f>
        <v>29085.1057</v>
      </c>
      <c r="DJ190" s="234">
        <f>CX58</f>
        <v>29085.1057</v>
      </c>
      <c r="DK190" s="234"/>
      <c r="DL190" s="234"/>
      <c r="DM190" s="234"/>
      <c r="DN190" s="234"/>
      <c r="DO190" s="234"/>
      <c r="DP190" s="234"/>
      <c r="DQ190" s="234"/>
      <c r="DR190" s="234"/>
      <c r="DS190" s="234"/>
      <c r="DT190" s="234"/>
      <c r="DU190" s="234">
        <f>DV190</f>
        <v>0</v>
      </c>
      <c r="DV190" s="234">
        <v>0</v>
      </c>
      <c r="DW190" s="234"/>
      <c r="DX190" s="234"/>
      <c r="DY190" s="234"/>
      <c r="DZ190" s="234"/>
      <c r="EA190" s="234"/>
      <c r="EB190" s="234"/>
      <c r="EC190" s="234"/>
      <c r="ED190" s="234">
        <f>EE190+EF190</f>
        <v>13120.291999999999</v>
      </c>
      <c r="EE190" s="234">
        <f>EH190-DV190</f>
        <v>13120.291999999999</v>
      </c>
      <c r="EF190" s="234"/>
      <c r="EG190" s="232">
        <f>EH190</f>
        <v>13120.291999999999</v>
      </c>
      <c r="EH190" s="234">
        <v>13120.291999999999</v>
      </c>
      <c r="EI190" s="234"/>
      <c r="EJ190" s="234"/>
      <c r="EK190" s="234">
        <f t="shared" si="446"/>
        <v>-13120.291999999999</v>
      </c>
      <c r="EL190" s="234">
        <f>ET190-EH190</f>
        <v>-13120.291999999999</v>
      </c>
      <c r="EM190" s="234"/>
      <c r="EN190" s="234"/>
      <c r="EO190" s="234"/>
      <c r="EP190" s="234"/>
      <c r="EQ190" s="234"/>
      <c r="ER190" s="234"/>
      <c r="ES190" s="234">
        <f t="shared" si="447"/>
        <v>0</v>
      </c>
      <c r="ET190" s="234"/>
      <c r="EU190" s="234"/>
      <c r="EV190" s="234"/>
      <c r="EW190" s="234">
        <f>EX190</f>
        <v>0</v>
      </c>
      <c r="EX190" s="234">
        <v>0</v>
      </c>
      <c r="EY190" s="234"/>
      <c r="EZ190" s="234" t="e">
        <f>FA190+FB190</f>
        <v>#REF!</v>
      </c>
      <c r="FA190" s="234" t="e">
        <f>FD190-#REF!</f>
        <v>#REF!</v>
      </c>
      <c r="FB190" s="234"/>
      <c r="FC190" s="234">
        <f>FD190</f>
        <v>13120.291999999999</v>
      </c>
      <c r="FD190" s="234">
        <v>13120.291999999999</v>
      </c>
      <c r="FE190" s="234"/>
      <c r="FF190" s="234"/>
      <c r="FG190" s="234">
        <f t="shared" si="448"/>
        <v>0</v>
      </c>
      <c r="FH190" s="234"/>
      <c r="FI190" s="234"/>
      <c r="FJ190" s="234"/>
      <c r="FK190" s="234"/>
      <c r="FL190" s="234"/>
      <c r="FM190" s="234"/>
      <c r="FN190" s="234"/>
      <c r="FO190" s="234">
        <f>FP190</f>
        <v>13120.291999999999</v>
      </c>
      <c r="FP190" s="234">
        <v>13120.291999999999</v>
      </c>
      <c r="FQ190" s="234"/>
      <c r="FR190" s="234"/>
      <c r="FS190" s="140">
        <f t="shared" si="364"/>
        <v>2822.8168000000001</v>
      </c>
      <c r="FT190" s="144">
        <f t="shared" si="372"/>
        <v>0.21514893113659361</v>
      </c>
      <c r="FU190" s="140">
        <v>2822.8168000000001</v>
      </c>
      <c r="FV190" s="144">
        <f t="shared" si="373"/>
        <v>0.21514893113659361</v>
      </c>
      <c r="FW190" s="140">
        <f t="shared" si="349"/>
        <v>0</v>
      </c>
      <c r="FX190" s="144">
        <v>0</v>
      </c>
      <c r="FY190" s="140">
        <f t="shared" si="350"/>
        <v>0</v>
      </c>
      <c r="FZ190" s="144">
        <v>0</v>
      </c>
      <c r="GA190" s="140">
        <f t="shared" si="376"/>
        <v>1894.65942</v>
      </c>
      <c r="GB190" s="145">
        <f t="shared" si="377"/>
        <v>0.14440680283640028</v>
      </c>
      <c r="GC190" s="140">
        <v>1894.65942</v>
      </c>
      <c r="GD190" s="145">
        <f t="shared" si="386"/>
        <v>0.14440680283640028</v>
      </c>
      <c r="GE190" s="140"/>
      <c r="GF190" s="268"/>
      <c r="GG190" s="140">
        <f t="shared" si="351"/>
        <v>0</v>
      </c>
      <c r="GH190" s="268">
        <v>0</v>
      </c>
      <c r="GI190" s="140">
        <f t="shared" si="378"/>
        <v>12160.43938</v>
      </c>
      <c r="GJ190" s="145">
        <f t="shared" si="379"/>
        <v>0.92684212973308833</v>
      </c>
      <c r="GK190" s="140">
        <v>12160.43938</v>
      </c>
      <c r="GL190" s="145">
        <f t="shared" si="380"/>
        <v>0.92684212973308833</v>
      </c>
      <c r="GM190" s="140">
        <f t="shared" si="352"/>
        <v>0</v>
      </c>
      <c r="GN190" s="145">
        <v>0</v>
      </c>
      <c r="GO190" s="140">
        <f t="shared" si="353"/>
        <v>0</v>
      </c>
      <c r="GP190" s="145">
        <v>0</v>
      </c>
      <c r="GQ190" s="234"/>
      <c r="GR190" s="234"/>
      <c r="GS190" s="234"/>
      <c r="GT190" s="234"/>
      <c r="GU190" s="234">
        <f t="shared" si="449"/>
        <v>8189.6653699999997</v>
      </c>
      <c r="GV190" s="234">
        <v>8189.6653699999997</v>
      </c>
      <c r="GW190" s="234"/>
      <c r="GX190" s="234"/>
      <c r="GY190" s="234"/>
      <c r="GZ190" s="234"/>
      <c r="HA190" s="234"/>
      <c r="HB190" s="234"/>
      <c r="HC190" s="234"/>
      <c r="HD190" s="234"/>
      <c r="HE190" s="234"/>
      <c r="HF190" s="234"/>
      <c r="HG190" s="234">
        <f>HH190</f>
        <v>0</v>
      </c>
      <c r="HH190" s="234">
        <f>HP190-GV190</f>
        <v>0</v>
      </c>
      <c r="HI190" s="234"/>
      <c r="HJ190" s="234"/>
      <c r="HK190" s="234">
        <f>HL190</f>
        <v>0</v>
      </c>
      <c r="HL190" s="234">
        <f>IF190-GZ190</f>
        <v>0</v>
      </c>
      <c r="HM190" s="234"/>
      <c r="HN190" s="234"/>
      <c r="HO190" s="232">
        <f>HP190</f>
        <v>8189.6653699999997</v>
      </c>
      <c r="HP190" s="234">
        <v>8189.6653699999997</v>
      </c>
      <c r="HQ190" s="234"/>
      <c r="HR190" s="234"/>
      <c r="HS190" s="234">
        <f>HT190</f>
        <v>0</v>
      </c>
      <c r="HT190" s="234">
        <v>0</v>
      </c>
      <c r="HU190" s="234"/>
      <c r="HV190" s="234"/>
      <c r="HW190" s="234">
        <f>HX190</f>
        <v>0</v>
      </c>
      <c r="HX190" s="234">
        <f>IR190-HL190</f>
        <v>0</v>
      </c>
      <c r="HY190" s="234"/>
      <c r="HZ190" s="234"/>
      <c r="IA190" s="234">
        <f>IB190</f>
        <v>0</v>
      </c>
      <c r="IB190" s="234">
        <v>0</v>
      </c>
      <c r="IC190" s="234"/>
      <c r="ID190" s="234"/>
      <c r="IE190" s="363"/>
      <c r="IF190" s="238"/>
      <c r="IG190" s="238"/>
      <c r="IH190" s="238"/>
      <c r="II190" s="333"/>
      <c r="IJ190" s="333"/>
      <c r="IK190" s="333"/>
      <c r="IL190" s="333"/>
      <c r="IM190" s="333"/>
      <c r="IN190" s="333"/>
      <c r="IO190" s="333"/>
    </row>
    <row r="191" spans="2:249" s="321" customFormat="1" ht="45" hidden="1" customHeight="1" x14ac:dyDescent="0.3">
      <c r="B191" s="161"/>
      <c r="C191" s="260" t="s">
        <v>179</v>
      </c>
      <c r="D191" s="163"/>
      <c r="E191" s="164"/>
      <c r="F191" s="164"/>
      <c r="G191" s="164"/>
      <c r="H191" s="232"/>
      <c r="I191" s="164"/>
      <c r="J191" s="164"/>
      <c r="K191" s="164"/>
      <c r="L191" s="164"/>
      <c r="M191" s="164"/>
      <c r="N191" s="232"/>
      <c r="O191" s="164"/>
      <c r="P191" s="164"/>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70"/>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71"/>
      <c r="BL191" s="167"/>
      <c r="BM191" s="166"/>
      <c r="BN191" s="166"/>
      <c r="BO191" s="166"/>
      <c r="BP191" s="166"/>
      <c r="BQ191" s="166"/>
      <c r="BR191" s="166"/>
      <c r="BS191" s="166"/>
      <c r="BT191" s="166"/>
      <c r="BU191" s="166"/>
      <c r="BV191" s="166"/>
      <c r="BW191" s="166"/>
      <c r="BX191" s="166"/>
      <c r="BY191" s="166"/>
      <c r="BZ191" s="166"/>
      <c r="CA191" s="166"/>
      <c r="CB191" s="166"/>
      <c r="CC191" s="166"/>
      <c r="CD191" s="166"/>
      <c r="CE191" s="167"/>
      <c r="CF191" s="167"/>
      <c r="CG191" s="166"/>
      <c r="CH191" s="166"/>
      <c r="CI191" s="166"/>
      <c r="CJ191" s="166"/>
      <c r="CK191" s="166"/>
      <c r="CL191" s="166"/>
      <c r="CM191" s="166"/>
      <c r="CN191" s="166"/>
      <c r="CO191" s="166"/>
      <c r="CP191" s="166"/>
      <c r="CQ191" s="166"/>
      <c r="CR191" s="166"/>
      <c r="CS191" s="166"/>
      <c r="CT191" s="166"/>
      <c r="CU191" s="166"/>
      <c r="CV191" s="166"/>
      <c r="CW191" s="234">
        <f>CX191+CY191</f>
        <v>0</v>
      </c>
      <c r="CX191" s="234">
        <v>0</v>
      </c>
      <c r="CY191" s="166"/>
      <c r="CZ191" s="166"/>
      <c r="DA191" s="166"/>
      <c r="DB191" s="166"/>
      <c r="DC191" s="166"/>
      <c r="DD191" s="166"/>
      <c r="DE191" s="166"/>
      <c r="DF191" s="234">
        <f>DG191+DH191</f>
        <v>18450.450669999998</v>
      </c>
      <c r="DG191" s="234">
        <f>DJ191-CX191</f>
        <v>18450.450669999998</v>
      </c>
      <c r="DH191" s="166"/>
      <c r="DI191" s="234">
        <f>DJ191+DK191</f>
        <v>18450.450669999998</v>
      </c>
      <c r="DJ191" s="234">
        <f>CX59</f>
        <v>18450.450669999998</v>
      </c>
      <c r="DK191" s="166"/>
      <c r="DL191" s="166"/>
      <c r="DM191" s="166"/>
      <c r="DN191" s="166"/>
      <c r="DO191" s="166"/>
      <c r="DP191" s="166"/>
      <c r="DQ191" s="166"/>
      <c r="DR191" s="166"/>
      <c r="DS191" s="166"/>
      <c r="DT191" s="166"/>
      <c r="DU191" s="166"/>
      <c r="DV191" s="166"/>
      <c r="DW191" s="166"/>
      <c r="DX191" s="166"/>
      <c r="DY191" s="166"/>
      <c r="DZ191" s="166"/>
      <c r="EA191" s="166"/>
      <c r="EB191" s="166"/>
      <c r="EC191" s="166"/>
      <c r="ED191" s="234">
        <f>EE191+EF191</f>
        <v>0</v>
      </c>
      <c r="EE191" s="234">
        <f>EH191-DV191</f>
        <v>0</v>
      </c>
      <c r="EF191" s="166"/>
      <c r="EG191" s="166"/>
      <c r="EH191" s="234"/>
      <c r="EI191" s="234"/>
      <c r="EJ191" s="234"/>
      <c r="EK191" s="234">
        <f t="shared" si="446"/>
        <v>0</v>
      </c>
      <c r="EL191" s="234">
        <v>0</v>
      </c>
      <c r="EM191" s="166"/>
      <c r="EN191" s="166"/>
      <c r="EO191" s="166"/>
      <c r="EP191" s="166"/>
      <c r="EQ191" s="166"/>
      <c r="ER191" s="166"/>
      <c r="ES191" s="234">
        <f>EH191</f>
        <v>0</v>
      </c>
      <c r="ET191" s="234"/>
      <c r="EU191" s="166"/>
      <c r="EV191" s="166"/>
      <c r="EW191" s="234">
        <f>EX191</f>
        <v>0</v>
      </c>
      <c r="EX191" s="234">
        <v>0</v>
      </c>
      <c r="EY191" s="166"/>
      <c r="EZ191" s="166"/>
      <c r="FA191" s="166"/>
      <c r="FB191" s="166"/>
      <c r="FC191" s="166">
        <v>0</v>
      </c>
      <c r="FD191" s="234"/>
      <c r="FE191" s="234"/>
      <c r="FF191" s="234"/>
      <c r="FG191" s="234">
        <f t="shared" si="448"/>
        <v>0</v>
      </c>
      <c r="FH191" s="234"/>
      <c r="FI191" s="166"/>
      <c r="FJ191" s="166"/>
      <c r="FK191" s="166"/>
      <c r="FL191" s="166"/>
      <c r="FM191" s="166"/>
      <c r="FN191" s="166"/>
      <c r="FO191" s="166">
        <v>0</v>
      </c>
      <c r="FP191" s="234"/>
      <c r="FQ191" s="234"/>
      <c r="FR191" s="234"/>
      <c r="FS191" s="45">
        <f t="shared" si="364"/>
        <v>0</v>
      </c>
      <c r="FT191" s="46" t="e">
        <f t="shared" si="372"/>
        <v>#DIV/0!</v>
      </c>
      <c r="FU191" s="45">
        <v>0</v>
      </c>
      <c r="FV191" s="46" t="e">
        <f t="shared" si="373"/>
        <v>#DIV/0!</v>
      </c>
      <c r="FW191" s="45">
        <f t="shared" si="349"/>
        <v>0</v>
      </c>
      <c r="FX191" s="46" t="e">
        <f t="shared" si="374"/>
        <v>#DIV/0!</v>
      </c>
      <c r="FY191" s="45">
        <f t="shared" si="350"/>
        <v>0</v>
      </c>
      <c r="FZ191" s="46" t="e">
        <f t="shared" si="375"/>
        <v>#DIV/0!</v>
      </c>
      <c r="GA191" s="45">
        <f t="shared" si="376"/>
        <v>0</v>
      </c>
      <c r="GB191" s="47" t="e">
        <f t="shared" si="377"/>
        <v>#DIV/0!</v>
      </c>
      <c r="GC191" s="140">
        <v>0</v>
      </c>
      <c r="GD191" s="47" t="e">
        <f t="shared" si="386"/>
        <v>#DIV/0!</v>
      </c>
      <c r="GE191" s="115"/>
      <c r="GF191" s="236"/>
      <c r="GG191" s="115">
        <f t="shared" si="351"/>
        <v>0</v>
      </c>
      <c r="GH191" s="236" t="e">
        <f t="shared" si="339"/>
        <v>#DIV/0!</v>
      </c>
      <c r="GI191" s="140">
        <f t="shared" si="378"/>
        <v>0</v>
      </c>
      <c r="GJ191" s="47" t="e">
        <f t="shared" si="379"/>
        <v>#DIV/0!</v>
      </c>
      <c r="GK191" s="115">
        <f t="shared" ref="GK191:GK203" si="450">GK437+GK486</f>
        <v>0</v>
      </c>
      <c r="GL191" s="47" t="e">
        <f t="shared" si="380"/>
        <v>#DIV/0!</v>
      </c>
      <c r="GM191" s="115">
        <f t="shared" si="352"/>
        <v>0</v>
      </c>
      <c r="GN191" s="47" t="e">
        <f t="shared" si="381"/>
        <v>#DIV/0!</v>
      </c>
      <c r="GO191" s="115">
        <f t="shared" si="353"/>
        <v>0</v>
      </c>
      <c r="GP191" s="47" t="e">
        <f t="shared" si="382"/>
        <v>#DIV/0!</v>
      </c>
      <c r="GQ191" s="234"/>
      <c r="GR191" s="234"/>
      <c r="GS191" s="234"/>
      <c r="GT191" s="234"/>
      <c r="GU191" s="234">
        <f t="shared" si="449"/>
        <v>78385.230509999994</v>
      </c>
      <c r="GV191" s="234">
        <v>78385.230509999994</v>
      </c>
      <c r="GW191" s="234"/>
      <c r="GX191" s="234"/>
      <c r="GY191" s="234"/>
      <c r="GZ191" s="234"/>
      <c r="HA191" s="234"/>
      <c r="HB191" s="234"/>
      <c r="HC191" s="234"/>
      <c r="HD191" s="234"/>
      <c r="HE191" s="234"/>
      <c r="HF191" s="234"/>
      <c r="HG191" s="234">
        <f>HH191</f>
        <v>0</v>
      </c>
      <c r="HH191" s="234"/>
      <c r="HI191" s="234"/>
      <c r="HJ191" s="234"/>
      <c r="HK191" s="166"/>
      <c r="HL191" s="234"/>
      <c r="HM191" s="234"/>
      <c r="HN191" s="234"/>
      <c r="HO191" s="232">
        <f>HP191</f>
        <v>78385.230509999994</v>
      </c>
      <c r="HP191" s="234">
        <v>78385.230509999994</v>
      </c>
      <c r="HQ191" s="234"/>
      <c r="HR191" s="234"/>
      <c r="HS191" s="166"/>
      <c r="HT191" s="234"/>
      <c r="HU191" s="234"/>
      <c r="HV191" s="234"/>
      <c r="HW191" s="166"/>
      <c r="HX191" s="234"/>
      <c r="HY191" s="234"/>
      <c r="HZ191" s="234"/>
      <c r="IA191" s="166"/>
      <c r="IB191" s="234"/>
      <c r="IC191" s="234"/>
      <c r="ID191" s="234"/>
      <c r="IE191" s="326"/>
      <c r="IF191" s="320"/>
      <c r="IG191" s="320"/>
      <c r="IH191" s="320"/>
      <c r="II191" s="252"/>
      <c r="IJ191" s="252"/>
      <c r="IK191" s="252"/>
      <c r="IL191" s="252"/>
      <c r="IM191" s="252"/>
      <c r="IN191" s="252"/>
      <c r="IO191" s="252"/>
    </row>
    <row r="192" spans="2:249" s="321" customFormat="1" ht="56.25" hidden="1" customHeight="1" x14ac:dyDescent="0.3">
      <c r="B192" s="161"/>
      <c r="C192" s="260" t="s">
        <v>180</v>
      </c>
      <c r="D192" s="163"/>
      <c r="E192" s="164"/>
      <c r="F192" s="164"/>
      <c r="G192" s="164"/>
      <c r="H192" s="232"/>
      <c r="I192" s="164"/>
      <c r="J192" s="164"/>
      <c r="K192" s="164"/>
      <c r="L192" s="164"/>
      <c r="M192" s="164"/>
      <c r="N192" s="232"/>
      <c r="O192" s="164"/>
      <c r="P192" s="164"/>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70"/>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71"/>
      <c r="BL192" s="167"/>
      <c r="BM192" s="166"/>
      <c r="BN192" s="166"/>
      <c r="BO192" s="166"/>
      <c r="BP192" s="166"/>
      <c r="BQ192" s="166"/>
      <c r="BR192" s="166"/>
      <c r="BS192" s="166"/>
      <c r="BT192" s="166"/>
      <c r="BU192" s="166"/>
      <c r="BV192" s="166"/>
      <c r="BW192" s="166"/>
      <c r="BX192" s="166"/>
      <c r="BY192" s="166"/>
      <c r="BZ192" s="166"/>
      <c r="CA192" s="166"/>
      <c r="CB192" s="166"/>
      <c r="CC192" s="166"/>
      <c r="CD192" s="166"/>
      <c r="CE192" s="167"/>
      <c r="CF192" s="167"/>
      <c r="CG192" s="166"/>
      <c r="CH192" s="166"/>
      <c r="CI192" s="166"/>
      <c r="CJ192" s="166"/>
      <c r="CK192" s="166"/>
      <c r="CL192" s="166"/>
      <c r="CM192" s="166"/>
      <c r="CN192" s="166"/>
      <c r="CO192" s="166"/>
      <c r="CP192" s="166"/>
      <c r="CQ192" s="166"/>
      <c r="CR192" s="166"/>
      <c r="CS192" s="166"/>
      <c r="CT192" s="166"/>
      <c r="CU192" s="166"/>
      <c r="CV192" s="166"/>
      <c r="CW192" s="234">
        <f>CX192+CY192</f>
        <v>0</v>
      </c>
      <c r="CX192" s="234">
        <v>0</v>
      </c>
      <c r="CY192" s="166"/>
      <c r="CZ192" s="166"/>
      <c r="DA192" s="166"/>
      <c r="DB192" s="166"/>
      <c r="DC192" s="166"/>
      <c r="DD192" s="166"/>
      <c r="DE192" s="166"/>
      <c r="DF192" s="234">
        <f>DG192+DH192</f>
        <v>453.24599999999998</v>
      </c>
      <c r="DG192" s="234">
        <f>DJ192-CX192</f>
        <v>453.24599999999998</v>
      </c>
      <c r="DH192" s="166"/>
      <c r="DI192" s="234">
        <f>DJ192+DK192</f>
        <v>453.24599999999998</v>
      </c>
      <c r="DJ192" s="234">
        <f>CX60</f>
        <v>453.24599999999998</v>
      </c>
      <c r="DK192" s="166"/>
      <c r="DL192" s="166"/>
      <c r="DM192" s="166"/>
      <c r="DN192" s="166"/>
      <c r="DO192" s="166"/>
      <c r="DP192" s="166"/>
      <c r="DQ192" s="166"/>
      <c r="DR192" s="166"/>
      <c r="DS192" s="166"/>
      <c r="DT192" s="166"/>
      <c r="DU192" s="166"/>
      <c r="DV192" s="166"/>
      <c r="DW192" s="166"/>
      <c r="DX192" s="166"/>
      <c r="DY192" s="166"/>
      <c r="DZ192" s="166"/>
      <c r="EA192" s="166"/>
      <c r="EB192" s="166"/>
      <c r="EC192" s="166"/>
      <c r="ED192" s="234">
        <f>EE192+EF192</f>
        <v>0</v>
      </c>
      <c r="EE192" s="234">
        <f>EH192-DV192</f>
        <v>0</v>
      </c>
      <c r="EF192" s="166"/>
      <c r="EG192" s="166"/>
      <c r="EH192" s="234"/>
      <c r="EI192" s="234"/>
      <c r="EJ192" s="234"/>
      <c r="EK192" s="234">
        <f t="shared" si="446"/>
        <v>0</v>
      </c>
      <c r="EL192" s="234">
        <v>0</v>
      </c>
      <c r="EM192" s="166"/>
      <c r="EN192" s="166"/>
      <c r="EO192" s="166"/>
      <c r="EP192" s="166"/>
      <c r="EQ192" s="166"/>
      <c r="ER192" s="166"/>
      <c r="ES192" s="234">
        <f t="shared" si="447"/>
        <v>0</v>
      </c>
      <c r="ET192" s="234"/>
      <c r="EU192" s="166"/>
      <c r="EV192" s="166"/>
      <c r="EW192" s="234">
        <f>EX192</f>
        <v>0</v>
      </c>
      <c r="EX192" s="234">
        <v>0</v>
      </c>
      <c r="EY192" s="166"/>
      <c r="EZ192" s="166"/>
      <c r="FA192" s="166"/>
      <c r="FB192" s="166"/>
      <c r="FC192" s="166"/>
      <c r="FD192" s="234"/>
      <c r="FE192" s="234"/>
      <c r="FF192" s="234"/>
      <c r="FG192" s="234">
        <f t="shared" si="448"/>
        <v>0</v>
      </c>
      <c r="FH192" s="234"/>
      <c r="FI192" s="166"/>
      <c r="FJ192" s="166"/>
      <c r="FK192" s="166"/>
      <c r="FL192" s="166"/>
      <c r="FM192" s="166"/>
      <c r="FN192" s="166"/>
      <c r="FO192" s="166"/>
      <c r="FP192" s="234"/>
      <c r="FQ192" s="234"/>
      <c r="FR192" s="234"/>
      <c r="FS192" s="45">
        <f t="shared" si="364"/>
        <v>0</v>
      </c>
      <c r="FT192" s="46" t="e">
        <f t="shared" si="372"/>
        <v>#DIV/0!</v>
      </c>
      <c r="FU192" s="45">
        <v>0</v>
      </c>
      <c r="FV192" s="46" t="e">
        <f t="shared" si="373"/>
        <v>#DIV/0!</v>
      </c>
      <c r="FW192" s="45">
        <f t="shared" si="349"/>
        <v>0</v>
      </c>
      <c r="FX192" s="46" t="e">
        <f t="shared" si="374"/>
        <v>#DIV/0!</v>
      </c>
      <c r="FY192" s="45">
        <f t="shared" si="350"/>
        <v>0</v>
      </c>
      <c r="FZ192" s="46" t="e">
        <f t="shared" si="375"/>
        <v>#DIV/0!</v>
      </c>
      <c r="GA192" s="45">
        <f t="shared" si="376"/>
        <v>0</v>
      </c>
      <c r="GB192" s="47" t="e">
        <f t="shared" si="377"/>
        <v>#DIV/0!</v>
      </c>
      <c r="GC192" s="140">
        <v>0</v>
      </c>
      <c r="GD192" s="47" t="e">
        <f t="shared" si="386"/>
        <v>#DIV/0!</v>
      </c>
      <c r="GE192" s="115"/>
      <c r="GF192" s="236"/>
      <c r="GG192" s="115">
        <f t="shared" si="351"/>
        <v>0</v>
      </c>
      <c r="GH192" s="236" t="e">
        <f t="shared" si="339"/>
        <v>#DIV/0!</v>
      </c>
      <c r="GI192" s="140">
        <f t="shared" si="378"/>
        <v>0</v>
      </c>
      <c r="GJ192" s="47" t="e">
        <f t="shared" si="379"/>
        <v>#DIV/0!</v>
      </c>
      <c r="GK192" s="115">
        <f t="shared" si="450"/>
        <v>0</v>
      </c>
      <c r="GL192" s="47" t="e">
        <f t="shared" si="380"/>
        <v>#DIV/0!</v>
      </c>
      <c r="GM192" s="115">
        <f t="shared" si="352"/>
        <v>0</v>
      </c>
      <c r="GN192" s="47" t="e">
        <f t="shared" si="381"/>
        <v>#DIV/0!</v>
      </c>
      <c r="GO192" s="115">
        <f t="shared" si="353"/>
        <v>0</v>
      </c>
      <c r="GP192" s="47" t="e">
        <f t="shared" si="382"/>
        <v>#DIV/0!</v>
      </c>
      <c r="GQ192" s="234"/>
      <c r="GR192" s="234"/>
      <c r="GS192" s="234"/>
      <c r="GT192" s="234"/>
      <c r="GU192" s="234">
        <f t="shared" si="449"/>
        <v>0</v>
      </c>
      <c r="GV192" s="234"/>
      <c r="GW192" s="234"/>
      <c r="GX192" s="234"/>
      <c r="GY192" s="234"/>
      <c r="GZ192" s="234"/>
      <c r="HA192" s="234"/>
      <c r="HB192" s="234"/>
      <c r="HC192" s="234"/>
      <c r="HD192" s="234"/>
      <c r="HE192" s="234"/>
      <c r="HF192" s="234"/>
      <c r="HG192" s="166"/>
      <c r="HH192" s="234"/>
      <c r="HI192" s="234"/>
      <c r="HJ192" s="234"/>
      <c r="HK192" s="166"/>
      <c r="HL192" s="234"/>
      <c r="HM192" s="234"/>
      <c r="HN192" s="234"/>
      <c r="HO192" s="166"/>
      <c r="HP192" s="234"/>
      <c r="HQ192" s="234"/>
      <c r="HR192" s="234"/>
      <c r="HS192" s="166"/>
      <c r="HT192" s="234"/>
      <c r="HU192" s="234"/>
      <c r="HV192" s="234"/>
      <c r="HW192" s="166"/>
      <c r="HX192" s="234"/>
      <c r="HY192" s="234"/>
      <c r="HZ192" s="234"/>
      <c r="IA192" s="166"/>
      <c r="IB192" s="234"/>
      <c r="IC192" s="234"/>
      <c r="ID192" s="234"/>
      <c r="IE192" s="326"/>
      <c r="IF192" s="320"/>
      <c r="IG192" s="320"/>
      <c r="IH192" s="320"/>
      <c r="II192" s="252"/>
      <c r="IJ192" s="252"/>
      <c r="IK192" s="252"/>
      <c r="IL192" s="252"/>
      <c r="IM192" s="252"/>
      <c r="IN192" s="252"/>
      <c r="IO192" s="252"/>
    </row>
    <row r="193" spans="1:249" s="192" customFormat="1" ht="46.5" hidden="1" customHeight="1" x14ac:dyDescent="0.3">
      <c r="B193" s="178"/>
      <c r="C193" s="179"/>
      <c r="D193" s="180"/>
      <c r="E193" s="181"/>
      <c r="F193" s="181"/>
      <c r="G193" s="181"/>
      <c r="H193" s="181"/>
      <c r="I193" s="181"/>
      <c r="J193" s="181"/>
      <c r="K193" s="181"/>
      <c r="L193" s="181"/>
      <c r="M193" s="181"/>
      <c r="N193" s="181"/>
      <c r="O193" s="181"/>
      <c r="P193" s="181"/>
      <c r="Q193" s="182"/>
      <c r="R193" s="182"/>
      <c r="S193" s="182"/>
      <c r="T193" s="182"/>
      <c r="U193" s="182"/>
      <c r="V193" s="182"/>
      <c r="W193" s="182"/>
      <c r="X193" s="182"/>
      <c r="Y193" s="182"/>
      <c r="Z193" s="182"/>
      <c r="AA193" s="182"/>
      <c r="AB193" s="182"/>
      <c r="AC193" s="182"/>
      <c r="AD193" s="182"/>
      <c r="AE193" s="182"/>
      <c r="AF193" s="182"/>
      <c r="AG193" s="182"/>
      <c r="AH193" s="182"/>
      <c r="AI193" s="183"/>
      <c r="AJ193" s="182"/>
      <c r="AK193" s="182"/>
      <c r="AL193" s="182"/>
      <c r="AM193" s="184"/>
      <c r="AN193" s="182"/>
      <c r="AO193" s="185"/>
      <c r="AP193" s="182"/>
      <c r="AQ193" s="182"/>
      <c r="AR193" s="182"/>
      <c r="AS193" s="182"/>
      <c r="AT193" s="182"/>
      <c r="AU193" s="182"/>
      <c r="AV193" s="182"/>
      <c r="AW193" s="182"/>
      <c r="AX193" s="182"/>
      <c r="AY193" s="182"/>
      <c r="AZ193" s="182"/>
      <c r="BA193" s="182"/>
      <c r="BB193" s="182"/>
      <c r="BC193" s="182"/>
      <c r="BD193" s="182"/>
      <c r="BE193" s="182"/>
      <c r="BF193" s="182"/>
      <c r="BG193" s="182"/>
      <c r="BH193" s="182"/>
      <c r="BI193" s="182"/>
      <c r="BJ193" s="182"/>
      <c r="BK193" s="186"/>
      <c r="BL193" s="187"/>
      <c r="BM193" s="187"/>
      <c r="BN193" s="187"/>
      <c r="BO193" s="187"/>
      <c r="BP193" s="187"/>
      <c r="BQ193" s="187"/>
      <c r="BR193" s="187"/>
      <c r="BS193" s="187"/>
      <c r="BT193" s="187"/>
      <c r="BU193" s="187"/>
      <c r="BV193" s="182"/>
      <c r="BW193" s="182"/>
      <c r="BX193" s="182"/>
      <c r="BY193" s="182"/>
      <c r="BZ193" s="182"/>
      <c r="CA193" s="182"/>
      <c r="CB193" s="182"/>
      <c r="CC193" s="182"/>
      <c r="CD193" s="182"/>
      <c r="CE193" s="187"/>
      <c r="CF193" s="187"/>
      <c r="CG193" s="182"/>
      <c r="CH193" s="182"/>
      <c r="CI193" s="182"/>
      <c r="CJ193" s="182"/>
      <c r="CK193" s="182"/>
      <c r="CL193" s="182"/>
      <c r="CM193" s="182"/>
      <c r="CN193" s="182"/>
      <c r="CO193" s="182"/>
      <c r="CP193" s="182"/>
      <c r="CQ193" s="182"/>
      <c r="CR193" s="182"/>
      <c r="CS193" s="182"/>
      <c r="CT193" s="182"/>
      <c r="CU193" s="182"/>
      <c r="CV193" s="182"/>
      <c r="CW193" s="182"/>
      <c r="CX193" s="182"/>
      <c r="CY193" s="182"/>
      <c r="CZ193" s="182"/>
      <c r="DA193" s="182"/>
      <c r="DB193" s="182"/>
      <c r="DC193" s="182"/>
      <c r="DD193" s="182"/>
      <c r="DE193" s="182"/>
      <c r="DF193" s="182"/>
      <c r="DG193" s="182"/>
      <c r="DH193" s="182"/>
      <c r="DI193" s="182"/>
      <c r="DJ193" s="182"/>
      <c r="DK193" s="182"/>
      <c r="DL193" s="182"/>
      <c r="DM193" s="182"/>
      <c r="DN193" s="182"/>
      <c r="DO193" s="182"/>
      <c r="DP193" s="182"/>
      <c r="DQ193" s="182"/>
      <c r="DR193" s="182"/>
      <c r="DS193" s="182"/>
      <c r="DT193" s="182"/>
      <c r="DU193" s="182"/>
      <c r="DV193" s="182"/>
      <c r="DW193" s="182"/>
      <c r="DX193" s="182"/>
      <c r="DY193" s="182"/>
      <c r="DZ193" s="182"/>
      <c r="EA193" s="182"/>
      <c r="EB193" s="182"/>
      <c r="EC193" s="182"/>
      <c r="ED193" s="182"/>
      <c r="EE193" s="182"/>
      <c r="EF193" s="182"/>
      <c r="EG193" s="182"/>
      <c r="EH193" s="182"/>
      <c r="EI193" s="182"/>
      <c r="EJ193" s="182"/>
      <c r="EK193" s="182"/>
      <c r="EL193" s="182"/>
      <c r="EM193" s="182"/>
      <c r="EN193" s="182"/>
      <c r="EO193" s="182"/>
      <c r="EP193" s="182"/>
      <c r="EQ193" s="182"/>
      <c r="ER193" s="182"/>
      <c r="ES193" s="182"/>
      <c r="ET193" s="182"/>
      <c r="EU193" s="182"/>
      <c r="EV193" s="182"/>
      <c r="EW193" s="182"/>
      <c r="EX193" s="182"/>
      <c r="EY193" s="182"/>
      <c r="EZ193" s="182"/>
      <c r="FA193" s="182"/>
      <c r="FB193" s="182"/>
      <c r="FC193" s="182"/>
      <c r="FD193" s="182"/>
      <c r="FE193" s="182"/>
      <c r="FF193" s="182"/>
      <c r="FG193" s="182"/>
      <c r="FH193" s="182"/>
      <c r="FI193" s="182"/>
      <c r="FJ193" s="182"/>
      <c r="FK193" s="182"/>
      <c r="FL193" s="182"/>
      <c r="FM193" s="182"/>
      <c r="FN193" s="182"/>
      <c r="FO193" s="182"/>
      <c r="FP193" s="182"/>
      <c r="FQ193" s="182"/>
      <c r="FR193" s="182"/>
      <c r="FS193" s="45">
        <f t="shared" si="364"/>
        <v>0</v>
      </c>
      <c r="FT193" s="46" t="e">
        <f t="shared" si="372"/>
        <v>#DIV/0!</v>
      </c>
      <c r="FU193" s="45">
        <v>0</v>
      </c>
      <c r="FV193" s="46" t="e">
        <f t="shared" si="373"/>
        <v>#DIV/0!</v>
      </c>
      <c r="FW193" s="45">
        <f t="shared" si="349"/>
        <v>0</v>
      </c>
      <c r="FX193" s="46" t="e">
        <f t="shared" si="374"/>
        <v>#DIV/0!</v>
      </c>
      <c r="FY193" s="45">
        <f t="shared" si="350"/>
        <v>0</v>
      </c>
      <c r="FZ193" s="46" t="e">
        <f t="shared" si="375"/>
        <v>#DIV/0!</v>
      </c>
      <c r="GA193" s="45">
        <f t="shared" si="376"/>
        <v>0</v>
      </c>
      <c r="GB193" s="47" t="e">
        <f t="shared" si="377"/>
        <v>#DIV/0!</v>
      </c>
      <c r="GC193" s="140">
        <v>0</v>
      </c>
      <c r="GD193" s="47" t="e">
        <f t="shared" si="386"/>
        <v>#DIV/0!</v>
      </c>
      <c r="GE193" s="115"/>
      <c r="GF193" s="236"/>
      <c r="GG193" s="115">
        <f t="shared" si="351"/>
        <v>0</v>
      </c>
      <c r="GH193" s="236" t="e">
        <f t="shared" si="339"/>
        <v>#DIV/0!</v>
      </c>
      <c r="GI193" s="140">
        <f t="shared" si="378"/>
        <v>0</v>
      </c>
      <c r="GJ193" s="47" t="e">
        <f t="shared" si="379"/>
        <v>#DIV/0!</v>
      </c>
      <c r="GK193" s="115">
        <f t="shared" si="450"/>
        <v>0</v>
      </c>
      <c r="GL193" s="47" t="e">
        <f t="shared" si="380"/>
        <v>#DIV/0!</v>
      </c>
      <c r="GM193" s="115">
        <f t="shared" si="352"/>
        <v>0</v>
      </c>
      <c r="GN193" s="47" t="e">
        <f t="shared" si="381"/>
        <v>#DIV/0!</v>
      </c>
      <c r="GO193" s="115">
        <f t="shared" si="353"/>
        <v>0</v>
      </c>
      <c r="GP193" s="47" t="e">
        <f t="shared" si="382"/>
        <v>#DIV/0!</v>
      </c>
      <c r="GQ193" s="182"/>
      <c r="GR193" s="182"/>
      <c r="GS193" s="182"/>
      <c r="GT193" s="182"/>
      <c r="GU193" s="182"/>
      <c r="GV193" s="182"/>
      <c r="GW193" s="182"/>
      <c r="GX193" s="182"/>
      <c r="GY193" s="182"/>
      <c r="GZ193" s="182"/>
      <c r="HA193" s="182"/>
      <c r="HB193" s="182"/>
      <c r="HC193" s="182"/>
      <c r="HD193" s="182"/>
      <c r="HE193" s="182"/>
      <c r="HF193" s="182"/>
      <c r="HG193" s="182"/>
      <c r="HH193" s="182"/>
      <c r="HI193" s="182"/>
      <c r="HJ193" s="182"/>
      <c r="HK193" s="182"/>
      <c r="HL193" s="182"/>
      <c r="HM193" s="182"/>
      <c r="HN193" s="182"/>
      <c r="HO193" s="182"/>
      <c r="HP193" s="182"/>
      <c r="HQ193" s="182"/>
      <c r="HR193" s="182"/>
      <c r="HS193" s="182"/>
      <c r="HT193" s="182"/>
      <c r="HU193" s="182"/>
      <c r="HV193" s="182"/>
      <c r="HW193" s="182"/>
      <c r="HX193" s="182"/>
      <c r="HY193" s="182"/>
      <c r="HZ193" s="182"/>
      <c r="IA193" s="182"/>
      <c r="IB193" s="182"/>
      <c r="IC193" s="182"/>
      <c r="ID193" s="182"/>
      <c r="IE193" s="190"/>
      <c r="IF193" s="191"/>
      <c r="IG193" s="191"/>
      <c r="IH193" s="191"/>
    </row>
    <row r="194" spans="1:249" s="321" customFormat="1" ht="137.25" hidden="1" customHeight="1" x14ac:dyDescent="0.3">
      <c r="B194" s="161" t="s">
        <v>334</v>
      </c>
      <c r="C194" s="277" t="s">
        <v>335</v>
      </c>
      <c r="D194" s="163"/>
      <c r="E194" s="164"/>
      <c r="F194" s="164"/>
      <c r="G194" s="164"/>
      <c r="H194" s="232"/>
      <c r="I194" s="164"/>
      <c r="J194" s="164"/>
      <c r="K194" s="164"/>
      <c r="L194" s="164"/>
      <c r="M194" s="164"/>
      <c r="N194" s="232"/>
      <c r="O194" s="164"/>
      <c r="P194" s="164"/>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70"/>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71"/>
      <c r="BL194" s="167"/>
      <c r="BM194" s="166"/>
      <c r="BN194" s="166"/>
      <c r="BO194" s="166"/>
      <c r="BP194" s="166"/>
      <c r="BQ194" s="166"/>
      <c r="BR194" s="166"/>
      <c r="BS194" s="166"/>
      <c r="BT194" s="166"/>
      <c r="BU194" s="166"/>
      <c r="BV194" s="166"/>
      <c r="BW194" s="166"/>
      <c r="BX194" s="166"/>
      <c r="BY194" s="166"/>
      <c r="BZ194" s="166"/>
      <c r="CA194" s="166"/>
      <c r="CB194" s="166"/>
      <c r="CC194" s="166"/>
      <c r="CD194" s="166"/>
      <c r="CE194" s="167"/>
      <c r="CF194" s="167"/>
      <c r="CG194" s="166"/>
      <c r="CH194" s="166"/>
      <c r="CI194" s="166"/>
      <c r="CJ194" s="166"/>
      <c r="CK194" s="166"/>
      <c r="CL194" s="166"/>
      <c r="CM194" s="166"/>
      <c r="CN194" s="166"/>
      <c r="CO194" s="166"/>
      <c r="CP194" s="166"/>
      <c r="CQ194" s="166"/>
      <c r="CR194" s="166"/>
      <c r="CS194" s="166"/>
      <c r="CT194" s="166"/>
      <c r="CU194" s="166"/>
      <c r="CV194" s="166"/>
      <c r="CW194" s="166">
        <f>CX194</f>
        <v>0</v>
      </c>
      <c r="CX194" s="166">
        <f>CX196+CX197+CX198</f>
        <v>0</v>
      </c>
      <c r="CY194" s="166">
        <f t="shared" ref="CY194:FB194" si="451">CY172</f>
        <v>0</v>
      </c>
      <c r="CZ194" s="166">
        <f t="shared" si="451"/>
        <v>10000</v>
      </c>
      <c r="DA194" s="166">
        <f t="shared" si="451"/>
        <v>10000</v>
      </c>
      <c r="DB194" s="166">
        <f t="shared" si="451"/>
        <v>0</v>
      </c>
      <c r="DC194" s="166">
        <f t="shared" si="451"/>
        <v>166307.16456999999</v>
      </c>
      <c r="DD194" s="166">
        <f t="shared" si="451"/>
        <v>166307.16456999999</v>
      </c>
      <c r="DE194" s="166">
        <f t="shared" si="451"/>
        <v>0</v>
      </c>
      <c r="DF194" s="166">
        <f>DG194</f>
        <v>154462.08046999999</v>
      </c>
      <c r="DG194" s="166">
        <f>DG196+DG197+DG198</f>
        <v>154462.08046999999</v>
      </c>
      <c r="DH194" s="166">
        <f t="shared" si="451"/>
        <v>0</v>
      </c>
      <c r="DI194" s="166">
        <f>DJ194</f>
        <v>154462.08046999999</v>
      </c>
      <c r="DJ194" s="166">
        <f>DJ196+DJ197+DJ198</f>
        <v>154462.08046999999</v>
      </c>
      <c r="DK194" s="166">
        <f t="shared" si="451"/>
        <v>0</v>
      </c>
      <c r="DL194" s="166">
        <f t="shared" si="451"/>
        <v>62810.349260000003</v>
      </c>
      <c r="DM194" s="166">
        <f t="shared" si="451"/>
        <v>62810.349260000003</v>
      </c>
      <c r="DN194" s="166">
        <f t="shared" si="451"/>
        <v>0</v>
      </c>
      <c r="DO194" s="166">
        <f t="shared" si="451"/>
        <v>-62810.349260000003</v>
      </c>
      <c r="DP194" s="166">
        <f t="shared" si="451"/>
        <v>-62810.349260000003</v>
      </c>
      <c r="DQ194" s="166">
        <f t="shared" si="451"/>
        <v>0</v>
      </c>
      <c r="DR194" s="166">
        <f t="shared" si="451"/>
        <v>0</v>
      </c>
      <c r="DS194" s="166">
        <f t="shared" si="451"/>
        <v>0</v>
      </c>
      <c r="DT194" s="166">
        <f t="shared" si="451"/>
        <v>0</v>
      </c>
      <c r="DU194" s="166">
        <f>DV194</f>
        <v>0</v>
      </c>
      <c r="DV194" s="166">
        <f>DV196+DV197+DV198</f>
        <v>0</v>
      </c>
      <c r="DW194" s="166">
        <f t="shared" si="451"/>
        <v>0</v>
      </c>
      <c r="DX194" s="166">
        <f t="shared" si="451"/>
        <v>12000</v>
      </c>
      <c r="DY194" s="166">
        <f t="shared" si="451"/>
        <v>12000</v>
      </c>
      <c r="DZ194" s="166">
        <f t="shared" si="451"/>
        <v>0</v>
      </c>
      <c r="EA194" s="166">
        <f t="shared" si="451"/>
        <v>363493.84052999999</v>
      </c>
      <c r="EB194" s="166">
        <f t="shared" si="451"/>
        <v>363493.84052999999</v>
      </c>
      <c r="EC194" s="166">
        <f t="shared" si="451"/>
        <v>0</v>
      </c>
      <c r="ED194" s="166">
        <f>EE194</f>
        <v>0</v>
      </c>
      <c r="EE194" s="166">
        <f>EE196+EE197+EE198</f>
        <v>0</v>
      </c>
      <c r="EF194" s="166">
        <f t="shared" si="451"/>
        <v>0</v>
      </c>
      <c r="EG194" s="166">
        <f>EH194</f>
        <v>0</v>
      </c>
      <c r="EH194" s="166">
        <f>EH195+EH199</f>
        <v>0</v>
      </c>
      <c r="EI194" s="166"/>
      <c r="EJ194" s="234"/>
      <c r="EK194" s="166">
        <f>EL194</f>
        <v>0</v>
      </c>
      <c r="EL194" s="166">
        <f>EL195+EL199</f>
        <v>0</v>
      </c>
      <c r="EM194" s="166"/>
      <c r="EN194" s="166">
        <f t="shared" si="451"/>
        <v>0</v>
      </c>
      <c r="EO194" s="166">
        <f t="shared" si="451"/>
        <v>0</v>
      </c>
      <c r="EP194" s="166">
        <f t="shared" si="451"/>
        <v>0</v>
      </c>
      <c r="EQ194" s="166"/>
      <c r="ER194" s="166">
        <f>ER172</f>
        <v>0</v>
      </c>
      <c r="ES194" s="166">
        <f>ET194</f>
        <v>0</v>
      </c>
      <c r="ET194" s="166"/>
      <c r="EU194" s="166"/>
      <c r="EV194" s="166">
        <f>EV172</f>
        <v>0</v>
      </c>
      <c r="EW194" s="166">
        <f>EX194</f>
        <v>0</v>
      </c>
      <c r="EX194" s="166">
        <f>EX196+EX197+EX198</f>
        <v>0</v>
      </c>
      <c r="EY194" s="166">
        <f t="shared" si="451"/>
        <v>0</v>
      </c>
      <c r="EZ194" s="166" t="e">
        <f>FA194</f>
        <v>#REF!</v>
      </c>
      <c r="FA194" s="166" t="e">
        <f>FA196+FA197+FA198</f>
        <v>#REF!</v>
      </c>
      <c r="FB194" s="166">
        <f t="shared" si="451"/>
        <v>0</v>
      </c>
      <c r="FC194" s="166">
        <f>FD194</f>
        <v>0</v>
      </c>
      <c r="FD194" s="166">
        <f>FD195+FD199</f>
        <v>0</v>
      </c>
      <c r="FE194" s="166"/>
      <c r="FF194" s="234"/>
      <c r="FG194" s="166">
        <f>FH194</f>
        <v>0</v>
      </c>
      <c r="FH194" s="166">
        <f>FH195+FH199</f>
        <v>0</v>
      </c>
      <c r="FI194" s="166"/>
      <c r="FJ194" s="166">
        <f>FJ172</f>
        <v>0</v>
      </c>
      <c r="FK194" s="166">
        <f>FK172</f>
        <v>0</v>
      </c>
      <c r="FL194" s="166">
        <f>FL172</f>
        <v>0</v>
      </c>
      <c r="FM194" s="166"/>
      <c r="FN194" s="166">
        <f>FN172</f>
        <v>0</v>
      </c>
      <c r="FO194" s="166">
        <f>FP194</f>
        <v>0</v>
      </c>
      <c r="FP194" s="166">
        <f>FP195+FP199</f>
        <v>0</v>
      </c>
      <c r="FQ194" s="166"/>
      <c r="FR194" s="234"/>
      <c r="FS194" s="45">
        <f t="shared" si="364"/>
        <v>0</v>
      </c>
      <c r="FT194" s="46" t="e">
        <f t="shared" si="372"/>
        <v>#DIV/0!</v>
      </c>
      <c r="FU194" s="45">
        <v>0</v>
      </c>
      <c r="FV194" s="46" t="e">
        <f t="shared" si="373"/>
        <v>#DIV/0!</v>
      </c>
      <c r="FW194" s="45">
        <f t="shared" si="349"/>
        <v>0</v>
      </c>
      <c r="FX194" s="46" t="e">
        <f t="shared" si="374"/>
        <v>#DIV/0!</v>
      </c>
      <c r="FY194" s="45">
        <f t="shared" si="350"/>
        <v>0</v>
      </c>
      <c r="FZ194" s="46" t="e">
        <f t="shared" si="375"/>
        <v>#DIV/0!</v>
      </c>
      <c r="GA194" s="45">
        <f t="shared" si="376"/>
        <v>0</v>
      </c>
      <c r="GB194" s="47" t="e">
        <f t="shared" si="377"/>
        <v>#DIV/0!</v>
      </c>
      <c r="GC194" s="140">
        <v>0</v>
      </c>
      <c r="GD194" s="47" t="e">
        <f t="shared" si="386"/>
        <v>#DIV/0!</v>
      </c>
      <c r="GE194" s="115"/>
      <c r="GF194" s="236"/>
      <c r="GG194" s="115">
        <f t="shared" si="351"/>
        <v>0</v>
      </c>
      <c r="GH194" s="236" t="e">
        <f t="shared" si="339"/>
        <v>#DIV/0!</v>
      </c>
      <c r="GI194" s="140">
        <f t="shared" si="378"/>
        <v>0</v>
      </c>
      <c r="GJ194" s="47" t="e">
        <f t="shared" si="379"/>
        <v>#DIV/0!</v>
      </c>
      <c r="GK194" s="115">
        <f t="shared" si="450"/>
        <v>0</v>
      </c>
      <c r="GL194" s="47" t="e">
        <f t="shared" si="380"/>
        <v>#DIV/0!</v>
      </c>
      <c r="GM194" s="115">
        <f t="shared" si="352"/>
        <v>0</v>
      </c>
      <c r="GN194" s="47" t="e">
        <f t="shared" si="381"/>
        <v>#DIV/0!</v>
      </c>
      <c r="GO194" s="115">
        <f t="shared" si="353"/>
        <v>0</v>
      </c>
      <c r="GP194" s="47" t="e">
        <f t="shared" si="382"/>
        <v>#DIV/0!</v>
      </c>
      <c r="GQ194" s="234"/>
      <c r="GR194" s="234"/>
      <c r="GS194" s="234"/>
      <c r="GT194" s="234"/>
      <c r="GU194" s="166">
        <f>GV194</f>
        <v>0</v>
      </c>
      <c r="GV194" s="166">
        <f>GV195+GV199</f>
        <v>0</v>
      </c>
      <c r="GW194" s="166"/>
      <c r="GX194" s="234"/>
      <c r="GY194" s="234"/>
      <c r="GZ194" s="234"/>
      <c r="HA194" s="234"/>
      <c r="HB194" s="234"/>
      <c r="HC194" s="234"/>
      <c r="HD194" s="234"/>
      <c r="HE194" s="234"/>
      <c r="HF194" s="234"/>
      <c r="HG194" s="166">
        <f>HH194</f>
        <v>0</v>
      </c>
      <c r="HH194" s="166">
        <f>HH195+HH199</f>
        <v>0</v>
      </c>
      <c r="HI194" s="166"/>
      <c r="HJ194" s="234"/>
      <c r="HK194" s="166">
        <f>HL194</f>
        <v>0</v>
      </c>
      <c r="HL194" s="166">
        <f>HL196+HL197+HL198</f>
        <v>0</v>
      </c>
      <c r="HM194" s="166"/>
      <c r="HN194" s="234"/>
      <c r="HO194" s="166">
        <f>HP194</f>
        <v>0</v>
      </c>
      <c r="HP194" s="166">
        <f>HP195+HP199</f>
        <v>0</v>
      </c>
      <c r="HQ194" s="166"/>
      <c r="HR194" s="234"/>
      <c r="HS194" s="166">
        <f>HT194</f>
        <v>0</v>
      </c>
      <c r="HT194" s="166">
        <f>HT195+HT199</f>
        <v>0</v>
      </c>
      <c r="HU194" s="166"/>
      <c r="HV194" s="234"/>
      <c r="HW194" s="166">
        <f>HX194</f>
        <v>0</v>
      </c>
      <c r="HX194" s="166">
        <f>HX196+HX197+HX198</f>
        <v>0</v>
      </c>
      <c r="HY194" s="166"/>
      <c r="HZ194" s="234"/>
      <c r="IA194" s="166">
        <f>IB194</f>
        <v>0</v>
      </c>
      <c r="IB194" s="166">
        <f>IB195+IB199</f>
        <v>0</v>
      </c>
      <c r="IC194" s="166"/>
      <c r="ID194" s="234"/>
      <c r="IE194" s="356" t="s">
        <v>336</v>
      </c>
      <c r="IF194" s="320"/>
      <c r="IG194" s="320"/>
      <c r="IH194" s="320"/>
      <c r="II194" s="252"/>
      <c r="IJ194" s="252"/>
      <c r="IK194" s="252"/>
      <c r="IL194" s="252"/>
      <c r="IM194" s="252"/>
      <c r="IN194" s="252"/>
      <c r="IO194" s="252"/>
    </row>
    <row r="195" spans="1:249" s="321" customFormat="1" ht="45.75" hidden="1" customHeight="1" x14ac:dyDescent="0.3">
      <c r="B195" s="161"/>
      <c r="C195" s="162" t="s">
        <v>141</v>
      </c>
      <c r="D195" s="163"/>
      <c r="E195" s="164"/>
      <c r="F195" s="164"/>
      <c r="G195" s="164"/>
      <c r="H195" s="232"/>
      <c r="I195" s="164"/>
      <c r="J195" s="164"/>
      <c r="K195" s="164"/>
      <c r="L195" s="164"/>
      <c r="M195" s="164"/>
      <c r="N195" s="232"/>
      <c r="O195" s="164"/>
      <c r="P195" s="164"/>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70"/>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71"/>
      <c r="BL195" s="167"/>
      <c r="BM195" s="166"/>
      <c r="BN195" s="166"/>
      <c r="BO195" s="166"/>
      <c r="BP195" s="166"/>
      <c r="BQ195" s="166"/>
      <c r="BR195" s="166"/>
      <c r="BS195" s="166"/>
      <c r="BT195" s="166"/>
      <c r="BU195" s="166"/>
      <c r="BV195" s="166"/>
      <c r="BW195" s="166"/>
      <c r="BX195" s="166"/>
      <c r="BY195" s="166"/>
      <c r="BZ195" s="166"/>
      <c r="CA195" s="166"/>
      <c r="CB195" s="166"/>
      <c r="CC195" s="166"/>
      <c r="CD195" s="166"/>
      <c r="CE195" s="167"/>
      <c r="CF195" s="167"/>
      <c r="CG195" s="166"/>
      <c r="CH195" s="166"/>
      <c r="CI195" s="166"/>
      <c r="CJ195" s="166"/>
      <c r="CK195" s="166"/>
      <c r="CL195" s="166"/>
      <c r="CM195" s="166"/>
      <c r="CN195" s="166"/>
      <c r="CO195" s="166"/>
      <c r="CP195" s="166"/>
      <c r="CQ195" s="166"/>
      <c r="CR195" s="166"/>
      <c r="CS195" s="166"/>
      <c r="CT195" s="166"/>
      <c r="CU195" s="166"/>
      <c r="CV195" s="166"/>
      <c r="CW195" s="166"/>
      <c r="CX195" s="166"/>
      <c r="CY195" s="166"/>
      <c r="CZ195" s="166"/>
      <c r="DA195" s="166"/>
      <c r="DB195" s="166"/>
      <c r="DC195" s="166"/>
      <c r="DD195" s="166"/>
      <c r="DE195" s="166"/>
      <c r="DF195" s="166"/>
      <c r="DG195" s="166"/>
      <c r="DH195" s="166"/>
      <c r="DI195" s="166"/>
      <c r="DJ195" s="166"/>
      <c r="DK195" s="166"/>
      <c r="DL195" s="166"/>
      <c r="DM195" s="166"/>
      <c r="DN195" s="166"/>
      <c r="DO195" s="166"/>
      <c r="DP195" s="166"/>
      <c r="DQ195" s="166"/>
      <c r="DR195" s="166"/>
      <c r="DS195" s="166"/>
      <c r="DT195" s="166"/>
      <c r="DU195" s="166"/>
      <c r="DV195" s="166"/>
      <c r="DW195" s="166"/>
      <c r="DX195" s="166"/>
      <c r="DY195" s="166"/>
      <c r="DZ195" s="166"/>
      <c r="EA195" s="166"/>
      <c r="EB195" s="166"/>
      <c r="EC195" s="166"/>
      <c r="ED195" s="166"/>
      <c r="EE195" s="166"/>
      <c r="EF195" s="166"/>
      <c r="EG195" s="166">
        <f>EH195</f>
        <v>0</v>
      </c>
      <c r="EH195" s="166">
        <f>SUM(EH196:EH198)</f>
        <v>0</v>
      </c>
      <c r="EI195" s="234"/>
      <c r="EJ195" s="234"/>
      <c r="EK195" s="166">
        <f>EL195</f>
        <v>0</v>
      </c>
      <c r="EL195" s="166">
        <f>SUM(EL196:EL198)</f>
        <v>0</v>
      </c>
      <c r="EM195" s="166"/>
      <c r="EN195" s="166"/>
      <c r="EO195" s="166"/>
      <c r="EP195" s="166"/>
      <c r="EQ195" s="166"/>
      <c r="ER195" s="166"/>
      <c r="ES195" s="166">
        <f>ET195</f>
        <v>0</v>
      </c>
      <c r="ET195" s="166"/>
      <c r="EU195" s="166"/>
      <c r="EV195" s="166"/>
      <c r="EW195" s="166"/>
      <c r="EX195" s="166"/>
      <c r="EY195" s="166"/>
      <c r="EZ195" s="166"/>
      <c r="FA195" s="166"/>
      <c r="FB195" s="166"/>
      <c r="FC195" s="166">
        <f>FD195</f>
        <v>0</v>
      </c>
      <c r="FD195" s="166">
        <f>SUM(FD196:FD198)</f>
        <v>0</v>
      </c>
      <c r="FE195" s="234"/>
      <c r="FF195" s="234"/>
      <c r="FG195" s="166">
        <f>FH195</f>
        <v>0</v>
      </c>
      <c r="FH195" s="166">
        <f>SUM(FH196:FH198)</f>
        <v>0</v>
      </c>
      <c r="FI195" s="166"/>
      <c r="FJ195" s="166"/>
      <c r="FK195" s="166"/>
      <c r="FL195" s="166"/>
      <c r="FM195" s="166"/>
      <c r="FN195" s="166"/>
      <c r="FO195" s="166">
        <f>FP195</f>
        <v>0</v>
      </c>
      <c r="FP195" s="166">
        <f>SUM(FP196:FP198)</f>
        <v>0</v>
      </c>
      <c r="FQ195" s="234"/>
      <c r="FR195" s="234"/>
      <c r="FS195" s="45">
        <f t="shared" si="364"/>
        <v>0</v>
      </c>
      <c r="FT195" s="46" t="e">
        <f t="shared" si="372"/>
        <v>#DIV/0!</v>
      </c>
      <c r="FU195" s="45">
        <v>0</v>
      </c>
      <c r="FV195" s="46" t="e">
        <f t="shared" si="373"/>
        <v>#DIV/0!</v>
      </c>
      <c r="FW195" s="45">
        <f t="shared" si="349"/>
        <v>0</v>
      </c>
      <c r="FX195" s="46" t="e">
        <f t="shared" si="374"/>
        <v>#DIV/0!</v>
      </c>
      <c r="FY195" s="45">
        <f t="shared" si="350"/>
        <v>0</v>
      </c>
      <c r="FZ195" s="46" t="e">
        <f t="shared" si="375"/>
        <v>#DIV/0!</v>
      </c>
      <c r="GA195" s="45">
        <f t="shared" si="376"/>
        <v>0</v>
      </c>
      <c r="GB195" s="47" t="e">
        <f t="shared" si="377"/>
        <v>#DIV/0!</v>
      </c>
      <c r="GC195" s="140">
        <v>0</v>
      </c>
      <c r="GD195" s="47" t="e">
        <f t="shared" si="386"/>
        <v>#DIV/0!</v>
      </c>
      <c r="GE195" s="115"/>
      <c r="GF195" s="236"/>
      <c r="GG195" s="115">
        <f t="shared" si="351"/>
        <v>0</v>
      </c>
      <c r="GH195" s="236" t="e">
        <f t="shared" si="339"/>
        <v>#DIV/0!</v>
      </c>
      <c r="GI195" s="140">
        <f t="shared" si="378"/>
        <v>0</v>
      </c>
      <c r="GJ195" s="47" t="e">
        <f t="shared" si="379"/>
        <v>#DIV/0!</v>
      </c>
      <c r="GK195" s="115">
        <f t="shared" si="450"/>
        <v>0</v>
      </c>
      <c r="GL195" s="47" t="e">
        <f t="shared" si="380"/>
        <v>#DIV/0!</v>
      </c>
      <c r="GM195" s="115">
        <f t="shared" si="352"/>
        <v>0</v>
      </c>
      <c r="GN195" s="47" t="e">
        <f t="shared" si="381"/>
        <v>#DIV/0!</v>
      </c>
      <c r="GO195" s="115">
        <f t="shared" si="353"/>
        <v>0</v>
      </c>
      <c r="GP195" s="47" t="e">
        <f t="shared" si="382"/>
        <v>#DIV/0!</v>
      </c>
      <c r="GQ195" s="234"/>
      <c r="GR195" s="234"/>
      <c r="GS195" s="234"/>
      <c r="GT195" s="234"/>
      <c r="GU195" s="166">
        <f>GV195</f>
        <v>0</v>
      </c>
      <c r="GV195" s="166">
        <f>SUM(GV196:GV198)</f>
        <v>0</v>
      </c>
      <c r="GW195" s="234"/>
      <c r="GX195" s="234"/>
      <c r="GY195" s="234"/>
      <c r="GZ195" s="234"/>
      <c r="HA195" s="234"/>
      <c r="HB195" s="234"/>
      <c r="HC195" s="234"/>
      <c r="HD195" s="234"/>
      <c r="HE195" s="234"/>
      <c r="HF195" s="234"/>
      <c r="HG195" s="166">
        <f>HH195</f>
        <v>0</v>
      </c>
      <c r="HH195" s="166">
        <f>SUM(HH196:HH198)</f>
        <v>0</v>
      </c>
      <c r="HI195" s="234"/>
      <c r="HJ195" s="234"/>
      <c r="HK195" s="166"/>
      <c r="HL195" s="166"/>
      <c r="HM195" s="234"/>
      <c r="HN195" s="234"/>
      <c r="HO195" s="166">
        <f>HP195</f>
        <v>0</v>
      </c>
      <c r="HP195" s="166">
        <f>SUM(HP196:HP198)</f>
        <v>0</v>
      </c>
      <c r="HQ195" s="234"/>
      <c r="HR195" s="234"/>
      <c r="HS195" s="166">
        <f>HT195</f>
        <v>0</v>
      </c>
      <c r="HT195" s="166">
        <f>SUM(HT196:HT198)</f>
        <v>0</v>
      </c>
      <c r="HU195" s="234"/>
      <c r="HV195" s="234"/>
      <c r="HW195" s="166"/>
      <c r="HX195" s="166"/>
      <c r="HY195" s="234"/>
      <c r="HZ195" s="234"/>
      <c r="IA195" s="166">
        <f>IB195</f>
        <v>0</v>
      </c>
      <c r="IB195" s="166">
        <f>SUM(IB196:IB198)</f>
        <v>0</v>
      </c>
      <c r="IC195" s="234"/>
      <c r="ID195" s="234"/>
      <c r="IE195" s="297"/>
      <c r="IF195" s="320"/>
      <c r="IG195" s="320"/>
      <c r="IH195" s="320"/>
      <c r="II195" s="252"/>
      <c r="IJ195" s="252"/>
      <c r="IK195" s="252"/>
      <c r="IL195" s="252"/>
      <c r="IM195" s="252"/>
      <c r="IN195" s="252"/>
      <c r="IO195" s="252"/>
    </row>
    <row r="196" spans="1:249" s="321" customFormat="1" ht="33.75" hidden="1" customHeight="1" x14ac:dyDescent="0.3">
      <c r="B196" s="161"/>
      <c r="C196" s="260" t="s">
        <v>162</v>
      </c>
      <c r="D196" s="163"/>
      <c r="E196" s="164"/>
      <c r="F196" s="164"/>
      <c r="G196" s="164"/>
      <c r="H196" s="232"/>
      <c r="I196" s="164"/>
      <c r="J196" s="164"/>
      <c r="K196" s="164"/>
      <c r="L196" s="164"/>
      <c r="M196" s="164"/>
      <c r="N196" s="232"/>
      <c r="O196" s="164"/>
      <c r="P196" s="164"/>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70"/>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71"/>
      <c r="BL196" s="167"/>
      <c r="BM196" s="166"/>
      <c r="BN196" s="166"/>
      <c r="BO196" s="166"/>
      <c r="BP196" s="166"/>
      <c r="BQ196" s="166"/>
      <c r="BR196" s="166"/>
      <c r="BS196" s="166"/>
      <c r="BT196" s="166"/>
      <c r="BU196" s="166"/>
      <c r="BV196" s="166"/>
      <c r="BW196" s="166"/>
      <c r="BX196" s="166"/>
      <c r="BY196" s="166"/>
      <c r="BZ196" s="166"/>
      <c r="CA196" s="166"/>
      <c r="CB196" s="166"/>
      <c r="CC196" s="166"/>
      <c r="CD196" s="166"/>
      <c r="CE196" s="167"/>
      <c r="CF196" s="167"/>
      <c r="CG196" s="166"/>
      <c r="CH196" s="166"/>
      <c r="CI196" s="166"/>
      <c r="CJ196" s="166"/>
      <c r="CK196" s="166"/>
      <c r="CL196" s="166"/>
      <c r="CM196" s="166"/>
      <c r="CN196" s="166"/>
      <c r="CO196" s="166"/>
      <c r="CP196" s="166"/>
      <c r="CQ196" s="166"/>
      <c r="CR196" s="166"/>
      <c r="CS196" s="166"/>
      <c r="CT196" s="166"/>
      <c r="CU196" s="166"/>
      <c r="CV196" s="166"/>
      <c r="CW196" s="234">
        <f>CX196</f>
        <v>0</v>
      </c>
      <c r="CX196" s="234">
        <v>0</v>
      </c>
      <c r="CY196" s="166"/>
      <c r="CZ196" s="166"/>
      <c r="DA196" s="166"/>
      <c r="DB196" s="166"/>
      <c r="DC196" s="166"/>
      <c r="DD196" s="166"/>
      <c r="DE196" s="166"/>
      <c r="DF196" s="234">
        <f>DG196+DH196</f>
        <v>58940.349260000003</v>
      </c>
      <c r="DG196" s="234">
        <f>DJ196-CX196</f>
        <v>58940.349260000003</v>
      </c>
      <c r="DH196" s="166"/>
      <c r="DI196" s="234">
        <f>DJ196</f>
        <v>58940.349260000003</v>
      </c>
      <c r="DJ196" s="234">
        <f>CX173</f>
        <v>58940.349260000003</v>
      </c>
      <c r="DK196" s="166"/>
      <c r="DL196" s="166"/>
      <c r="DM196" s="166"/>
      <c r="DN196" s="166"/>
      <c r="DO196" s="166"/>
      <c r="DP196" s="166"/>
      <c r="DQ196" s="166"/>
      <c r="DR196" s="166"/>
      <c r="DS196" s="166"/>
      <c r="DT196" s="166"/>
      <c r="DU196" s="234">
        <f>DV196</f>
        <v>0</v>
      </c>
      <c r="DV196" s="234">
        <v>0</v>
      </c>
      <c r="DW196" s="166"/>
      <c r="DX196" s="166"/>
      <c r="DY196" s="166"/>
      <c r="DZ196" s="166"/>
      <c r="EA196" s="166"/>
      <c r="EB196" s="166"/>
      <c r="EC196" s="166"/>
      <c r="ED196" s="234">
        <f>EE196+EF196</f>
        <v>0</v>
      </c>
      <c r="EE196" s="234">
        <f>EH196-DV196</f>
        <v>0</v>
      </c>
      <c r="EF196" s="166"/>
      <c r="EG196" s="234">
        <f>EH196</f>
        <v>0</v>
      </c>
      <c r="EH196" s="234">
        <v>0</v>
      </c>
      <c r="EI196" s="234"/>
      <c r="EJ196" s="234"/>
      <c r="EK196" s="234">
        <f>EL196</f>
        <v>0</v>
      </c>
      <c r="EL196" s="234">
        <f>ET196-EH196</f>
        <v>0</v>
      </c>
      <c r="EM196" s="166"/>
      <c r="EN196" s="166"/>
      <c r="EO196" s="166"/>
      <c r="EP196" s="166"/>
      <c r="EQ196" s="166"/>
      <c r="ER196" s="166"/>
      <c r="ES196" s="234">
        <f>ET196</f>
        <v>0</v>
      </c>
      <c r="ET196" s="234"/>
      <c r="EU196" s="234"/>
      <c r="EV196" s="166"/>
      <c r="EW196" s="234">
        <f>EX196</f>
        <v>0</v>
      </c>
      <c r="EX196" s="234">
        <v>0</v>
      </c>
      <c r="EY196" s="166"/>
      <c r="EZ196" s="234" t="e">
        <f>FA196+FB196</f>
        <v>#REF!</v>
      </c>
      <c r="FA196" s="234" t="e">
        <f>FD196-#REF!</f>
        <v>#REF!</v>
      </c>
      <c r="FB196" s="166"/>
      <c r="FC196" s="234">
        <f>FD196</f>
        <v>0</v>
      </c>
      <c r="FD196" s="234">
        <v>0</v>
      </c>
      <c r="FE196" s="234"/>
      <c r="FF196" s="234"/>
      <c r="FG196" s="234">
        <f>FH196</f>
        <v>0</v>
      </c>
      <c r="FH196" s="234">
        <f>FP196-FD196</f>
        <v>0</v>
      </c>
      <c r="FI196" s="166"/>
      <c r="FJ196" s="166"/>
      <c r="FK196" s="166"/>
      <c r="FL196" s="166"/>
      <c r="FM196" s="166"/>
      <c r="FN196" s="166"/>
      <c r="FO196" s="234">
        <f>FP196</f>
        <v>0</v>
      </c>
      <c r="FP196" s="234">
        <v>0</v>
      </c>
      <c r="FQ196" s="234"/>
      <c r="FR196" s="234"/>
      <c r="FS196" s="45">
        <f t="shared" si="364"/>
        <v>0</v>
      </c>
      <c r="FT196" s="46" t="e">
        <f t="shared" si="372"/>
        <v>#DIV/0!</v>
      </c>
      <c r="FU196" s="45">
        <v>0</v>
      </c>
      <c r="FV196" s="46" t="e">
        <f t="shared" si="373"/>
        <v>#DIV/0!</v>
      </c>
      <c r="FW196" s="45">
        <f t="shared" si="349"/>
        <v>0</v>
      </c>
      <c r="FX196" s="46" t="e">
        <f t="shared" si="374"/>
        <v>#DIV/0!</v>
      </c>
      <c r="FY196" s="45">
        <f t="shared" si="350"/>
        <v>0</v>
      </c>
      <c r="FZ196" s="46" t="e">
        <f t="shared" si="375"/>
        <v>#DIV/0!</v>
      </c>
      <c r="GA196" s="45">
        <f t="shared" si="376"/>
        <v>0</v>
      </c>
      <c r="GB196" s="47" t="e">
        <f t="shared" si="377"/>
        <v>#DIV/0!</v>
      </c>
      <c r="GC196" s="140">
        <v>0</v>
      </c>
      <c r="GD196" s="47" t="e">
        <f t="shared" si="386"/>
        <v>#DIV/0!</v>
      </c>
      <c r="GE196" s="115"/>
      <c r="GF196" s="236"/>
      <c r="GG196" s="115">
        <f t="shared" si="351"/>
        <v>0</v>
      </c>
      <c r="GH196" s="236" t="e">
        <f t="shared" si="339"/>
        <v>#DIV/0!</v>
      </c>
      <c r="GI196" s="140">
        <f t="shared" si="378"/>
        <v>0</v>
      </c>
      <c r="GJ196" s="47" t="e">
        <f t="shared" si="379"/>
        <v>#DIV/0!</v>
      </c>
      <c r="GK196" s="115">
        <f t="shared" si="450"/>
        <v>0</v>
      </c>
      <c r="GL196" s="47" t="e">
        <f t="shared" si="380"/>
        <v>#DIV/0!</v>
      </c>
      <c r="GM196" s="115">
        <f t="shared" si="352"/>
        <v>0</v>
      </c>
      <c r="GN196" s="47" t="e">
        <f t="shared" si="381"/>
        <v>#DIV/0!</v>
      </c>
      <c r="GO196" s="115">
        <f t="shared" si="353"/>
        <v>0</v>
      </c>
      <c r="GP196" s="47" t="e">
        <f t="shared" si="382"/>
        <v>#DIV/0!</v>
      </c>
      <c r="GQ196" s="234"/>
      <c r="GR196" s="234"/>
      <c r="GS196" s="234"/>
      <c r="GT196" s="234"/>
      <c r="GU196" s="234">
        <f>GV196</f>
        <v>0</v>
      </c>
      <c r="GV196" s="234">
        <v>0</v>
      </c>
      <c r="GW196" s="234"/>
      <c r="GX196" s="234"/>
      <c r="GY196" s="234"/>
      <c r="GZ196" s="234"/>
      <c r="HA196" s="234"/>
      <c r="HB196" s="234"/>
      <c r="HC196" s="234"/>
      <c r="HD196" s="234"/>
      <c r="HE196" s="234"/>
      <c r="HF196" s="234"/>
      <c r="HG196" s="234">
        <f>HH196</f>
        <v>0</v>
      </c>
      <c r="HH196" s="234">
        <f>HP196-GV196</f>
        <v>0</v>
      </c>
      <c r="HI196" s="234"/>
      <c r="HJ196" s="234"/>
      <c r="HK196" s="234">
        <f>HL196</f>
        <v>0</v>
      </c>
      <c r="HL196" s="234">
        <f>IF196-GZ196</f>
        <v>0</v>
      </c>
      <c r="HM196" s="234"/>
      <c r="HN196" s="234"/>
      <c r="HO196" s="234">
        <f>HP196</f>
        <v>0</v>
      </c>
      <c r="HP196" s="234">
        <v>0</v>
      </c>
      <c r="HQ196" s="234"/>
      <c r="HR196" s="234"/>
      <c r="HS196" s="234">
        <f>HT196</f>
        <v>0</v>
      </c>
      <c r="HT196" s="234">
        <v>0</v>
      </c>
      <c r="HU196" s="234"/>
      <c r="HV196" s="234"/>
      <c r="HW196" s="234">
        <f>HX196</f>
        <v>0</v>
      </c>
      <c r="HX196" s="234">
        <f>IR196-HL196</f>
        <v>0</v>
      </c>
      <c r="HY196" s="234"/>
      <c r="HZ196" s="234"/>
      <c r="IA196" s="234">
        <f>IB196</f>
        <v>0</v>
      </c>
      <c r="IB196" s="234">
        <v>0</v>
      </c>
      <c r="IC196" s="234"/>
      <c r="ID196" s="234"/>
      <c r="IE196" s="326"/>
      <c r="IF196" s="320"/>
      <c r="IG196" s="320"/>
      <c r="IH196" s="320"/>
      <c r="II196" s="252"/>
      <c r="IJ196" s="252"/>
      <c r="IK196" s="252"/>
      <c r="IL196" s="252"/>
      <c r="IM196" s="252"/>
      <c r="IN196" s="252"/>
      <c r="IO196" s="252"/>
    </row>
    <row r="197" spans="1:249" s="321" customFormat="1" ht="40.5" hidden="1" customHeight="1" x14ac:dyDescent="0.3">
      <c r="B197" s="161"/>
      <c r="C197" s="260" t="s">
        <v>179</v>
      </c>
      <c r="D197" s="163"/>
      <c r="E197" s="164"/>
      <c r="F197" s="164"/>
      <c r="G197" s="164"/>
      <c r="H197" s="232"/>
      <c r="I197" s="164"/>
      <c r="J197" s="164"/>
      <c r="K197" s="164"/>
      <c r="L197" s="164"/>
      <c r="M197" s="164"/>
      <c r="N197" s="232"/>
      <c r="O197" s="164"/>
      <c r="P197" s="164"/>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70"/>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71"/>
      <c r="BL197" s="167"/>
      <c r="BM197" s="166"/>
      <c r="BN197" s="166"/>
      <c r="BO197" s="166"/>
      <c r="BP197" s="166"/>
      <c r="BQ197" s="166"/>
      <c r="BR197" s="166"/>
      <c r="BS197" s="166"/>
      <c r="BT197" s="166"/>
      <c r="BU197" s="166"/>
      <c r="BV197" s="166"/>
      <c r="BW197" s="166"/>
      <c r="BX197" s="166"/>
      <c r="BY197" s="166"/>
      <c r="BZ197" s="166"/>
      <c r="CA197" s="166"/>
      <c r="CB197" s="166"/>
      <c r="CC197" s="166"/>
      <c r="CD197" s="166"/>
      <c r="CE197" s="167"/>
      <c r="CF197" s="167"/>
      <c r="CG197" s="166"/>
      <c r="CH197" s="166"/>
      <c r="CI197" s="166"/>
      <c r="CJ197" s="166"/>
      <c r="CK197" s="166"/>
      <c r="CL197" s="166"/>
      <c r="CM197" s="166"/>
      <c r="CN197" s="166"/>
      <c r="CO197" s="166"/>
      <c r="CP197" s="166"/>
      <c r="CQ197" s="166"/>
      <c r="CR197" s="166"/>
      <c r="CS197" s="166"/>
      <c r="CT197" s="166"/>
      <c r="CU197" s="166"/>
      <c r="CV197" s="166"/>
      <c r="CW197" s="234">
        <f>CX197</f>
        <v>0</v>
      </c>
      <c r="CX197" s="234">
        <v>0</v>
      </c>
      <c r="CY197" s="166"/>
      <c r="CZ197" s="166"/>
      <c r="DA197" s="166"/>
      <c r="DB197" s="166"/>
      <c r="DC197" s="166"/>
      <c r="DD197" s="166"/>
      <c r="DE197" s="166"/>
      <c r="DF197" s="234">
        <f>DG197+DH197</f>
        <v>46525.871030000002</v>
      </c>
      <c r="DG197" s="234">
        <f>DJ197-CX197</f>
        <v>46525.871030000002</v>
      </c>
      <c r="DH197" s="166"/>
      <c r="DI197" s="234">
        <f>DJ197</f>
        <v>46525.871030000002</v>
      </c>
      <c r="DJ197" s="234">
        <f>CX174</f>
        <v>46525.871030000002</v>
      </c>
      <c r="DK197" s="166"/>
      <c r="DL197" s="166"/>
      <c r="DM197" s="166"/>
      <c r="DN197" s="166"/>
      <c r="DO197" s="166"/>
      <c r="DP197" s="166"/>
      <c r="DQ197" s="166"/>
      <c r="DR197" s="166"/>
      <c r="DS197" s="166"/>
      <c r="DT197" s="166"/>
      <c r="DU197" s="234">
        <f>DV197</f>
        <v>0</v>
      </c>
      <c r="DV197" s="234">
        <v>0</v>
      </c>
      <c r="DW197" s="166"/>
      <c r="DX197" s="166"/>
      <c r="DY197" s="166"/>
      <c r="DZ197" s="166"/>
      <c r="EA197" s="166"/>
      <c r="EB197" s="166"/>
      <c r="EC197" s="166"/>
      <c r="ED197" s="234">
        <f>EE197+EF197</f>
        <v>0</v>
      </c>
      <c r="EE197" s="234">
        <f>EH197-DV197</f>
        <v>0</v>
      </c>
      <c r="EF197" s="166"/>
      <c r="EG197" s="234">
        <f>EH197</f>
        <v>0</v>
      </c>
      <c r="EH197" s="234">
        <v>0</v>
      </c>
      <c r="EI197" s="234"/>
      <c r="EJ197" s="234"/>
      <c r="EK197" s="234">
        <f>EL197</f>
        <v>0</v>
      </c>
      <c r="EL197" s="234">
        <f>ET197-EH197</f>
        <v>0</v>
      </c>
      <c r="EM197" s="166"/>
      <c r="EN197" s="166"/>
      <c r="EO197" s="166"/>
      <c r="EP197" s="166"/>
      <c r="EQ197" s="166"/>
      <c r="ER197" s="166"/>
      <c r="ES197" s="234">
        <f>ET197</f>
        <v>0</v>
      </c>
      <c r="ET197" s="234"/>
      <c r="EU197" s="234"/>
      <c r="EV197" s="166"/>
      <c r="EW197" s="234">
        <f>EX197</f>
        <v>0</v>
      </c>
      <c r="EX197" s="234">
        <v>0</v>
      </c>
      <c r="EY197" s="166"/>
      <c r="EZ197" s="234" t="e">
        <f>FA197+FB197</f>
        <v>#REF!</v>
      </c>
      <c r="FA197" s="234" t="e">
        <f>FD197-#REF!</f>
        <v>#REF!</v>
      </c>
      <c r="FB197" s="166"/>
      <c r="FC197" s="234">
        <f>FD197</f>
        <v>0</v>
      </c>
      <c r="FD197" s="234">
        <v>0</v>
      </c>
      <c r="FE197" s="234"/>
      <c r="FF197" s="234"/>
      <c r="FG197" s="234">
        <f>FH197</f>
        <v>0</v>
      </c>
      <c r="FH197" s="234">
        <f>FP197-FD197</f>
        <v>0</v>
      </c>
      <c r="FI197" s="166"/>
      <c r="FJ197" s="166"/>
      <c r="FK197" s="166"/>
      <c r="FL197" s="166"/>
      <c r="FM197" s="166"/>
      <c r="FN197" s="166"/>
      <c r="FO197" s="234">
        <f>FP197</f>
        <v>0</v>
      </c>
      <c r="FP197" s="234">
        <v>0</v>
      </c>
      <c r="FQ197" s="234"/>
      <c r="FR197" s="234"/>
      <c r="FS197" s="45">
        <f t="shared" si="364"/>
        <v>0</v>
      </c>
      <c r="FT197" s="46" t="e">
        <f t="shared" si="372"/>
        <v>#DIV/0!</v>
      </c>
      <c r="FU197" s="45">
        <v>0</v>
      </c>
      <c r="FV197" s="46" t="e">
        <f t="shared" si="373"/>
        <v>#DIV/0!</v>
      </c>
      <c r="FW197" s="45">
        <f t="shared" si="349"/>
        <v>0</v>
      </c>
      <c r="FX197" s="46" t="e">
        <f t="shared" si="374"/>
        <v>#DIV/0!</v>
      </c>
      <c r="FY197" s="45">
        <f t="shared" si="350"/>
        <v>0</v>
      </c>
      <c r="FZ197" s="46" t="e">
        <f t="shared" si="375"/>
        <v>#DIV/0!</v>
      </c>
      <c r="GA197" s="45">
        <f t="shared" si="376"/>
        <v>0</v>
      </c>
      <c r="GB197" s="47" t="e">
        <f t="shared" si="377"/>
        <v>#DIV/0!</v>
      </c>
      <c r="GC197" s="140">
        <v>0</v>
      </c>
      <c r="GD197" s="47" t="e">
        <f t="shared" si="386"/>
        <v>#DIV/0!</v>
      </c>
      <c r="GE197" s="115"/>
      <c r="GF197" s="236"/>
      <c r="GG197" s="115">
        <f t="shared" si="351"/>
        <v>0</v>
      </c>
      <c r="GH197" s="236" t="e">
        <f t="shared" ref="GH197:GH208" si="452">GG197/FF197</f>
        <v>#DIV/0!</v>
      </c>
      <c r="GI197" s="140">
        <f t="shared" si="378"/>
        <v>0</v>
      </c>
      <c r="GJ197" s="47" t="e">
        <f t="shared" si="379"/>
        <v>#DIV/0!</v>
      </c>
      <c r="GK197" s="115">
        <f t="shared" si="450"/>
        <v>0</v>
      </c>
      <c r="GL197" s="47" t="e">
        <f t="shared" si="380"/>
        <v>#DIV/0!</v>
      </c>
      <c r="GM197" s="115">
        <f t="shared" si="352"/>
        <v>0</v>
      </c>
      <c r="GN197" s="47" t="e">
        <f t="shared" si="381"/>
        <v>#DIV/0!</v>
      </c>
      <c r="GO197" s="115">
        <f t="shared" si="353"/>
        <v>0</v>
      </c>
      <c r="GP197" s="47" t="e">
        <f t="shared" si="382"/>
        <v>#DIV/0!</v>
      </c>
      <c r="GQ197" s="234"/>
      <c r="GR197" s="234"/>
      <c r="GS197" s="234"/>
      <c r="GT197" s="234"/>
      <c r="GU197" s="234">
        <f>GV197</f>
        <v>0</v>
      </c>
      <c r="GV197" s="234">
        <v>0</v>
      </c>
      <c r="GW197" s="234"/>
      <c r="GX197" s="234"/>
      <c r="GY197" s="234"/>
      <c r="GZ197" s="234"/>
      <c r="HA197" s="234"/>
      <c r="HB197" s="234"/>
      <c r="HC197" s="234"/>
      <c r="HD197" s="234"/>
      <c r="HE197" s="234"/>
      <c r="HF197" s="234"/>
      <c r="HG197" s="234">
        <f>HH197</f>
        <v>0</v>
      </c>
      <c r="HH197" s="234">
        <f>HP197-GV197</f>
        <v>0</v>
      </c>
      <c r="HI197" s="234"/>
      <c r="HJ197" s="234"/>
      <c r="HK197" s="234">
        <f>HL197</f>
        <v>0</v>
      </c>
      <c r="HL197" s="234">
        <f>IF197-GZ197</f>
        <v>0</v>
      </c>
      <c r="HM197" s="234"/>
      <c r="HN197" s="234"/>
      <c r="HO197" s="234">
        <f>HP197</f>
        <v>0</v>
      </c>
      <c r="HP197" s="234">
        <v>0</v>
      </c>
      <c r="HQ197" s="234"/>
      <c r="HR197" s="234"/>
      <c r="HS197" s="234">
        <f>HT197</f>
        <v>0</v>
      </c>
      <c r="HT197" s="234">
        <v>0</v>
      </c>
      <c r="HU197" s="234"/>
      <c r="HV197" s="234"/>
      <c r="HW197" s="234">
        <f>HX197</f>
        <v>0</v>
      </c>
      <c r="HX197" s="234">
        <f>IR197-HL197</f>
        <v>0</v>
      </c>
      <c r="HY197" s="234"/>
      <c r="HZ197" s="234"/>
      <c r="IA197" s="234">
        <f>IB197</f>
        <v>0</v>
      </c>
      <c r="IB197" s="234">
        <v>0</v>
      </c>
      <c r="IC197" s="234"/>
      <c r="ID197" s="234"/>
      <c r="IE197" s="326"/>
      <c r="IF197" s="320"/>
      <c r="IG197" s="320"/>
      <c r="IH197" s="320"/>
      <c r="II197" s="252"/>
      <c r="IJ197" s="252"/>
      <c r="IK197" s="252"/>
      <c r="IL197" s="252"/>
      <c r="IM197" s="252"/>
      <c r="IN197" s="252"/>
      <c r="IO197" s="252"/>
    </row>
    <row r="198" spans="1:249" s="321" customFormat="1" ht="28.5" hidden="1" customHeight="1" x14ac:dyDescent="0.3">
      <c r="B198" s="161"/>
      <c r="C198" s="260" t="s">
        <v>190</v>
      </c>
      <c r="D198" s="163"/>
      <c r="E198" s="164"/>
      <c r="F198" s="164"/>
      <c r="G198" s="164"/>
      <c r="H198" s="232"/>
      <c r="I198" s="164"/>
      <c r="J198" s="164"/>
      <c r="K198" s="164"/>
      <c r="L198" s="164"/>
      <c r="M198" s="164"/>
      <c r="N198" s="232"/>
      <c r="O198" s="164"/>
      <c r="P198" s="164"/>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70"/>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71"/>
      <c r="BL198" s="167"/>
      <c r="BM198" s="166"/>
      <c r="BN198" s="166"/>
      <c r="BO198" s="166"/>
      <c r="BP198" s="166"/>
      <c r="BQ198" s="166"/>
      <c r="BR198" s="166"/>
      <c r="BS198" s="166"/>
      <c r="BT198" s="166"/>
      <c r="BU198" s="166"/>
      <c r="BV198" s="166"/>
      <c r="BW198" s="166"/>
      <c r="BX198" s="166"/>
      <c r="BY198" s="166"/>
      <c r="BZ198" s="166"/>
      <c r="CA198" s="166"/>
      <c r="CB198" s="166"/>
      <c r="CC198" s="166"/>
      <c r="CD198" s="166"/>
      <c r="CE198" s="167"/>
      <c r="CF198" s="167"/>
      <c r="CG198" s="166"/>
      <c r="CH198" s="166"/>
      <c r="CI198" s="166"/>
      <c r="CJ198" s="166"/>
      <c r="CK198" s="166"/>
      <c r="CL198" s="166"/>
      <c r="CM198" s="166"/>
      <c r="CN198" s="166"/>
      <c r="CO198" s="166"/>
      <c r="CP198" s="166"/>
      <c r="CQ198" s="166"/>
      <c r="CR198" s="166"/>
      <c r="CS198" s="166"/>
      <c r="CT198" s="166"/>
      <c r="CU198" s="166"/>
      <c r="CV198" s="166"/>
      <c r="CW198" s="234">
        <f>CX198</f>
        <v>0</v>
      </c>
      <c r="CX198" s="234">
        <v>0</v>
      </c>
      <c r="CY198" s="166"/>
      <c r="CZ198" s="166"/>
      <c r="DA198" s="166"/>
      <c r="DB198" s="166"/>
      <c r="DC198" s="166"/>
      <c r="DD198" s="166"/>
      <c r="DE198" s="166"/>
      <c r="DF198" s="234">
        <f>DG198+DH198</f>
        <v>48995.860180000003</v>
      </c>
      <c r="DG198" s="234">
        <f>DJ198-CX198</f>
        <v>48995.860180000003</v>
      </c>
      <c r="DH198" s="166"/>
      <c r="DI198" s="234">
        <f>DJ198</f>
        <v>48995.860180000003</v>
      </c>
      <c r="DJ198" s="234">
        <f>CX175</f>
        <v>48995.860180000003</v>
      </c>
      <c r="DK198" s="166"/>
      <c r="DL198" s="166"/>
      <c r="DM198" s="166"/>
      <c r="DN198" s="166"/>
      <c r="DO198" s="166"/>
      <c r="DP198" s="166"/>
      <c r="DQ198" s="166"/>
      <c r="DR198" s="166"/>
      <c r="DS198" s="166"/>
      <c r="DT198" s="166"/>
      <c r="DU198" s="234">
        <f>DV198</f>
        <v>0</v>
      </c>
      <c r="DV198" s="234">
        <v>0</v>
      </c>
      <c r="DW198" s="166"/>
      <c r="DX198" s="166"/>
      <c r="DY198" s="166"/>
      <c r="DZ198" s="166"/>
      <c r="EA198" s="166"/>
      <c r="EB198" s="166"/>
      <c r="EC198" s="166"/>
      <c r="ED198" s="234">
        <f>EE198+EF198</f>
        <v>0</v>
      </c>
      <c r="EE198" s="234">
        <f>EH198-DV198</f>
        <v>0</v>
      </c>
      <c r="EF198" s="166"/>
      <c r="EG198" s="234">
        <f>EH198</f>
        <v>0</v>
      </c>
      <c r="EH198" s="234">
        <v>0</v>
      </c>
      <c r="EI198" s="234"/>
      <c r="EJ198" s="234"/>
      <c r="EK198" s="234">
        <f>EL198</f>
        <v>0</v>
      </c>
      <c r="EL198" s="234">
        <f>ET198-EH198</f>
        <v>0</v>
      </c>
      <c r="EM198" s="166"/>
      <c r="EN198" s="166"/>
      <c r="EO198" s="166"/>
      <c r="EP198" s="166"/>
      <c r="EQ198" s="166"/>
      <c r="ER198" s="166"/>
      <c r="ES198" s="234">
        <f>ET198</f>
        <v>0</v>
      </c>
      <c r="ET198" s="234"/>
      <c r="EU198" s="234"/>
      <c r="EV198" s="166"/>
      <c r="EW198" s="234">
        <f>EX198</f>
        <v>0</v>
      </c>
      <c r="EX198" s="234">
        <v>0</v>
      </c>
      <c r="EY198" s="166"/>
      <c r="EZ198" s="234" t="e">
        <f>FA198+FB198</f>
        <v>#REF!</v>
      </c>
      <c r="FA198" s="234" t="e">
        <f>FD198-#REF!</f>
        <v>#REF!</v>
      </c>
      <c r="FB198" s="166"/>
      <c r="FC198" s="234">
        <f>FD198</f>
        <v>0</v>
      </c>
      <c r="FD198" s="234">
        <v>0</v>
      </c>
      <c r="FE198" s="234"/>
      <c r="FF198" s="234"/>
      <c r="FG198" s="234">
        <f>FH198</f>
        <v>0</v>
      </c>
      <c r="FH198" s="234">
        <f>FP198-FD198</f>
        <v>0</v>
      </c>
      <c r="FI198" s="166"/>
      <c r="FJ198" s="166"/>
      <c r="FK198" s="166"/>
      <c r="FL198" s="166"/>
      <c r="FM198" s="166"/>
      <c r="FN198" s="166"/>
      <c r="FO198" s="234">
        <f>FP198</f>
        <v>0</v>
      </c>
      <c r="FP198" s="234">
        <v>0</v>
      </c>
      <c r="FQ198" s="234"/>
      <c r="FR198" s="234"/>
      <c r="FS198" s="45">
        <f t="shared" si="364"/>
        <v>0</v>
      </c>
      <c r="FT198" s="46" t="e">
        <f t="shared" si="372"/>
        <v>#DIV/0!</v>
      </c>
      <c r="FU198" s="45">
        <v>0</v>
      </c>
      <c r="FV198" s="46" t="e">
        <f t="shared" si="373"/>
        <v>#DIV/0!</v>
      </c>
      <c r="FW198" s="45">
        <f t="shared" si="349"/>
        <v>0</v>
      </c>
      <c r="FX198" s="46" t="e">
        <f t="shared" si="374"/>
        <v>#DIV/0!</v>
      </c>
      <c r="FY198" s="45">
        <f t="shared" si="350"/>
        <v>0</v>
      </c>
      <c r="FZ198" s="46" t="e">
        <f t="shared" si="375"/>
        <v>#DIV/0!</v>
      </c>
      <c r="GA198" s="45">
        <f t="shared" si="376"/>
        <v>0</v>
      </c>
      <c r="GB198" s="47" t="e">
        <f t="shared" si="377"/>
        <v>#DIV/0!</v>
      </c>
      <c r="GC198" s="140">
        <v>0</v>
      </c>
      <c r="GD198" s="47" t="e">
        <f t="shared" si="386"/>
        <v>#DIV/0!</v>
      </c>
      <c r="GE198" s="115"/>
      <c r="GF198" s="236"/>
      <c r="GG198" s="115">
        <f t="shared" si="351"/>
        <v>0</v>
      </c>
      <c r="GH198" s="236" t="e">
        <f t="shared" si="452"/>
        <v>#DIV/0!</v>
      </c>
      <c r="GI198" s="140">
        <f t="shared" si="378"/>
        <v>0</v>
      </c>
      <c r="GJ198" s="47" t="e">
        <f t="shared" si="379"/>
        <v>#DIV/0!</v>
      </c>
      <c r="GK198" s="115">
        <f t="shared" si="450"/>
        <v>0</v>
      </c>
      <c r="GL198" s="47" t="e">
        <f t="shared" si="380"/>
        <v>#DIV/0!</v>
      </c>
      <c r="GM198" s="115">
        <f t="shared" si="352"/>
        <v>0</v>
      </c>
      <c r="GN198" s="47" t="e">
        <f t="shared" si="381"/>
        <v>#DIV/0!</v>
      </c>
      <c r="GO198" s="115">
        <f t="shared" si="353"/>
        <v>0</v>
      </c>
      <c r="GP198" s="47" t="e">
        <f t="shared" si="382"/>
        <v>#DIV/0!</v>
      </c>
      <c r="GQ198" s="234"/>
      <c r="GR198" s="234"/>
      <c r="GS198" s="234"/>
      <c r="GT198" s="234"/>
      <c r="GU198" s="234">
        <f>GV198</f>
        <v>0</v>
      </c>
      <c r="GV198" s="234">
        <v>0</v>
      </c>
      <c r="GW198" s="234"/>
      <c r="GX198" s="234"/>
      <c r="GY198" s="234"/>
      <c r="GZ198" s="234"/>
      <c r="HA198" s="234"/>
      <c r="HB198" s="234"/>
      <c r="HC198" s="234"/>
      <c r="HD198" s="234"/>
      <c r="HE198" s="234"/>
      <c r="HF198" s="234"/>
      <c r="HG198" s="234">
        <f>HH198</f>
        <v>0</v>
      </c>
      <c r="HH198" s="234">
        <f>HP198-GV198</f>
        <v>0</v>
      </c>
      <c r="HI198" s="234"/>
      <c r="HJ198" s="234"/>
      <c r="HK198" s="234">
        <f>HL198</f>
        <v>0</v>
      </c>
      <c r="HL198" s="234">
        <f>IF198-GZ198</f>
        <v>0</v>
      </c>
      <c r="HM198" s="234"/>
      <c r="HN198" s="234"/>
      <c r="HO198" s="234">
        <f>HP198</f>
        <v>0</v>
      </c>
      <c r="HP198" s="234">
        <v>0</v>
      </c>
      <c r="HQ198" s="234"/>
      <c r="HR198" s="234"/>
      <c r="HS198" s="234">
        <f>HT198</f>
        <v>0</v>
      </c>
      <c r="HT198" s="234">
        <v>0</v>
      </c>
      <c r="HU198" s="234"/>
      <c r="HV198" s="234"/>
      <c r="HW198" s="234">
        <f>HX198</f>
        <v>0</v>
      </c>
      <c r="HX198" s="234">
        <f>IR198-HL198</f>
        <v>0</v>
      </c>
      <c r="HY198" s="234"/>
      <c r="HZ198" s="234"/>
      <c r="IA198" s="234">
        <f>IB198</f>
        <v>0</v>
      </c>
      <c r="IB198" s="234">
        <v>0</v>
      </c>
      <c r="IC198" s="234"/>
      <c r="ID198" s="234"/>
      <c r="IE198" s="326"/>
      <c r="IF198" s="320"/>
      <c r="IG198" s="320"/>
      <c r="IH198" s="320"/>
      <c r="II198" s="252"/>
      <c r="IJ198" s="252"/>
      <c r="IK198" s="252"/>
      <c r="IL198" s="252"/>
      <c r="IM198" s="252"/>
      <c r="IN198" s="252"/>
      <c r="IO198" s="252"/>
    </row>
    <row r="199" spans="1:249" s="192" customFormat="1" ht="46.5" hidden="1" customHeight="1" x14ac:dyDescent="0.3">
      <c r="B199" s="178"/>
      <c r="C199" s="179"/>
      <c r="D199" s="180"/>
      <c r="E199" s="181"/>
      <c r="F199" s="181"/>
      <c r="G199" s="181"/>
      <c r="H199" s="181"/>
      <c r="I199" s="181"/>
      <c r="J199" s="181"/>
      <c r="K199" s="181"/>
      <c r="L199" s="181"/>
      <c r="M199" s="181"/>
      <c r="N199" s="181"/>
      <c r="O199" s="181"/>
      <c r="P199" s="181"/>
      <c r="Q199" s="182"/>
      <c r="R199" s="182"/>
      <c r="S199" s="182"/>
      <c r="T199" s="182"/>
      <c r="U199" s="182"/>
      <c r="V199" s="182"/>
      <c r="W199" s="182"/>
      <c r="X199" s="182"/>
      <c r="Y199" s="182"/>
      <c r="Z199" s="182"/>
      <c r="AA199" s="182"/>
      <c r="AB199" s="182"/>
      <c r="AC199" s="182"/>
      <c r="AD199" s="182"/>
      <c r="AE199" s="182"/>
      <c r="AF199" s="182"/>
      <c r="AG199" s="182"/>
      <c r="AH199" s="182"/>
      <c r="AI199" s="183"/>
      <c r="AJ199" s="182"/>
      <c r="AK199" s="182"/>
      <c r="AL199" s="182"/>
      <c r="AM199" s="184"/>
      <c r="AN199" s="182"/>
      <c r="AO199" s="185"/>
      <c r="AP199" s="182"/>
      <c r="AQ199" s="182"/>
      <c r="AR199" s="182"/>
      <c r="AS199" s="182"/>
      <c r="AT199" s="182"/>
      <c r="AU199" s="182"/>
      <c r="AV199" s="182"/>
      <c r="AW199" s="182"/>
      <c r="AX199" s="182"/>
      <c r="AY199" s="182"/>
      <c r="AZ199" s="182"/>
      <c r="BA199" s="182"/>
      <c r="BB199" s="182"/>
      <c r="BC199" s="182"/>
      <c r="BD199" s="182"/>
      <c r="BE199" s="182"/>
      <c r="BF199" s="182"/>
      <c r="BG199" s="182"/>
      <c r="BH199" s="182"/>
      <c r="BI199" s="182"/>
      <c r="BJ199" s="182"/>
      <c r="BK199" s="186"/>
      <c r="BL199" s="187"/>
      <c r="BM199" s="187"/>
      <c r="BN199" s="187"/>
      <c r="BO199" s="187"/>
      <c r="BP199" s="187"/>
      <c r="BQ199" s="187"/>
      <c r="BR199" s="187"/>
      <c r="BS199" s="187"/>
      <c r="BT199" s="187"/>
      <c r="BU199" s="187"/>
      <c r="BV199" s="182"/>
      <c r="BW199" s="182"/>
      <c r="BX199" s="182"/>
      <c r="BY199" s="182"/>
      <c r="BZ199" s="182"/>
      <c r="CA199" s="182"/>
      <c r="CB199" s="182"/>
      <c r="CC199" s="182"/>
      <c r="CD199" s="182"/>
      <c r="CE199" s="187"/>
      <c r="CF199" s="187"/>
      <c r="CG199" s="182"/>
      <c r="CH199" s="182"/>
      <c r="CI199" s="182"/>
      <c r="CJ199" s="182"/>
      <c r="CK199" s="182"/>
      <c r="CL199" s="182"/>
      <c r="CM199" s="182"/>
      <c r="CN199" s="182"/>
      <c r="CO199" s="182"/>
      <c r="CP199" s="182"/>
      <c r="CQ199" s="182"/>
      <c r="CR199" s="182"/>
      <c r="CS199" s="182"/>
      <c r="CT199" s="182"/>
      <c r="CU199" s="182"/>
      <c r="CV199" s="182"/>
      <c r="CW199" s="182"/>
      <c r="CX199" s="182"/>
      <c r="CY199" s="182"/>
      <c r="CZ199" s="182"/>
      <c r="DA199" s="182"/>
      <c r="DB199" s="182"/>
      <c r="DC199" s="182"/>
      <c r="DD199" s="182"/>
      <c r="DE199" s="182"/>
      <c r="DF199" s="182"/>
      <c r="DG199" s="182"/>
      <c r="DH199" s="182"/>
      <c r="DI199" s="182"/>
      <c r="DJ199" s="182"/>
      <c r="DK199" s="182"/>
      <c r="DL199" s="182"/>
      <c r="DM199" s="182"/>
      <c r="DN199" s="182"/>
      <c r="DO199" s="182"/>
      <c r="DP199" s="182"/>
      <c r="DQ199" s="182"/>
      <c r="DR199" s="182"/>
      <c r="DS199" s="182"/>
      <c r="DT199" s="182"/>
      <c r="DU199" s="182"/>
      <c r="DV199" s="182"/>
      <c r="DW199" s="182"/>
      <c r="DX199" s="182"/>
      <c r="DY199" s="182"/>
      <c r="DZ199" s="182"/>
      <c r="EA199" s="182"/>
      <c r="EB199" s="182"/>
      <c r="EC199" s="182"/>
      <c r="ED199" s="182"/>
      <c r="EE199" s="182"/>
      <c r="EF199" s="182"/>
      <c r="EG199" s="182"/>
      <c r="EH199" s="234">
        <v>0</v>
      </c>
      <c r="EI199" s="182"/>
      <c r="EJ199" s="182"/>
      <c r="EK199" s="182"/>
      <c r="EL199" s="182"/>
      <c r="EM199" s="182"/>
      <c r="EN199" s="182"/>
      <c r="EO199" s="182"/>
      <c r="EP199" s="182"/>
      <c r="EQ199" s="182"/>
      <c r="ER199" s="182"/>
      <c r="ES199" s="182"/>
      <c r="ET199" s="182"/>
      <c r="EU199" s="182"/>
      <c r="EV199" s="182"/>
      <c r="EW199" s="182"/>
      <c r="EX199" s="182"/>
      <c r="EY199" s="182"/>
      <c r="EZ199" s="182"/>
      <c r="FA199" s="182"/>
      <c r="FB199" s="182"/>
      <c r="FC199" s="182"/>
      <c r="FD199" s="182"/>
      <c r="FE199" s="182"/>
      <c r="FF199" s="182"/>
      <c r="FG199" s="182"/>
      <c r="FH199" s="182"/>
      <c r="FI199" s="182"/>
      <c r="FJ199" s="182"/>
      <c r="FK199" s="182"/>
      <c r="FL199" s="182"/>
      <c r="FM199" s="182"/>
      <c r="FN199" s="182"/>
      <c r="FO199" s="182"/>
      <c r="FP199" s="234">
        <v>0</v>
      </c>
      <c r="FQ199" s="182"/>
      <c r="FR199" s="182"/>
      <c r="FS199" s="45">
        <f t="shared" si="364"/>
        <v>0</v>
      </c>
      <c r="FT199" s="46" t="e">
        <f t="shared" si="372"/>
        <v>#DIV/0!</v>
      </c>
      <c r="FU199" s="45">
        <v>0</v>
      </c>
      <c r="FV199" s="46" t="e">
        <f t="shared" si="373"/>
        <v>#DIV/0!</v>
      </c>
      <c r="FW199" s="45">
        <f t="shared" si="349"/>
        <v>0</v>
      </c>
      <c r="FX199" s="46" t="e">
        <f t="shared" si="374"/>
        <v>#DIV/0!</v>
      </c>
      <c r="FY199" s="45">
        <f t="shared" si="350"/>
        <v>0</v>
      </c>
      <c r="FZ199" s="46" t="e">
        <f t="shared" si="375"/>
        <v>#DIV/0!</v>
      </c>
      <c r="GA199" s="45">
        <f t="shared" si="376"/>
        <v>0</v>
      </c>
      <c r="GB199" s="47" t="e">
        <f t="shared" si="377"/>
        <v>#DIV/0!</v>
      </c>
      <c r="GC199" s="140">
        <v>0</v>
      </c>
      <c r="GD199" s="47" t="e">
        <f t="shared" si="386"/>
        <v>#DIV/0!</v>
      </c>
      <c r="GE199" s="115"/>
      <c r="GF199" s="236"/>
      <c r="GG199" s="115">
        <f t="shared" si="351"/>
        <v>0</v>
      </c>
      <c r="GH199" s="236" t="e">
        <f t="shared" si="452"/>
        <v>#DIV/0!</v>
      </c>
      <c r="GI199" s="140">
        <f t="shared" si="378"/>
        <v>0</v>
      </c>
      <c r="GJ199" s="47" t="e">
        <f t="shared" si="379"/>
        <v>#DIV/0!</v>
      </c>
      <c r="GK199" s="115">
        <f t="shared" si="450"/>
        <v>0</v>
      </c>
      <c r="GL199" s="47" t="e">
        <f t="shared" si="380"/>
        <v>#DIV/0!</v>
      </c>
      <c r="GM199" s="115">
        <f t="shared" si="352"/>
        <v>0</v>
      </c>
      <c r="GN199" s="47" t="e">
        <f t="shared" si="381"/>
        <v>#DIV/0!</v>
      </c>
      <c r="GO199" s="115">
        <f t="shared" si="353"/>
        <v>0</v>
      </c>
      <c r="GP199" s="47" t="e">
        <f t="shared" si="382"/>
        <v>#DIV/0!</v>
      </c>
      <c r="GQ199" s="182"/>
      <c r="GR199" s="182"/>
      <c r="GS199" s="182"/>
      <c r="GT199" s="182"/>
      <c r="GU199" s="182"/>
      <c r="GV199" s="182"/>
      <c r="GW199" s="182"/>
      <c r="GX199" s="182"/>
      <c r="GY199" s="182"/>
      <c r="GZ199" s="182"/>
      <c r="HA199" s="182"/>
      <c r="HB199" s="182"/>
      <c r="HC199" s="182"/>
      <c r="HD199" s="182"/>
      <c r="HE199" s="182"/>
      <c r="HF199" s="182"/>
      <c r="HG199" s="182"/>
      <c r="HH199" s="182"/>
      <c r="HI199" s="182"/>
      <c r="HJ199" s="182"/>
      <c r="HK199" s="182"/>
      <c r="HL199" s="182"/>
      <c r="HM199" s="182"/>
      <c r="HN199" s="182"/>
      <c r="HO199" s="182"/>
      <c r="HP199" s="182"/>
      <c r="HQ199" s="182"/>
      <c r="HR199" s="182"/>
      <c r="HS199" s="182"/>
      <c r="HT199" s="182"/>
      <c r="HU199" s="182"/>
      <c r="HV199" s="182"/>
      <c r="HW199" s="182"/>
      <c r="HX199" s="182"/>
      <c r="HY199" s="182"/>
      <c r="HZ199" s="182"/>
      <c r="IA199" s="182"/>
      <c r="IB199" s="182"/>
      <c r="IC199" s="182"/>
      <c r="ID199" s="182"/>
      <c r="IE199" s="190"/>
      <c r="IF199" s="191"/>
      <c r="IG199" s="191"/>
      <c r="IH199" s="191"/>
    </row>
    <row r="200" spans="1:249" s="321" customFormat="1" ht="162.75" hidden="1" customHeight="1" x14ac:dyDescent="0.3">
      <c r="B200" s="161" t="s">
        <v>337</v>
      </c>
      <c r="C200" s="277" t="s">
        <v>338</v>
      </c>
      <c r="D200" s="163"/>
      <c r="E200" s="164"/>
      <c r="F200" s="164"/>
      <c r="G200" s="164"/>
      <c r="H200" s="232"/>
      <c r="I200" s="164"/>
      <c r="J200" s="164"/>
      <c r="K200" s="164"/>
      <c r="L200" s="164"/>
      <c r="M200" s="164"/>
      <c r="N200" s="232"/>
      <c r="O200" s="164"/>
      <c r="P200" s="164"/>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70"/>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71"/>
      <c r="BL200" s="167"/>
      <c r="BM200" s="166"/>
      <c r="BN200" s="166"/>
      <c r="BO200" s="166"/>
      <c r="BP200" s="166"/>
      <c r="BQ200" s="166"/>
      <c r="BR200" s="166"/>
      <c r="BS200" s="166"/>
      <c r="BT200" s="166"/>
      <c r="BU200" s="166"/>
      <c r="BV200" s="166"/>
      <c r="BW200" s="166"/>
      <c r="BX200" s="166"/>
      <c r="BY200" s="166"/>
      <c r="BZ200" s="166"/>
      <c r="CA200" s="166"/>
      <c r="CB200" s="166"/>
      <c r="CC200" s="166"/>
      <c r="CD200" s="166"/>
      <c r="CE200" s="167"/>
      <c r="CF200" s="167"/>
      <c r="CG200" s="166"/>
      <c r="CH200" s="166"/>
      <c r="CI200" s="166"/>
      <c r="CJ200" s="166"/>
      <c r="CK200" s="166"/>
      <c r="CL200" s="166"/>
      <c r="CM200" s="166"/>
      <c r="CN200" s="166"/>
      <c r="CO200" s="166"/>
      <c r="CP200" s="166"/>
      <c r="CQ200" s="166"/>
      <c r="CR200" s="166"/>
      <c r="CS200" s="166"/>
      <c r="CT200" s="166"/>
      <c r="CU200" s="166"/>
      <c r="CV200" s="166"/>
      <c r="CW200" s="166">
        <f>CX200</f>
        <v>0</v>
      </c>
      <c r="CX200" s="166">
        <f>CX201</f>
        <v>0</v>
      </c>
      <c r="CY200" s="166">
        <f t="shared" ref="CY200:FB200" si="453">CY176</f>
        <v>0</v>
      </c>
      <c r="CZ200" s="166">
        <f t="shared" si="453"/>
        <v>248461.3</v>
      </c>
      <c r="DA200" s="166">
        <f t="shared" si="453"/>
        <v>248461.3</v>
      </c>
      <c r="DB200" s="166">
        <f t="shared" si="453"/>
        <v>0</v>
      </c>
      <c r="DC200" s="166">
        <f t="shared" si="453"/>
        <v>0</v>
      </c>
      <c r="DD200" s="166">
        <f t="shared" si="453"/>
        <v>0</v>
      </c>
      <c r="DE200" s="166">
        <f t="shared" si="453"/>
        <v>0</v>
      </c>
      <c r="DF200" s="166">
        <f>DG200</f>
        <v>451256.98043</v>
      </c>
      <c r="DG200" s="166">
        <f>DG201+DG203</f>
        <v>451256.98043</v>
      </c>
      <c r="DH200" s="166">
        <f t="shared" si="453"/>
        <v>0</v>
      </c>
      <c r="DI200" s="166">
        <f>DJ200</f>
        <v>451256.98043</v>
      </c>
      <c r="DJ200" s="166">
        <f>DJ201+DJ203</f>
        <v>451256.98043</v>
      </c>
      <c r="DK200" s="166">
        <f t="shared" si="453"/>
        <v>0</v>
      </c>
      <c r="DL200" s="166">
        <f t="shared" si="453"/>
        <v>440719.06090000004</v>
      </c>
      <c r="DM200" s="166">
        <f t="shared" si="453"/>
        <v>440719.06090000004</v>
      </c>
      <c r="DN200" s="166">
        <f t="shared" si="453"/>
        <v>0</v>
      </c>
      <c r="DO200" s="166">
        <f t="shared" si="453"/>
        <v>0</v>
      </c>
      <c r="DP200" s="166">
        <f t="shared" si="453"/>
        <v>0</v>
      </c>
      <c r="DQ200" s="166">
        <f t="shared" si="453"/>
        <v>0</v>
      </c>
      <c r="DR200" s="166">
        <f t="shared" si="453"/>
        <v>-440719.06090000004</v>
      </c>
      <c r="DS200" s="166">
        <f t="shared" si="453"/>
        <v>-440719.06090000004</v>
      </c>
      <c r="DT200" s="166">
        <f t="shared" si="453"/>
        <v>0</v>
      </c>
      <c r="DU200" s="166">
        <f>DV200</f>
        <v>0</v>
      </c>
      <c r="DV200" s="166">
        <f>DV201</f>
        <v>0</v>
      </c>
      <c r="DW200" s="166">
        <f t="shared" si="453"/>
        <v>0</v>
      </c>
      <c r="DX200" s="166">
        <f t="shared" si="453"/>
        <v>0</v>
      </c>
      <c r="DY200" s="166">
        <f t="shared" si="453"/>
        <v>0</v>
      </c>
      <c r="DZ200" s="166">
        <f t="shared" si="453"/>
        <v>0</v>
      </c>
      <c r="EA200" s="166">
        <f t="shared" si="453"/>
        <v>0</v>
      </c>
      <c r="EB200" s="166">
        <f t="shared" si="453"/>
        <v>0</v>
      </c>
      <c r="EC200" s="166">
        <f t="shared" si="453"/>
        <v>0</v>
      </c>
      <c r="ED200" s="166">
        <f>EE200</f>
        <v>0</v>
      </c>
      <c r="EE200" s="166">
        <f>EE201+EE203</f>
        <v>0</v>
      </c>
      <c r="EF200" s="166">
        <f t="shared" si="453"/>
        <v>0</v>
      </c>
      <c r="EG200" s="166">
        <f>EH200</f>
        <v>0</v>
      </c>
      <c r="EH200" s="234">
        <f>EH201+EH203</f>
        <v>0</v>
      </c>
      <c r="EI200" s="234"/>
      <c r="EJ200" s="234"/>
      <c r="EK200" s="166">
        <f>EL200</f>
        <v>0</v>
      </c>
      <c r="EL200" s="166">
        <f>SUM(EL201:EL203)</f>
        <v>0</v>
      </c>
      <c r="EM200" s="166"/>
      <c r="EN200" s="166">
        <f t="shared" si="453"/>
        <v>0</v>
      </c>
      <c r="EO200" s="166">
        <f t="shared" si="453"/>
        <v>0</v>
      </c>
      <c r="EP200" s="166">
        <f t="shared" si="453"/>
        <v>0</v>
      </c>
      <c r="EQ200" s="166"/>
      <c r="ER200" s="166">
        <f>ER176</f>
        <v>0</v>
      </c>
      <c r="ES200" s="166">
        <f>ET200</f>
        <v>0</v>
      </c>
      <c r="ET200" s="166"/>
      <c r="EU200" s="166"/>
      <c r="EV200" s="166">
        <f>EV176</f>
        <v>0</v>
      </c>
      <c r="EW200" s="166">
        <f>EX200</f>
        <v>0</v>
      </c>
      <c r="EX200" s="166">
        <f>EX201</f>
        <v>0</v>
      </c>
      <c r="EY200" s="166">
        <f t="shared" si="453"/>
        <v>0</v>
      </c>
      <c r="EZ200" s="166" t="e">
        <f>FA200</f>
        <v>#REF!</v>
      </c>
      <c r="FA200" s="166" t="e">
        <f>FA201+FA203</f>
        <v>#REF!</v>
      </c>
      <c r="FB200" s="166">
        <f t="shared" si="453"/>
        <v>0</v>
      </c>
      <c r="FC200" s="166">
        <f>FD200</f>
        <v>0</v>
      </c>
      <c r="FD200" s="234">
        <f>FD201+FD203</f>
        <v>0</v>
      </c>
      <c r="FE200" s="234"/>
      <c r="FF200" s="234"/>
      <c r="FG200" s="166">
        <f>FG176</f>
        <v>0</v>
      </c>
      <c r="FH200" s="166">
        <f>FH176</f>
        <v>0</v>
      </c>
      <c r="FI200" s="166"/>
      <c r="FJ200" s="166">
        <f>FJ176</f>
        <v>0</v>
      </c>
      <c r="FK200" s="166">
        <f>FK176</f>
        <v>0</v>
      </c>
      <c r="FL200" s="166">
        <f>FL176</f>
        <v>0</v>
      </c>
      <c r="FM200" s="166"/>
      <c r="FN200" s="166">
        <f>FN176</f>
        <v>0</v>
      </c>
      <c r="FO200" s="166">
        <f>FP200</f>
        <v>0</v>
      </c>
      <c r="FP200" s="234">
        <f>FP201+FP203</f>
        <v>0</v>
      </c>
      <c r="FQ200" s="234"/>
      <c r="FR200" s="234"/>
      <c r="FS200" s="45">
        <f t="shared" si="364"/>
        <v>0</v>
      </c>
      <c r="FT200" s="46" t="e">
        <f t="shared" si="372"/>
        <v>#DIV/0!</v>
      </c>
      <c r="FU200" s="45">
        <v>0</v>
      </c>
      <c r="FV200" s="46" t="e">
        <f t="shared" si="373"/>
        <v>#DIV/0!</v>
      </c>
      <c r="FW200" s="45">
        <f t="shared" si="349"/>
        <v>0</v>
      </c>
      <c r="FX200" s="46" t="e">
        <f t="shared" si="374"/>
        <v>#DIV/0!</v>
      </c>
      <c r="FY200" s="45">
        <f t="shared" si="350"/>
        <v>0</v>
      </c>
      <c r="FZ200" s="46" t="e">
        <f t="shared" si="375"/>
        <v>#DIV/0!</v>
      </c>
      <c r="GA200" s="45">
        <f t="shared" si="376"/>
        <v>0</v>
      </c>
      <c r="GB200" s="47" t="e">
        <f t="shared" si="377"/>
        <v>#DIV/0!</v>
      </c>
      <c r="GC200" s="140">
        <v>0</v>
      </c>
      <c r="GD200" s="47" t="e">
        <f t="shared" si="386"/>
        <v>#DIV/0!</v>
      </c>
      <c r="GE200" s="115"/>
      <c r="GF200" s="236"/>
      <c r="GG200" s="115">
        <f t="shared" si="351"/>
        <v>0</v>
      </c>
      <c r="GH200" s="236" t="e">
        <f t="shared" si="452"/>
        <v>#DIV/0!</v>
      </c>
      <c r="GI200" s="140">
        <f t="shared" si="378"/>
        <v>0</v>
      </c>
      <c r="GJ200" s="47" t="e">
        <f t="shared" si="379"/>
        <v>#DIV/0!</v>
      </c>
      <c r="GK200" s="115">
        <f t="shared" si="450"/>
        <v>0</v>
      </c>
      <c r="GL200" s="47" t="e">
        <f t="shared" si="380"/>
        <v>#DIV/0!</v>
      </c>
      <c r="GM200" s="115">
        <f t="shared" si="352"/>
        <v>0</v>
      </c>
      <c r="GN200" s="47" t="e">
        <f t="shared" si="381"/>
        <v>#DIV/0!</v>
      </c>
      <c r="GO200" s="115">
        <f t="shared" si="353"/>
        <v>0</v>
      </c>
      <c r="GP200" s="47" t="e">
        <f t="shared" si="382"/>
        <v>#DIV/0!</v>
      </c>
      <c r="GQ200" s="234"/>
      <c r="GR200" s="234"/>
      <c r="GS200" s="234"/>
      <c r="GT200" s="234"/>
      <c r="GU200" s="166">
        <f>GV200</f>
        <v>0</v>
      </c>
      <c r="GV200" s="166">
        <f>GV201+GV203</f>
        <v>0</v>
      </c>
      <c r="GW200" s="234"/>
      <c r="GX200" s="234"/>
      <c r="GY200" s="234"/>
      <c r="GZ200" s="234"/>
      <c r="HA200" s="234"/>
      <c r="HB200" s="234"/>
      <c r="HC200" s="234"/>
      <c r="HD200" s="234"/>
      <c r="HE200" s="234"/>
      <c r="HF200" s="234"/>
      <c r="HG200" s="166">
        <f>HH200</f>
        <v>0</v>
      </c>
      <c r="HH200" s="166">
        <f>HH201+HH203</f>
        <v>0</v>
      </c>
      <c r="HI200" s="234"/>
      <c r="HJ200" s="234"/>
      <c r="HK200" s="166">
        <f>HL200</f>
        <v>0</v>
      </c>
      <c r="HL200" s="166">
        <f>HL201+HL203</f>
        <v>0</v>
      </c>
      <c r="HM200" s="234"/>
      <c r="HN200" s="234"/>
      <c r="HO200" s="166">
        <f>HP200</f>
        <v>0</v>
      </c>
      <c r="HP200" s="166">
        <f>HP201+HP203</f>
        <v>0</v>
      </c>
      <c r="HQ200" s="234"/>
      <c r="HR200" s="234"/>
      <c r="HS200" s="166">
        <f>HT200</f>
        <v>0</v>
      </c>
      <c r="HT200" s="166">
        <f>HT201+HT203</f>
        <v>0</v>
      </c>
      <c r="HU200" s="234"/>
      <c r="HV200" s="234"/>
      <c r="HW200" s="166">
        <f>HX200</f>
        <v>0</v>
      </c>
      <c r="HX200" s="166">
        <f>HX201+HX203</f>
        <v>0</v>
      </c>
      <c r="HY200" s="234"/>
      <c r="HZ200" s="234"/>
      <c r="IA200" s="166">
        <f>IB200</f>
        <v>0</v>
      </c>
      <c r="IB200" s="166">
        <f>IB201+IB203</f>
        <v>0</v>
      </c>
      <c r="IC200" s="234"/>
      <c r="ID200" s="234"/>
      <c r="IE200" s="356" t="s">
        <v>339</v>
      </c>
      <c r="IF200" s="320"/>
      <c r="IG200" s="320"/>
      <c r="IH200" s="320"/>
      <c r="II200" s="252"/>
      <c r="IJ200" s="252"/>
      <c r="IK200" s="252"/>
      <c r="IL200" s="252"/>
      <c r="IM200" s="252"/>
      <c r="IN200" s="252"/>
      <c r="IO200" s="252"/>
    </row>
    <row r="201" spans="1:249" s="321" customFormat="1" ht="48" hidden="1" customHeight="1" x14ac:dyDescent="0.3">
      <c r="B201" s="161"/>
      <c r="C201" s="260" t="s">
        <v>162</v>
      </c>
      <c r="D201" s="163"/>
      <c r="E201" s="164"/>
      <c r="F201" s="164"/>
      <c r="G201" s="164"/>
      <c r="H201" s="232"/>
      <c r="I201" s="164"/>
      <c r="J201" s="164"/>
      <c r="K201" s="164"/>
      <c r="L201" s="164"/>
      <c r="M201" s="164"/>
      <c r="N201" s="232"/>
      <c r="O201" s="164"/>
      <c r="P201" s="164"/>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70"/>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71"/>
      <c r="BL201" s="167"/>
      <c r="BM201" s="166"/>
      <c r="BN201" s="166"/>
      <c r="BO201" s="166"/>
      <c r="BP201" s="166"/>
      <c r="BQ201" s="166"/>
      <c r="BR201" s="166"/>
      <c r="BS201" s="166"/>
      <c r="BT201" s="166"/>
      <c r="BU201" s="166"/>
      <c r="BV201" s="166"/>
      <c r="BW201" s="166"/>
      <c r="BX201" s="166"/>
      <c r="BY201" s="166"/>
      <c r="BZ201" s="166"/>
      <c r="CA201" s="166"/>
      <c r="CB201" s="166"/>
      <c r="CC201" s="166"/>
      <c r="CD201" s="166"/>
      <c r="CE201" s="167"/>
      <c r="CF201" s="167"/>
      <c r="CG201" s="166"/>
      <c r="CH201" s="166"/>
      <c r="CI201" s="166"/>
      <c r="CJ201" s="166"/>
      <c r="CK201" s="166"/>
      <c r="CL201" s="166"/>
      <c r="CM201" s="166"/>
      <c r="CN201" s="166"/>
      <c r="CO201" s="166"/>
      <c r="CP201" s="166"/>
      <c r="CQ201" s="166"/>
      <c r="CR201" s="166"/>
      <c r="CS201" s="166"/>
      <c r="CT201" s="166"/>
      <c r="CU201" s="166"/>
      <c r="CV201" s="166"/>
      <c r="CW201" s="234">
        <f>CX201</f>
        <v>0</v>
      </c>
      <c r="CX201" s="234">
        <v>0</v>
      </c>
      <c r="CY201" s="166"/>
      <c r="CZ201" s="166"/>
      <c r="DA201" s="166"/>
      <c r="DB201" s="166"/>
      <c r="DC201" s="166"/>
      <c r="DD201" s="166"/>
      <c r="DE201" s="166"/>
      <c r="DF201" s="234">
        <f>DG201</f>
        <v>436885.24421999999</v>
      </c>
      <c r="DG201" s="234">
        <f>DJ201-CX201</f>
        <v>436885.24421999999</v>
      </c>
      <c r="DH201" s="166"/>
      <c r="DI201" s="234">
        <f>DJ201</f>
        <v>436885.24421999999</v>
      </c>
      <c r="DJ201" s="234">
        <f>CX177</f>
        <v>436885.24421999999</v>
      </c>
      <c r="DK201" s="166"/>
      <c r="DL201" s="166"/>
      <c r="DM201" s="166"/>
      <c r="DN201" s="166"/>
      <c r="DO201" s="166"/>
      <c r="DP201" s="166"/>
      <c r="DQ201" s="166"/>
      <c r="DR201" s="166"/>
      <c r="DS201" s="166"/>
      <c r="DT201" s="166"/>
      <c r="DU201" s="234">
        <f>DV201</f>
        <v>0</v>
      </c>
      <c r="DV201" s="234">
        <v>0</v>
      </c>
      <c r="DW201" s="166"/>
      <c r="DX201" s="166"/>
      <c r="DY201" s="166"/>
      <c r="DZ201" s="166"/>
      <c r="EA201" s="166"/>
      <c r="EB201" s="166"/>
      <c r="EC201" s="166"/>
      <c r="ED201" s="234">
        <f>EE201+EF201</f>
        <v>0</v>
      </c>
      <c r="EE201" s="234">
        <f>EH201-DV201</f>
        <v>0</v>
      </c>
      <c r="EF201" s="166"/>
      <c r="EG201" s="234">
        <f>EH201</f>
        <v>0</v>
      </c>
      <c r="EH201" s="234">
        <f>DX177</f>
        <v>0</v>
      </c>
      <c r="EI201" s="234"/>
      <c r="EJ201" s="234"/>
      <c r="EK201" s="234">
        <f>EL201</f>
        <v>0</v>
      </c>
      <c r="EL201" s="234"/>
      <c r="EM201" s="166"/>
      <c r="EN201" s="166"/>
      <c r="EO201" s="166"/>
      <c r="EP201" s="166"/>
      <c r="EQ201" s="166"/>
      <c r="ER201" s="166"/>
      <c r="ES201" s="232">
        <f>ET201</f>
        <v>0</v>
      </c>
      <c r="ET201" s="234"/>
      <c r="EU201" s="234"/>
      <c r="EV201" s="166"/>
      <c r="EW201" s="234">
        <f>EX201</f>
        <v>0</v>
      </c>
      <c r="EX201" s="234">
        <v>0</v>
      </c>
      <c r="EY201" s="166"/>
      <c r="EZ201" s="234" t="e">
        <f>FA201+FB201</f>
        <v>#REF!</v>
      </c>
      <c r="FA201" s="234" t="e">
        <f>FD201-#REF!</f>
        <v>#REF!</v>
      </c>
      <c r="FB201" s="166"/>
      <c r="FC201" s="234">
        <f>FD201</f>
        <v>0</v>
      </c>
      <c r="FD201" s="234">
        <f>EX177</f>
        <v>0</v>
      </c>
      <c r="FE201" s="234"/>
      <c r="FF201" s="234"/>
      <c r="FG201" s="166"/>
      <c r="FH201" s="166"/>
      <c r="FI201" s="166"/>
      <c r="FJ201" s="166"/>
      <c r="FK201" s="166"/>
      <c r="FL201" s="166"/>
      <c r="FM201" s="166"/>
      <c r="FN201" s="166"/>
      <c r="FO201" s="234">
        <f>FP201</f>
        <v>0</v>
      </c>
      <c r="FP201" s="234">
        <f>FF177</f>
        <v>0</v>
      </c>
      <c r="FQ201" s="234"/>
      <c r="FR201" s="234"/>
      <c r="FS201" s="45">
        <f t="shared" si="364"/>
        <v>0</v>
      </c>
      <c r="FT201" s="46" t="e">
        <f t="shared" si="372"/>
        <v>#DIV/0!</v>
      </c>
      <c r="FU201" s="45">
        <v>0</v>
      </c>
      <c r="FV201" s="46" t="e">
        <f t="shared" si="373"/>
        <v>#DIV/0!</v>
      </c>
      <c r="FW201" s="45">
        <f t="shared" si="349"/>
        <v>0</v>
      </c>
      <c r="FX201" s="46" t="e">
        <f t="shared" si="374"/>
        <v>#DIV/0!</v>
      </c>
      <c r="FY201" s="45">
        <f t="shared" si="350"/>
        <v>0</v>
      </c>
      <c r="FZ201" s="46" t="e">
        <f t="shared" si="375"/>
        <v>#DIV/0!</v>
      </c>
      <c r="GA201" s="45">
        <f t="shared" si="376"/>
        <v>0</v>
      </c>
      <c r="GB201" s="47" t="e">
        <f t="shared" si="377"/>
        <v>#DIV/0!</v>
      </c>
      <c r="GC201" s="140">
        <v>0</v>
      </c>
      <c r="GD201" s="47" t="e">
        <f t="shared" si="386"/>
        <v>#DIV/0!</v>
      </c>
      <c r="GE201" s="115"/>
      <c r="GF201" s="236"/>
      <c r="GG201" s="115">
        <f t="shared" si="351"/>
        <v>0</v>
      </c>
      <c r="GH201" s="236" t="e">
        <f t="shared" si="452"/>
        <v>#DIV/0!</v>
      </c>
      <c r="GI201" s="140">
        <f t="shared" si="378"/>
        <v>0</v>
      </c>
      <c r="GJ201" s="47" t="e">
        <f t="shared" si="379"/>
        <v>#DIV/0!</v>
      </c>
      <c r="GK201" s="115">
        <f t="shared" si="450"/>
        <v>0</v>
      </c>
      <c r="GL201" s="47" t="e">
        <f t="shared" si="380"/>
        <v>#DIV/0!</v>
      </c>
      <c r="GM201" s="115">
        <f t="shared" si="352"/>
        <v>0</v>
      </c>
      <c r="GN201" s="47" t="e">
        <f t="shared" si="381"/>
        <v>#DIV/0!</v>
      </c>
      <c r="GO201" s="115">
        <f t="shared" si="353"/>
        <v>0</v>
      </c>
      <c r="GP201" s="47" t="e">
        <f t="shared" si="382"/>
        <v>#DIV/0!</v>
      </c>
      <c r="GQ201" s="234"/>
      <c r="GR201" s="234"/>
      <c r="GS201" s="234"/>
      <c r="GT201" s="234"/>
      <c r="GU201" s="234">
        <f>GV201</f>
        <v>0</v>
      </c>
      <c r="GV201" s="234">
        <f>FJ177</f>
        <v>0</v>
      </c>
      <c r="GW201" s="234"/>
      <c r="GX201" s="234"/>
      <c r="GY201" s="234"/>
      <c r="GZ201" s="234"/>
      <c r="HA201" s="234"/>
      <c r="HB201" s="234"/>
      <c r="HC201" s="234"/>
      <c r="HD201" s="234"/>
      <c r="HE201" s="234"/>
      <c r="HF201" s="234"/>
      <c r="HG201" s="234">
        <f>HH201</f>
        <v>0</v>
      </c>
      <c r="HH201" s="234">
        <f>HB177</f>
        <v>0</v>
      </c>
      <c r="HI201" s="234"/>
      <c r="HJ201" s="234"/>
      <c r="HK201" s="234">
        <f>HL201</f>
        <v>0</v>
      </c>
      <c r="HL201" s="234">
        <f>HF177</f>
        <v>0</v>
      </c>
      <c r="HM201" s="234"/>
      <c r="HN201" s="234"/>
      <c r="HO201" s="234">
        <f>HP201</f>
        <v>0</v>
      </c>
      <c r="HP201" s="234">
        <f>HF177</f>
        <v>0</v>
      </c>
      <c r="HQ201" s="234"/>
      <c r="HR201" s="234"/>
      <c r="HS201" s="234">
        <f>HT201</f>
        <v>0</v>
      </c>
      <c r="HT201" s="234">
        <f>HJ177</f>
        <v>0</v>
      </c>
      <c r="HU201" s="234"/>
      <c r="HV201" s="234"/>
      <c r="HW201" s="234">
        <f>HX201</f>
        <v>0</v>
      </c>
      <c r="HX201" s="234">
        <f>HR177</f>
        <v>0</v>
      </c>
      <c r="HY201" s="234"/>
      <c r="HZ201" s="234"/>
      <c r="IA201" s="234">
        <f>IB201</f>
        <v>0</v>
      </c>
      <c r="IB201" s="234">
        <f>HR177</f>
        <v>0</v>
      </c>
      <c r="IC201" s="234"/>
      <c r="ID201" s="234"/>
      <c r="IE201" s="326"/>
      <c r="IF201" s="320"/>
      <c r="IG201" s="320"/>
      <c r="IH201" s="320"/>
      <c r="II201" s="252"/>
      <c r="IJ201" s="252"/>
      <c r="IK201" s="252"/>
      <c r="IL201" s="252"/>
      <c r="IM201" s="252"/>
      <c r="IN201" s="252"/>
      <c r="IO201" s="252"/>
    </row>
    <row r="202" spans="1:249" s="321" customFormat="1" ht="48" hidden="1" customHeight="1" x14ac:dyDescent="0.3">
      <c r="B202" s="161"/>
      <c r="C202" s="260" t="s">
        <v>179</v>
      </c>
      <c r="D202" s="163"/>
      <c r="E202" s="164"/>
      <c r="F202" s="164"/>
      <c r="G202" s="164"/>
      <c r="H202" s="232"/>
      <c r="I202" s="164"/>
      <c r="J202" s="164"/>
      <c r="K202" s="164"/>
      <c r="L202" s="164"/>
      <c r="M202" s="164"/>
      <c r="N202" s="232"/>
      <c r="O202" s="164"/>
      <c r="P202" s="164"/>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70"/>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71"/>
      <c r="BL202" s="167"/>
      <c r="BM202" s="166"/>
      <c r="BN202" s="166"/>
      <c r="BO202" s="166"/>
      <c r="BP202" s="166"/>
      <c r="BQ202" s="166"/>
      <c r="BR202" s="166"/>
      <c r="BS202" s="166"/>
      <c r="BT202" s="166"/>
      <c r="BU202" s="166"/>
      <c r="BV202" s="166"/>
      <c r="BW202" s="166"/>
      <c r="BX202" s="166"/>
      <c r="BY202" s="166"/>
      <c r="BZ202" s="166"/>
      <c r="CA202" s="166"/>
      <c r="CB202" s="166"/>
      <c r="CC202" s="166"/>
      <c r="CD202" s="166"/>
      <c r="CE202" s="167"/>
      <c r="CF202" s="167"/>
      <c r="CG202" s="166"/>
      <c r="CH202" s="166"/>
      <c r="CI202" s="166"/>
      <c r="CJ202" s="166"/>
      <c r="CK202" s="166"/>
      <c r="CL202" s="166"/>
      <c r="CM202" s="166"/>
      <c r="CN202" s="166"/>
      <c r="CO202" s="166"/>
      <c r="CP202" s="166"/>
      <c r="CQ202" s="166"/>
      <c r="CR202" s="166"/>
      <c r="CS202" s="166"/>
      <c r="CT202" s="166"/>
      <c r="CU202" s="166"/>
      <c r="CV202" s="166"/>
      <c r="CW202" s="234"/>
      <c r="CX202" s="234"/>
      <c r="CY202" s="166"/>
      <c r="CZ202" s="166"/>
      <c r="DA202" s="166"/>
      <c r="DB202" s="166"/>
      <c r="DC202" s="166"/>
      <c r="DD202" s="166"/>
      <c r="DE202" s="166"/>
      <c r="DF202" s="234"/>
      <c r="DG202" s="234"/>
      <c r="DH202" s="166"/>
      <c r="DI202" s="234"/>
      <c r="DJ202" s="234"/>
      <c r="DK202" s="166"/>
      <c r="DL202" s="166"/>
      <c r="DM202" s="166"/>
      <c r="DN202" s="166"/>
      <c r="DO202" s="166"/>
      <c r="DP202" s="166"/>
      <c r="DQ202" s="166"/>
      <c r="DR202" s="166"/>
      <c r="DS202" s="166"/>
      <c r="DT202" s="166"/>
      <c r="DU202" s="234"/>
      <c r="DV202" s="234"/>
      <c r="DW202" s="166"/>
      <c r="DX202" s="166"/>
      <c r="DY202" s="166"/>
      <c r="DZ202" s="166"/>
      <c r="EA202" s="166"/>
      <c r="EB202" s="166"/>
      <c r="EC202" s="166"/>
      <c r="ED202" s="234"/>
      <c r="EE202" s="234"/>
      <c r="EF202" s="166"/>
      <c r="EG202" s="234"/>
      <c r="EH202" s="234"/>
      <c r="EI202" s="234"/>
      <c r="EJ202" s="234"/>
      <c r="EK202" s="234">
        <f>EL202</f>
        <v>0</v>
      </c>
      <c r="EL202" s="234"/>
      <c r="EM202" s="166"/>
      <c r="EN202" s="166"/>
      <c r="EO202" s="166"/>
      <c r="EP202" s="166"/>
      <c r="EQ202" s="166"/>
      <c r="ER202" s="166"/>
      <c r="ES202" s="232">
        <f>ET202</f>
        <v>0</v>
      </c>
      <c r="ET202" s="234"/>
      <c r="EU202" s="234"/>
      <c r="EV202" s="166"/>
      <c r="EW202" s="234"/>
      <c r="EX202" s="234"/>
      <c r="EY202" s="166"/>
      <c r="EZ202" s="234"/>
      <c r="FA202" s="234"/>
      <c r="FB202" s="166"/>
      <c r="FC202" s="234"/>
      <c r="FD202" s="234"/>
      <c r="FE202" s="234"/>
      <c r="FF202" s="234"/>
      <c r="FG202" s="166"/>
      <c r="FH202" s="166"/>
      <c r="FI202" s="166"/>
      <c r="FJ202" s="166"/>
      <c r="FK202" s="166"/>
      <c r="FL202" s="166"/>
      <c r="FM202" s="166"/>
      <c r="FN202" s="166"/>
      <c r="FO202" s="234"/>
      <c r="FP202" s="234"/>
      <c r="FQ202" s="234"/>
      <c r="FR202" s="234"/>
      <c r="FS202" s="45">
        <f t="shared" si="364"/>
        <v>0</v>
      </c>
      <c r="FT202" s="46" t="e">
        <f t="shared" si="372"/>
        <v>#DIV/0!</v>
      </c>
      <c r="FU202" s="45">
        <v>0</v>
      </c>
      <c r="FV202" s="46" t="e">
        <f t="shared" si="373"/>
        <v>#DIV/0!</v>
      </c>
      <c r="FW202" s="45">
        <f t="shared" ref="FW202:FW203" si="454">FW448+FW497</f>
        <v>0</v>
      </c>
      <c r="FX202" s="46" t="e">
        <f t="shared" si="374"/>
        <v>#DIV/0!</v>
      </c>
      <c r="FY202" s="45">
        <f t="shared" ref="FY202:FY203" si="455">FY448+FY497</f>
        <v>0</v>
      </c>
      <c r="FZ202" s="46" t="e">
        <f t="shared" si="375"/>
        <v>#DIV/0!</v>
      </c>
      <c r="GA202" s="45">
        <f t="shared" si="376"/>
        <v>0</v>
      </c>
      <c r="GB202" s="47" t="e">
        <f t="shared" si="377"/>
        <v>#DIV/0!</v>
      </c>
      <c r="GC202" s="140">
        <v>0</v>
      </c>
      <c r="GD202" s="47" t="e">
        <f t="shared" si="386"/>
        <v>#DIV/0!</v>
      </c>
      <c r="GE202" s="115"/>
      <c r="GF202" s="236"/>
      <c r="GG202" s="115">
        <f t="shared" ref="GG202:GG203" si="456">GG448+GG497</f>
        <v>0</v>
      </c>
      <c r="GH202" s="236" t="e">
        <f t="shared" si="452"/>
        <v>#DIV/0!</v>
      </c>
      <c r="GI202" s="140">
        <f t="shared" si="378"/>
        <v>0</v>
      </c>
      <c r="GJ202" s="47" t="e">
        <f t="shared" si="379"/>
        <v>#DIV/0!</v>
      </c>
      <c r="GK202" s="115">
        <f t="shared" si="450"/>
        <v>0</v>
      </c>
      <c r="GL202" s="47" t="e">
        <f t="shared" si="380"/>
        <v>#DIV/0!</v>
      </c>
      <c r="GM202" s="115">
        <f t="shared" ref="GM202:GM203" si="457">GM448+GM497</f>
        <v>0</v>
      </c>
      <c r="GN202" s="47" t="e">
        <f t="shared" si="381"/>
        <v>#DIV/0!</v>
      </c>
      <c r="GO202" s="115">
        <f t="shared" ref="GO202:GO203" si="458">GO448+GO497</f>
        <v>0</v>
      </c>
      <c r="GP202" s="47" t="e">
        <f t="shared" si="382"/>
        <v>#DIV/0!</v>
      </c>
      <c r="GQ202" s="234"/>
      <c r="GR202" s="234"/>
      <c r="GS202" s="234"/>
      <c r="GT202" s="234"/>
      <c r="GU202" s="234"/>
      <c r="GV202" s="234"/>
      <c r="GW202" s="234"/>
      <c r="GX202" s="234"/>
      <c r="GY202" s="234"/>
      <c r="GZ202" s="234"/>
      <c r="HA202" s="234"/>
      <c r="HB202" s="234"/>
      <c r="HC202" s="234"/>
      <c r="HD202" s="234"/>
      <c r="HE202" s="234"/>
      <c r="HF202" s="234"/>
      <c r="HG202" s="234"/>
      <c r="HH202" s="234"/>
      <c r="HI202" s="234"/>
      <c r="HJ202" s="234"/>
      <c r="HK202" s="234"/>
      <c r="HL202" s="234"/>
      <c r="HM202" s="234"/>
      <c r="HN202" s="234"/>
      <c r="HO202" s="234"/>
      <c r="HP202" s="234"/>
      <c r="HQ202" s="234"/>
      <c r="HR202" s="234"/>
      <c r="HS202" s="234"/>
      <c r="HT202" s="234"/>
      <c r="HU202" s="234"/>
      <c r="HV202" s="234"/>
      <c r="HW202" s="234"/>
      <c r="HX202" s="234"/>
      <c r="HY202" s="234"/>
      <c r="HZ202" s="234"/>
      <c r="IA202" s="234"/>
      <c r="IB202" s="234"/>
      <c r="IC202" s="234"/>
      <c r="ID202" s="234"/>
      <c r="IE202" s="326"/>
      <c r="IF202" s="320"/>
      <c r="IG202" s="320"/>
      <c r="IH202" s="320"/>
      <c r="II202" s="252"/>
      <c r="IJ202" s="252"/>
      <c r="IK202" s="252"/>
      <c r="IL202" s="252"/>
      <c r="IM202" s="252"/>
      <c r="IN202" s="252"/>
      <c r="IO202" s="252"/>
    </row>
    <row r="203" spans="1:249" s="321" customFormat="1" ht="39.75" hidden="1" customHeight="1" x14ac:dyDescent="0.3">
      <c r="B203" s="161"/>
      <c r="C203" s="260" t="s">
        <v>190</v>
      </c>
      <c r="D203" s="163"/>
      <c r="E203" s="164"/>
      <c r="F203" s="164"/>
      <c r="G203" s="164"/>
      <c r="H203" s="232"/>
      <c r="I203" s="164"/>
      <c r="J203" s="164"/>
      <c r="K203" s="164"/>
      <c r="L203" s="164"/>
      <c r="M203" s="164"/>
      <c r="N203" s="232"/>
      <c r="O203" s="164"/>
      <c r="P203" s="164"/>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70"/>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71"/>
      <c r="BL203" s="167"/>
      <c r="BM203" s="166"/>
      <c r="BN203" s="166"/>
      <c r="BO203" s="166"/>
      <c r="BP203" s="166"/>
      <c r="BQ203" s="166"/>
      <c r="BR203" s="166"/>
      <c r="BS203" s="166"/>
      <c r="BT203" s="166"/>
      <c r="BU203" s="166"/>
      <c r="BV203" s="166"/>
      <c r="BW203" s="166"/>
      <c r="BX203" s="166"/>
      <c r="BY203" s="166"/>
      <c r="BZ203" s="166"/>
      <c r="CA203" s="166"/>
      <c r="CB203" s="166"/>
      <c r="CC203" s="166"/>
      <c r="CD203" s="166"/>
      <c r="CE203" s="167"/>
      <c r="CF203" s="167"/>
      <c r="CG203" s="166"/>
      <c r="CH203" s="166"/>
      <c r="CI203" s="166"/>
      <c r="CJ203" s="166"/>
      <c r="CK203" s="166"/>
      <c r="CL203" s="166"/>
      <c r="CM203" s="166"/>
      <c r="CN203" s="166"/>
      <c r="CO203" s="166"/>
      <c r="CP203" s="166"/>
      <c r="CQ203" s="166"/>
      <c r="CR203" s="166"/>
      <c r="CS203" s="166"/>
      <c r="CT203" s="166"/>
      <c r="CU203" s="166"/>
      <c r="CV203" s="166"/>
      <c r="CW203" s="234">
        <f>CX203</f>
        <v>0</v>
      </c>
      <c r="CX203" s="234">
        <v>0</v>
      </c>
      <c r="CY203" s="166"/>
      <c r="CZ203" s="166"/>
      <c r="DA203" s="166"/>
      <c r="DB203" s="166"/>
      <c r="DC203" s="166"/>
      <c r="DD203" s="166"/>
      <c r="DE203" s="166"/>
      <c r="DF203" s="234">
        <f>DG203</f>
        <v>14371.736209999999</v>
      </c>
      <c r="DG203" s="234">
        <f>DJ203-CX203</f>
        <v>14371.736209999999</v>
      </c>
      <c r="DH203" s="166"/>
      <c r="DI203" s="234">
        <f>DJ203</f>
        <v>14371.736209999999</v>
      </c>
      <c r="DJ203" s="234">
        <f>CX178</f>
        <v>14371.736209999999</v>
      </c>
      <c r="DK203" s="166"/>
      <c r="DL203" s="166"/>
      <c r="DM203" s="166"/>
      <c r="DN203" s="166"/>
      <c r="DO203" s="166"/>
      <c r="DP203" s="166"/>
      <c r="DQ203" s="166"/>
      <c r="DR203" s="166"/>
      <c r="DS203" s="166"/>
      <c r="DT203" s="166"/>
      <c r="DU203" s="234">
        <f>DV203</f>
        <v>0</v>
      </c>
      <c r="DV203" s="234">
        <v>0</v>
      </c>
      <c r="DW203" s="166"/>
      <c r="DX203" s="166"/>
      <c r="DY203" s="166"/>
      <c r="DZ203" s="166"/>
      <c r="EA203" s="166"/>
      <c r="EB203" s="166"/>
      <c r="EC203" s="166"/>
      <c r="ED203" s="234">
        <f>EE203+EF203</f>
        <v>0</v>
      </c>
      <c r="EE203" s="234">
        <f>EH203-DV203</f>
        <v>0</v>
      </c>
      <c r="EF203" s="166"/>
      <c r="EG203" s="234">
        <f>EH203</f>
        <v>0</v>
      </c>
      <c r="EH203" s="234">
        <f>DX178</f>
        <v>0</v>
      </c>
      <c r="EI203" s="234"/>
      <c r="EJ203" s="234"/>
      <c r="EK203" s="234">
        <f>EL203</f>
        <v>0</v>
      </c>
      <c r="EL203" s="234">
        <f>ET203-EH203</f>
        <v>0</v>
      </c>
      <c r="EM203" s="166"/>
      <c r="EN203" s="166"/>
      <c r="EO203" s="166"/>
      <c r="EP203" s="166"/>
      <c r="EQ203" s="166"/>
      <c r="ER203" s="166"/>
      <c r="ES203" s="232">
        <f>ET203</f>
        <v>0</v>
      </c>
      <c r="ET203" s="234"/>
      <c r="EU203" s="234"/>
      <c r="EV203" s="166"/>
      <c r="EW203" s="234">
        <f>EX203</f>
        <v>0</v>
      </c>
      <c r="EX203" s="234">
        <v>0</v>
      </c>
      <c r="EY203" s="166"/>
      <c r="EZ203" s="234" t="e">
        <f>FA203+FB203</f>
        <v>#REF!</v>
      </c>
      <c r="FA203" s="234" t="e">
        <f>FD203-#REF!</f>
        <v>#REF!</v>
      </c>
      <c r="FB203" s="166"/>
      <c r="FC203" s="234">
        <f>FD203</f>
        <v>0</v>
      </c>
      <c r="FD203" s="234">
        <f>EX178</f>
        <v>0</v>
      </c>
      <c r="FE203" s="234"/>
      <c r="FF203" s="234"/>
      <c r="FG203" s="166"/>
      <c r="FH203" s="166"/>
      <c r="FI203" s="166"/>
      <c r="FJ203" s="166"/>
      <c r="FK203" s="166"/>
      <c r="FL203" s="166"/>
      <c r="FM203" s="166"/>
      <c r="FN203" s="166"/>
      <c r="FO203" s="234">
        <f>FP203</f>
        <v>0</v>
      </c>
      <c r="FP203" s="234">
        <f>FF178</f>
        <v>0</v>
      </c>
      <c r="FQ203" s="234"/>
      <c r="FR203" s="234"/>
      <c r="FS203" s="45">
        <f t="shared" si="364"/>
        <v>0</v>
      </c>
      <c r="FT203" s="46" t="e">
        <f t="shared" si="372"/>
        <v>#DIV/0!</v>
      </c>
      <c r="FU203" s="45">
        <v>0</v>
      </c>
      <c r="FV203" s="46" t="e">
        <f t="shared" si="373"/>
        <v>#DIV/0!</v>
      </c>
      <c r="FW203" s="45">
        <f t="shared" si="454"/>
        <v>0</v>
      </c>
      <c r="FX203" s="46" t="e">
        <f t="shared" si="374"/>
        <v>#DIV/0!</v>
      </c>
      <c r="FY203" s="45">
        <f t="shared" si="455"/>
        <v>0</v>
      </c>
      <c r="FZ203" s="46" t="e">
        <f t="shared" si="375"/>
        <v>#DIV/0!</v>
      </c>
      <c r="GA203" s="45">
        <f t="shared" si="376"/>
        <v>0</v>
      </c>
      <c r="GB203" s="47" t="e">
        <f t="shared" si="377"/>
        <v>#DIV/0!</v>
      </c>
      <c r="GC203" s="140">
        <v>0</v>
      </c>
      <c r="GD203" s="47" t="e">
        <f t="shared" si="386"/>
        <v>#DIV/0!</v>
      </c>
      <c r="GE203" s="115"/>
      <c r="GF203" s="236"/>
      <c r="GG203" s="115">
        <f t="shared" si="456"/>
        <v>0</v>
      </c>
      <c r="GH203" s="236" t="e">
        <f t="shared" si="452"/>
        <v>#DIV/0!</v>
      </c>
      <c r="GI203" s="140">
        <f t="shared" si="378"/>
        <v>0</v>
      </c>
      <c r="GJ203" s="47" t="e">
        <f t="shared" si="379"/>
        <v>#DIV/0!</v>
      </c>
      <c r="GK203" s="115">
        <f t="shared" si="450"/>
        <v>0</v>
      </c>
      <c r="GL203" s="47" t="e">
        <f t="shared" si="380"/>
        <v>#DIV/0!</v>
      </c>
      <c r="GM203" s="115">
        <f t="shared" si="457"/>
        <v>0</v>
      </c>
      <c r="GN203" s="47" t="e">
        <f t="shared" si="381"/>
        <v>#DIV/0!</v>
      </c>
      <c r="GO203" s="115">
        <f t="shared" si="458"/>
        <v>0</v>
      </c>
      <c r="GP203" s="47" t="e">
        <f t="shared" si="382"/>
        <v>#DIV/0!</v>
      </c>
      <c r="GQ203" s="234"/>
      <c r="GR203" s="234"/>
      <c r="GS203" s="234"/>
      <c r="GT203" s="234"/>
      <c r="GU203" s="234">
        <f>GV203</f>
        <v>0</v>
      </c>
      <c r="GV203" s="234">
        <f>FJ178</f>
        <v>0</v>
      </c>
      <c r="GW203" s="234"/>
      <c r="GX203" s="234"/>
      <c r="GY203" s="234"/>
      <c r="GZ203" s="234"/>
      <c r="HA203" s="234"/>
      <c r="HB203" s="234"/>
      <c r="HC203" s="234"/>
      <c r="HD203" s="234"/>
      <c r="HE203" s="234"/>
      <c r="HF203" s="234"/>
      <c r="HG203" s="234">
        <f>HH203</f>
        <v>0</v>
      </c>
      <c r="HH203" s="234">
        <f>HB178</f>
        <v>0</v>
      </c>
      <c r="HI203" s="234"/>
      <c r="HJ203" s="234"/>
      <c r="HK203" s="234">
        <f>HL203</f>
        <v>0</v>
      </c>
      <c r="HL203" s="234">
        <f>HF178</f>
        <v>0</v>
      </c>
      <c r="HM203" s="234"/>
      <c r="HN203" s="234"/>
      <c r="HO203" s="234">
        <f>HP203</f>
        <v>0</v>
      </c>
      <c r="HP203" s="234">
        <f>HF178</f>
        <v>0</v>
      </c>
      <c r="HQ203" s="234"/>
      <c r="HR203" s="234"/>
      <c r="HS203" s="234">
        <f>HT203</f>
        <v>0</v>
      </c>
      <c r="HT203" s="234">
        <f>HJ178</f>
        <v>0</v>
      </c>
      <c r="HU203" s="234"/>
      <c r="HV203" s="234"/>
      <c r="HW203" s="234">
        <f>HX203</f>
        <v>0</v>
      </c>
      <c r="HX203" s="234">
        <f>HR178</f>
        <v>0</v>
      </c>
      <c r="HY203" s="234"/>
      <c r="HZ203" s="234"/>
      <c r="IA203" s="234">
        <f>IB203</f>
        <v>0</v>
      </c>
      <c r="IB203" s="234">
        <f>HR178</f>
        <v>0</v>
      </c>
      <c r="IC203" s="234"/>
      <c r="ID203" s="234"/>
      <c r="IE203" s="326"/>
      <c r="IF203" s="320"/>
      <c r="IG203" s="320"/>
      <c r="IH203" s="320"/>
      <c r="II203" s="252"/>
      <c r="IJ203" s="252"/>
      <c r="IK203" s="252"/>
      <c r="IL203" s="252"/>
      <c r="IM203" s="252"/>
      <c r="IN203" s="252"/>
      <c r="IO203" s="252"/>
    </row>
    <row r="204" spans="1:249" s="365" customFormat="1" ht="63.75" customHeight="1" x14ac:dyDescent="0.3">
      <c r="B204" s="741" t="s">
        <v>340</v>
      </c>
      <c r="C204" s="742"/>
      <c r="D204" s="366"/>
      <c r="E204" s="304" t="e">
        <f>E32+E133+#REF!</f>
        <v>#REF!</v>
      </c>
      <c r="F204" s="304" t="e">
        <f>F32+F133+#REF!</f>
        <v>#REF!</v>
      </c>
      <c r="G204" s="304" t="e">
        <f>G32+G133+#REF!</f>
        <v>#REF!</v>
      </c>
      <c r="H204" s="304" t="e">
        <f>H32+H133+#REF!</f>
        <v>#REF!</v>
      </c>
      <c r="I204" s="304" t="e">
        <f>I32+I133+#REF!</f>
        <v>#REF!</v>
      </c>
      <c r="J204" s="304" t="e">
        <f>J32+J133+#REF!</f>
        <v>#REF!</v>
      </c>
      <c r="K204" s="304" t="e">
        <f>K32+K133+#REF!</f>
        <v>#REF!</v>
      </c>
      <c r="L204" s="304" t="e">
        <f>L32+L133+#REF!</f>
        <v>#REF!</v>
      </c>
      <c r="M204" s="304" t="e">
        <f>M32+M133+#REF!</f>
        <v>#REF!</v>
      </c>
      <c r="N204" s="304" t="e">
        <f>N32+N133+#REF!</f>
        <v>#REF!</v>
      </c>
      <c r="O204" s="304" t="e">
        <f>O32+O133+#REF!</f>
        <v>#REF!</v>
      </c>
      <c r="P204" s="304" t="e">
        <f>P32+P133+#REF!</f>
        <v>#REF!</v>
      </c>
      <c r="Q204" s="305" t="e">
        <f>Q32+Q133+#REF!</f>
        <v>#REF!</v>
      </c>
      <c r="R204" s="305" t="e">
        <f>R32+R133+#REF!</f>
        <v>#REF!</v>
      </c>
      <c r="S204" s="305" t="e">
        <f>S32+S133+#REF!</f>
        <v>#REF!</v>
      </c>
      <c r="T204" s="305" t="e">
        <f t="shared" ref="T204:AN204" si="459">T32+T133</f>
        <v>#REF!</v>
      </c>
      <c r="U204" s="305" t="e">
        <f t="shared" si="459"/>
        <v>#REF!</v>
      </c>
      <c r="V204" s="305" t="e">
        <f t="shared" si="459"/>
        <v>#REF!</v>
      </c>
      <c r="W204" s="305" t="e">
        <f t="shared" si="459"/>
        <v>#REF!</v>
      </c>
      <c r="X204" s="305" t="e">
        <f t="shared" si="459"/>
        <v>#REF!</v>
      </c>
      <c r="Y204" s="305" t="e">
        <f t="shared" si="459"/>
        <v>#REF!</v>
      </c>
      <c r="Z204" s="305" t="e">
        <f t="shared" si="459"/>
        <v>#REF!</v>
      </c>
      <c r="AA204" s="305" t="e">
        <f t="shared" si="459"/>
        <v>#REF!</v>
      </c>
      <c r="AB204" s="305" t="e">
        <f t="shared" si="459"/>
        <v>#REF!</v>
      </c>
      <c r="AC204" s="305" t="e">
        <f t="shared" si="459"/>
        <v>#REF!</v>
      </c>
      <c r="AD204" s="305" t="e">
        <f t="shared" si="459"/>
        <v>#REF!</v>
      </c>
      <c r="AE204" s="305" t="e">
        <f t="shared" si="459"/>
        <v>#REF!</v>
      </c>
      <c r="AF204" s="305" t="e">
        <f t="shared" si="459"/>
        <v>#REF!</v>
      </c>
      <c r="AG204" s="305" t="e">
        <f t="shared" si="459"/>
        <v>#REF!</v>
      </c>
      <c r="AH204" s="305" t="e">
        <f t="shared" si="459"/>
        <v>#REF!</v>
      </c>
      <c r="AI204" s="305" t="e">
        <f t="shared" si="459"/>
        <v>#REF!</v>
      </c>
      <c r="AJ204" s="305" t="e">
        <f t="shared" si="459"/>
        <v>#REF!</v>
      </c>
      <c r="AK204" s="306" t="e">
        <f t="shared" si="459"/>
        <v>#REF!</v>
      </c>
      <c r="AL204" s="306" t="e">
        <f t="shared" si="459"/>
        <v>#REF!</v>
      </c>
      <c r="AM204" s="168" t="e">
        <f t="shared" si="459"/>
        <v>#REF!</v>
      </c>
      <c r="AN204" s="168" t="e">
        <f t="shared" si="459"/>
        <v>#REF!</v>
      </c>
      <c r="AO204" s="307">
        <v>1</v>
      </c>
      <c r="AP204" s="305" t="e">
        <f t="shared" ref="AP204:BJ204" si="460">AP32+AP133</f>
        <v>#REF!</v>
      </c>
      <c r="AQ204" s="305" t="e">
        <f t="shared" si="460"/>
        <v>#REF!</v>
      </c>
      <c r="AR204" s="306" t="e">
        <f t="shared" si="460"/>
        <v>#REF!</v>
      </c>
      <c r="AS204" s="305" t="e">
        <f t="shared" si="460"/>
        <v>#REF!</v>
      </c>
      <c r="AT204" s="305" t="e">
        <f t="shared" si="460"/>
        <v>#REF!</v>
      </c>
      <c r="AU204" s="305" t="e">
        <f t="shared" si="460"/>
        <v>#REF!</v>
      </c>
      <c r="AV204" s="305" t="e">
        <f t="shared" si="460"/>
        <v>#REF!</v>
      </c>
      <c r="AW204" s="305" t="e">
        <f t="shared" si="460"/>
        <v>#REF!</v>
      </c>
      <c r="AX204" s="305" t="e">
        <f t="shared" si="460"/>
        <v>#REF!</v>
      </c>
      <c r="AY204" s="305" t="e">
        <f t="shared" si="460"/>
        <v>#REF!</v>
      </c>
      <c r="AZ204" s="305" t="e">
        <f t="shared" si="460"/>
        <v>#REF!</v>
      </c>
      <c r="BA204" s="305" t="e">
        <f t="shared" si="460"/>
        <v>#REF!</v>
      </c>
      <c r="BB204" s="305" t="e">
        <f t="shared" si="460"/>
        <v>#REF!</v>
      </c>
      <c r="BC204" s="305" t="e">
        <f t="shared" si="460"/>
        <v>#REF!</v>
      </c>
      <c r="BD204" s="305" t="e">
        <f t="shared" si="460"/>
        <v>#REF!</v>
      </c>
      <c r="BE204" s="305" t="e">
        <f t="shared" si="460"/>
        <v>#REF!</v>
      </c>
      <c r="BF204" s="305" t="e">
        <f t="shared" si="460"/>
        <v>#REF!</v>
      </c>
      <c r="BG204" s="305" t="e">
        <f t="shared" si="460"/>
        <v>#REF!</v>
      </c>
      <c r="BH204" s="305" t="e">
        <f t="shared" si="460"/>
        <v>#REF!</v>
      </c>
      <c r="BI204" s="305" t="e">
        <f t="shared" si="460"/>
        <v>#REF!</v>
      </c>
      <c r="BJ204" s="305" t="e">
        <f t="shared" si="460"/>
        <v>#REF!</v>
      </c>
      <c r="BK204" s="308">
        <v>1</v>
      </c>
      <c r="BL204" s="306" t="e">
        <f t="shared" ref="BL204:CD204" si="461">BL32+BL133</f>
        <v>#REF!</v>
      </c>
      <c r="BM204" s="306" t="e">
        <f t="shared" si="461"/>
        <v>#REF!</v>
      </c>
      <c r="BN204" s="306" t="e">
        <f t="shared" si="461"/>
        <v>#REF!</v>
      </c>
      <c r="BO204" s="306" t="e">
        <f t="shared" si="461"/>
        <v>#REF!</v>
      </c>
      <c r="BP204" s="306" t="e">
        <f t="shared" si="461"/>
        <v>#REF!</v>
      </c>
      <c r="BQ204" s="306" t="e">
        <f t="shared" si="461"/>
        <v>#REF!</v>
      </c>
      <c r="BR204" s="306" t="e">
        <f t="shared" si="461"/>
        <v>#REF!</v>
      </c>
      <c r="BS204" s="306" t="e">
        <f t="shared" si="461"/>
        <v>#REF!</v>
      </c>
      <c r="BT204" s="306" t="e">
        <f t="shared" si="461"/>
        <v>#REF!</v>
      </c>
      <c r="BU204" s="306" t="e">
        <f t="shared" si="461"/>
        <v>#REF!</v>
      </c>
      <c r="BV204" s="305" t="e">
        <f t="shared" si="461"/>
        <v>#REF!</v>
      </c>
      <c r="BW204" s="305" t="e">
        <f t="shared" si="461"/>
        <v>#REF!</v>
      </c>
      <c r="BX204" s="305" t="e">
        <f t="shared" si="461"/>
        <v>#REF!</v>
      </c>
      <c r="BY204" s="305" t="e">
        <f t="shared" si="461"/>
        <v>#REF!</v>
      </c>
      <c r="BZ204" s="305" t="e">
        <f t="shared" si="461"/>
        <v>#REF!</v>
      </c>
      <c r="CA204" s="305" t="e">
        <f t="shared" si="461"/>
        <v>#REF!</v>
      </c>
      <c r="CB204" s="305" t="e">
        <f t="shared" si="461"/>
        <v>#REF!</v>
      </c>
      <c r="CC204" s="305" t="e">
        <f t="shared" si="461"/>
        <v>#REF!</v>
      </c>
      <c r="CD204" s="305" t="e">
        <f t="shared" si="461"/>
        <v>#REF!</v>
      </c>
      <c r="CE204" s="306">
        <v>1</v>
      </c>
      <c r="CF204" s="306" t="e">
        <f>CF32+CF133</f>
        <v>#REF!</v>
      </c>
      <c r="CG204" s="305"/>
      <c r="CH204" s="305" t="e">
        <f t="shared" ref="CH204:CV204" si="462">CH32+CH133</f>
        <v>#REF!</v>
      </c>
      <c r="CI204" s="305" t="e">
        <f t="shared" si="462"/>
        <v>#REF!</v>
      </c>
      <c r="CJ204" s="305" t="e">
        <f t="shared" si="462"/>
        <v>#REF!</v>
      </c>
      <c r="CK204" s="305" t="e">
        <f t="shared" si="462"/>
        <v>#REF!</v>
      </c>
      <c r="CL204" s="305" t="e">
        <f t="shared" si="462"/>
        <v>#REF!</v>
      </c>
      <c r="CM204" s="305" t="e">
        <f t="shared" si="462"/>
        <v>#REF!</v>
      </c>
      <c r="CN204" s="305" t="e">
        <f t="shared" si="462"/>
        <v>#REF!</v>
      </c>
      <c r="CO204" s="305" t="e">
        <f t="shared" si="462"/>
        <v>#REF!</v>
      </c>
      <c r="CP204" s="305" t="e">
        <f t="shared" si="462"/>
        <v>#REF!</v>
      </c>
      <c r="CQ204" s="305" t="e">
        <f t="shared" si="462"/>
        <v>#REF!</v>
      </c>
      <c r="CR204" s="305" t="e">
        <f t="shared" si="462"/>
        <v>#REF!</v>
      </c>
      <c r="CS204" s="305" t="e">
        <f t="shared" si="462"/>
        <v>#REF!</v>
      </c>
      <c r="CT204" s="305" t="e">
        <f t="shared" si="462"/>
        <v>#REF!</v>
      </c>
      <c r="CU204" s="305" t="e">
        <f t="shared" si="462"/>
        <v>#REF!</v>
      </c>
      <c r="CV204" s="305" t="e">
        <f t="shared" si="462"/>
        <v>#REF!</v>
      </c>
      <c r="CW204" s="305">
        <f t="shared" ref="CW204:FP204" si="463">CW32+CW133+CW182+CW185+CW171</f>
        <v>1379496.6515299999</v>
      </c>
      <c r="CX204" s="305">
        <f t="shared" si="463"/>
        <v>1196720.2275299998</v>
      </c>
      <c r="CY204" s="305">
        <f t="shared" si="463"/>
        <v>182776.424</v>
      </c>
      <c r="CZ204" s="305">
        <f t="shared" si="463"/>
        <v>1892837.2940000002</v>
      </c>
      <c r="DA204" s="305">
        <f t="shared" si="463"/>
        <v>1708837.294</v>
      </c>
      <c r="DB204" s="305">
        <f t="shared" si="463"/>
        <v>184000</v>
      </c>
      <c r="DC204" s="305">
        <f t="shared" si="463"/>
        <v>332614.32913999999</v>
      </c>
      <c r="DD204" s="305">
        <f t="shared" si="463"/>
        <v>332614.32913999999</v>
      </c>
      <c r="DE204" s="305">
        <f t="shared" si="463"/>
        <v>0</v>
      </c>
      <c r="DF204" s="305">
        <f t="shared" si="463"/>
        <v>0</v>
      </c>
      <c r="DG204" s="305">
        <f t="shared" si="463"/>
        <v>0</v>
      </c>
      <c r="DH204" s="305">
        <f t="shared" si="463"/>
        <v>0</v>
      </c>
      <c r="DI204" s="305">
        <f t="shared" si="463"/>
        <v>1379496.6515299999</v>
      </c>
      <c r="DJ204" s="305">
        <f t="shared" si="463"/>
        <v>1196720.2275299998</v>
      </c>
      <c r="DK204" s="305">
        <f t="shared" si="463"/>
        <v>182776.424</v>
      </c>
      <c r="DL204" s="305">
        <f t="shared" si="463"/>
        <v>1697885.8911600001</v>
      </c>
      <c r="DM204" s="305">
        <f t="shared" si="463"/>
        <v>1617342.2461600001</v>
      </c>
      <c r="DN204" s="305">
        <f t="shared" si="463"/>
        <v>80543.645000000004</v>
      </c>
      <c r="DO204" s="305">
        <f t="shared" si="463"/>
        <v>-116127.76836</v>
      </c>
      <c r="DP204" s="305">
        <f t="shared" si="463"/>
        <v>-116127.76836</v>
      </c>
      <c r="DQ204" s="305">
        <f t="shared" si="463"/>
        <v>0</v>
      </c>
      <c r="DR204" s="305">
        <f t="shared" si="463"/>
        <v>-1068043.52183</v>
      </c>
      <c r="DS204" s="305">
        <f t="shared" si="463"/>
        <v>-1164730.00083</v>
      </c>
      <c r="DT204" s="305">
        <f t="shared" si="463"/>
        <v>96686.478999999992</v>
      </c>
      <c r="DU204" s="305">
        <f t="shared" si="463"/>
        <v>1664425.9939999999</v>
      </c>
      <c r="DV204" s="305">
        <f t="shared" si="463"/>
        <v>1480425.9939999999</v>
      </c>
      <c r="DW204" s="305">
        <f t="shared" si="463"/>
        <v>184000</v>
      </c>
      <c r="DX204" s="305">
        <f t="shared" si="463"/>
        <v>2169171.1233999999</v>
      </c>
      <c r="DY204" s="305">
        <f t="shared" si="463"/>
        <v>2058921.1233999999</v>
      </c>
      <c r="DZ204" s="305">
        <f t="shared" si="463"/>
        <v>110250</v>
      </c>
      <c r="EA204" s="305">
        <f t="shared" si="463"/>
        <v>726987.68105999997</v>
      </c>
      <c r="EB204" s="305">
        <f t="shared" si="463"/>
        <v>726987.68105999997</v>
      </c>
      <c r="EC204" s="305">
        <f t="shared" si="463"/>
        <v>0</v>
      </c>
      <c r="ED204" s="305">
        <f t="shared" si="463"/>
        <v>-711523.87925999996</v>
      </c>
      <c r="EE204" s="305">
        <f t="shared" si="463"/>
        <v>-585037.81725999992</v>
      </c>
      <c r="EF204" s="305">
        <f t="shared" si="463"/>
        <v>-126486.06200000001</v>
      </c>
      <c r="EG204" s="305">
        <f t="shared" si="463"/>
        <v>4529887.5646700002</v>
      </c>
      <c r="EH204" s="305">
        <f t="shared" si="463"/>
        <v>4270832.17667</v>
      </c>
      <c r="EI204" s="305">
        <f t="shared" si="463"/>
        <v>0</v>
      </c>
      <c r="EJ204" s="305">
        <f t="shared" si="463"/>
        <v>259055.38800000004</v>
      </c>
      <c r="EK204" s="305">
        <f t="shared" si="463"/>
        <v>-117785.48944999999</v>
      </c>
      <c r="EL204" s="305">
        <f t="shared" si="463"/>
        <v>-117785.48944999999</v>
      </c>
      <c r="EM204" s="305">
        <f t="shared" si="463"/>
        <v>0</v>
      </c>
      <c r="EN204" s="305">
        <f t="shared" si="463"/>
        <v>0</v>
      </c>
      <c r="EO204" s="305" t="e">
        <f t="shared" si="463"/>
        <v>#REF!</v>
      </c>
      <c r="EP204" s="305">
        <f t="shared" si="463"/>
        <v>0</v>
      </c>
      <c r="EQ204" s="305">
        <f t="shared" si="463"/>
        <v>0</v>
      </c>
      <c r="ER204" s="305" t="e">
        <f t="shared" si="463"/>
        <v>#REF!</v>
      </c>
      <c r="ES204" s="305">
        <f t="shared" si="463"/>
        <v>200680.28271</v>
      </c>
      <c r="ET204" s="305">
        <f t="shared" si="463"/>
        <v>210792.91571</v>
      </c>
      <c r="EU204" s="305">
        <f t="shared" si="463"/>
        <v>0</v>
      </c>
      <c r="EV204" s="305">
        <f t="shared" si="463"/>
        <v>-10112.633</v>
      </c>
      <c r="EW204" s="305">
        <f t="shared" si="463"/>
        <v>2210579.8066699998</v>
      </c>
      <c r="EX204" s="305">
        <f t="shared" si="463"/>
        <v>2100329.8066699998</v>
      </c>
      <c r="EY204" s="305">
        <f t="shared" si="463"/>
        <v>110250</v>
      </c>
      <c r="EZ204" s="305" t="e">
        <f t="shared" si="463"/>
        <v>#REF!</v>
      </c>
      <c r="FA204" s="305" t="e">
        <f t="shared" si="463"/>
        <v>#REF!</v>
      </c>
      <c r="FB204" s="305">
        <f t="shared" si="463"/>
        <v>0</v>
      </c>
      <c r="FC204" s="305">
        <f t="shared" si="463"/>
        <v>4415878.2443599999</v>
      </c>
      <c r="FD204" s="305">
        <f t="shared" si="463"/>
        <v>4156822.8563600001</v>
      </c>
      <c r="FE204" s="305">
        <f t="shared" si="463"/>
        <v>0</v>
      </c>
      <c r="FF204" s="305">
        <f t="shared" si="463"/>
        <v>259055.38800000004</v>
      </c>
      <c r="FG204" s="305">
        <f t="shared" si="463"/>
        <v>173490.58914</v>
      </c>
      <c r="FH204" s="305">
        <f t="shared" si="463"/>
        <v>107148.53995999999</v>
      </c>
      <c r="FI204" s="305">
        <f t="shared" si="463"/>
        <v>0</v>
      </c>
      <c r="FJ204" s="305">
        <f t="shared" si="463"/>
        <v>66342.049180000002</v>
      </c>
      <c r="FK204" s="305">
        <f t="shared" si="463"/>
        <v>22529.924999999999</v>
      </c>
      <c r="FL204" s="305">
        <f t="shared" si="463"/>
        <v>0</v>
      </c>
      <c r="FM204" s="305">
        <f t="shared" si="463"/>
        <v>0</v>
      </c>
      <c r="FN204" s="305">
        <f t="shared" si="463"/>
        <v>22529.924999999999</v>
      </c>
      <c r="FO204" s="305">
        <f t="shared" si="463"/>
        <v>4589368.8334999997</v>
      </c>
      <c r="FP204" s="305">
        <f t="shared" si="463"/>
        <v>4263971.3963200003</v>
      </c>
      <c r="FQ204" s="305">
        <f>FQ32+FQ133+FQ182+FQ185+FQ171</f>
        <v>0</v>
      </c>
      <c r="FR204" s="305">
        <f>FR32+FR133+FR182+FR185+FR171</f>
        <v>325397.43718000001</v>
      </c>
      <c r="FS204" s="45">
        <f t="shared" si="364"/>
        <v>1304601.2876599997</v>
      </c>
      <c r="FT204" s="46">
        <f t="shared" si="372"/>
        <v>0.29543416178338894</v>
      </c>
      <c r="FU204" s="305">
        <f t="shared" ref="FU204" si="464">FU32+FU133+FU182+FU185+FU171</f>
        <v>1242969.4146299998</v>
      </c>
      <c r="FV204" s="46">
        <f t="shared" si="373"/>
        <v>0.2990190964544564</v>
      </c>
      <c r="FW204" s="305">
        <f t="shared" ref="FW204" si="465">FW32+FW133+FW182+FW185+FW171</f>
        <v>0</v>
      </c>
      <c r="FX204" s="46">
        <v>0</v>
      </c>
      <c r="FY204" s="305">
        <f t="shared" ref="FY204" si="466">FY32+FY133+FY182+FY185+FY171</f>
        <v>61631.873030000002</v>
      </c>
      <c r="FZ204" s="46">
        <f t="shared" si="375"/>
        <v>0.23791002189076257</v>
      </c>
      <c r="GA204" s="45">
        <f t="shared" si="376"/>
        <v>811779.82897999999</v>
      </c>
      <c r="GB204" s="47">
        <f t="shared" si="377"/>
        <v>0.18383202254654837</v>
      </c>
      <c r="GC204" s="304">
        <f t="shared" ref="GC204" si="467">GC32+GC133+GC182+GC185+GC171</f>
        <v>811779.82897999999</v>
      </c>
      <c r="GD204" s="47">
        <f t="shared" si="386"/>
        <v>0.19528853093606452</v>
      </c>
      <c r="GE204" s="305">
        <f t="shared" ref="GE204" si="468">GE32+GE133+GE182+GE185+GE171</f>
        <v>0</v>
      </c>
      <c r="GF204" s="236"/>
      <c r="GG204" s="305">
        <f t="shared" ref="GG204" si="469">GG32+GG133+GG182+GG185+GG171</f>
        <v>0</v>
      </c>
      <c r="GH204" s="236">
        <f t="shared" si="452"/>
        <v>0</v>
      </c>
      <c r="GI204" s="304">
        <f t="shared" si="378"/>
        <v>3469799.8727099998</v>
      </c>
      <c r="GJ204" s="47">
        <f t="shared" si="379"/>
        <v>0.78575533126205643</v>
      </c>
      <c r="GK204" s="304">
        <f t="shared" ref="GK204" si="470">GK32+GK133+GK182+GK185+GK171</f>
        <v>3460382.5807099999</v>
      </c>
      <c r="GL204" s="47">
        <f t="shared" si="380"/>
        <v>0.83245851465995568</v>
      </c>
      <c r="GM204" s="305">
        <f t="shared" ref="GM204" si="471">GM32+GM133+GM182+GM185+GM171</f>
        <v>0</v>
      </c>
      <c r="GN204" s="47">
        <v>0</v>
      </c>
      <c r="GO204" s="305">
        <f t="shared" ref="GO204" si="472">GO32+GO133+GO182+GO185+GO171</f>
        <v>9417.2919999999995</v>
      </c>
      <c r="GP204" s="47">
        <v>0</v>
      </c>
      <c r="GQ204" s="305"/>
      <c r="GR204" s="305"/>
      <c r="GS204" s="305"/>
      <c r="GT204" s="305"/>
      <c r="GU204" s="305">
        <f>GU32+GU133+GU182+GU185+GU171</f>
        <v>4626543.0723799998</v>
      </c>
      <c r="GV204" s="305">
        <f>GV32+GV133+GV182+GV185+GV171</f>
        <v>4294254.7253799997</v>
      </c>
      <c r="GW204" s="305">
        <f>GW32+GW133+GW182+GW185+GW171</f>
        <v>0</v>
      </c>
      <c r="GX204" s="305">
        <f>GX32+GX133+GX182+GX185+GX171</f>
        <v>332288.34700000001</v>
      </c>
      <c r="GY204" s="305"/>
      <c r="GZ204" s="305"/>
      <c r="HA204" s="305"/>
      <c r="HB204" s="305"/>
      <c r="HC204" s="305"/>
      <c r="HD204" s="305"/>
      <c r="HE204" s="305"/>
      <c r="HF204" s="305"/>
      <c r="HG204" s="305">
        <f t="shared" ref="HG204:HS204" si="473">HG32+HG133+HG182+HG185+HG171</f>
        <v>-905094.46825000003</v>
      </c>
      <c r="HH204" s="305">
        <f t="shared" si="473"/>
        <v>-983000</v>
      </c>
      <c r="HI204" s="305">
        <f t="shared" si="473"/>
        <v>0</v>
      </c>
      <c r="HJ204" s="305">
        <f t="shared" si="473"/>
        <v>77905.531750000009</v>
      </c>
      <c r="HK204" s="305" t="e">
        <f t="shared" si="473"/>
        <v>#REF!</v>
      </c>
      <c r="HL204" s="305" t="e">
        <f t="shared" si="473"/>
        <v>#REF!</v>
      </c>
      <c r="HM204" s="305">
        <f t="shared" si="473"/>
        <v>0</v>
      </c>
      <c r="HN204" s="305">
        <f t="shared" si="473"/>
        <v>0</v>
      </c>
      <c r="HO204" s="305">
        <f t="shared" si="473"/>
        <v>3721448.6041300003</v>
      </c>
      <c r="HP204" s="304">
        <f t="shared" si="473"/>
        <v>3311254.7253800002</v>
      </c>
      <c r="HQ204" s="305">
        <f t="shared" si="473"/>
        <v>0</v>
      </c>
      <c r="HR204" s="305">
        <f t="shared" si="473"/>
        <v>410193.87875000003</v>
      </c>
      <c r="HS204" s="305">
        <f t="shared" si="473"/>
        <v>2451648.2294999999</v>
      </c>
      <c r="HT204" s="305">
        <f>HT32+HT133+HT182+HT185+HT171</f>
        <v>2359654.3295</v>
      </c>
      <c r="HU204" s="305">
        <f t="shared" ref="HU204:IA204" si="474">HU32+HU133+HU182+HU185+HU171</f>
        <v>0</v>
      </c>
      <c r="HV204" s="305">
        <f t="shared" si="474"/>
        <v>91993.9</v>
      </c>
      <c r="HW204" s="305">
        <f t="shared" si="474"/>
        <v>2212141.5167100001</v>
      </c>
      <c r="HX204" s="305">
        <f t="shared" si="474"/>
        <v>2152470</v>
      </c>
      <c r="HY204" s="305">
        <f t="shared" si="474"/>
        <v>0</v>
      </c>
      <c r="HZ204" s="305">
        <f t="shared" si="474"/>
        <v>59671.516710000004</v>
      </c>
      <c r="IA204" s="305">
        <f t="shared" si="474"/>
        <v>4663789.7462099995</v>
      </c>
      <c r="IB204" s="305">
        <f>IB32+IB133+IB182+IB185+IB171</f>
        <v>4512124.3295</v>
      </c>
      <c r="IC204" s="305">
        <f>IC32+IC133+IC182+IC185+IC171</f>
        <v>0</v>
      </c>
      <c r="ID204" s="305">
        <f>ID32+ID133+ID182+ID185+ID171</f>
        <v>151665.41670999999</v>
      </c>
      <c r="IE204" s="367"/>
      <c r="IF204" s="310"/>
      <c r="IG204" s="310"/>
      <c r="IH204" s="310"/>
    </row>
    <row r="205" spans="1:249" s="321" customFormat="1" ht="45.75" customHeight="1" x14ac:dyDescent="0.3">
      <c r="B205" s="161"/>
      <c r="C205" s="162" t="s">
        <v>141</v>
      </c>
      <c r="D205" s="163"/>
      <c r="E205" s="164"/>
      <c r="F205" s="164"/>
      <c r="G205" s="164"/>
      <c r="H205" s="232"/>
      <c r="I205" s="164"/>
      <c r="J205" s="164"/>
      <c r="K205" s="164"/>
      <c r="L205" s="164"/>
      <c r="M205" s="164"/>
      <c r="N205" s="232"/>
      <c r="O205" s="164"/>
      <c r="P205" s="164"/>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70"/>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71"/>
      <c r="BL205" s="167"/>
      <c r="BM205" s="166"/>
      <c r="BN205" s="166"/>
      <c r="BO205" s="166"/>
      <c r="BP205" s="166"/>
      <c r="BQ205" s="166"/>
      <c r="BR205" s="166"/>
      <c r="BS205" s="166"/>
      <c r="BT205" s="166"/>
      <c r="BU205" s="166"/>
      <c r="BV205" s="166"/>
      <c r="BW205" s="166"/>
      <c r="BX205" s="166"/>
      <c r="BY205" s="166"/>
      <c r="BZ205" s="166"/>
      <c r="CA205" s="166"/>
      <c r="CB205" s="166"/>
      <c r="CC205" s="166"/>
      <c r="CD205" s="166"/>
      <c r="CE205" s="167"/>
      <c r="CF205" s="167"/>
      <c r="CG205" s="166"/>
      <c r="CH205" s="166"/>
      <c r="CI205" s="166"/>
      <c r="CJ205" s="166"/>
      <c r="CK205" s="166"/>
      <c r="CL205" s="166"/>
      <c r="CM205" s="166"/>
      <c r="CN205" s="166"/>
      <c r="CO205" s="166"/>
      <c r="CP205" s="166"/>
      <c r="CQ205" s="166"/>
      <c r="CR205" s="166"/>
      <c r="CS205" s="166"/>
      <c r="CT205" s="166"/>
      <c r="CU205" s="166"/>
      <c r="CV205" s="166"/>
      <c r="CW205" s="166"/>
      <c r="CX205" s="166"/>
      <c r="CY205" s="166"/>
      <c r="CZ205" s="166"/>
      <c r="DA205" s="166"/>
      <c r="DB205" s="166"/>
      <c r="DC205" s="166"/>
      <c r="DD205" s="166"/>
      <c r="DE205" s="166"/>
      <c r="DF205" s="166"/>
      <c r="DG205" s="166"/>
      <c r="DH205" s="166"/>
      <c r="DI205" s="166"/>
      <c r="DJ205" s="166"/>
      <c r="DK205" s="166"/>
      <c r="DL205" s="166"/>
      <c r="DM205" s="166"/>
      <c r="DN205" s="166"/>
      <c r="DO205" s="166"/>
      <c r="DP205" s="166"/>
      <c r="DQ205" s="166"/>
      <c r="DR205" s="166"/>
      <c r="DS205" s="166"/>
      <c r="DT205" s="166"/>
      <c r="DU205" s="166"/>
      <c r="DV205" s="166"/>
      <c r="DW205" s="166"/>
      <c r="DX205" s="166"/>
      <c r="DY205" s="166"/>
      <c r="DZ205" s="166"/>
      <c r="EA205" s="166"/>
      <c r="EB205" s="166"/>
      <c r="EC205" s="166"/>
      <c r="ED205" s="166"/>
      <c r="EE205" s="166"/>
      <c r="EF205" s="166"/>
      <c r="EG205" s="166">
        <f>EH205+EI205+EJ205</f>
        <v>1829887.56467</v>
      </c>
      <c r="EH205" s="166">
        <f>EH38+EH133+EH171+EH182+EH185</f>
        <v>1570832.17667</v>
      </c>
      <c r="EI205" s="166">
        <f>EI38+EI133+EI171+EI182+EI185</f>
        <v>0</v>
      </c>
      <c r="EJ205" s="166">
        <f>EJ38+EJ133+EJ171+EJ182+EJ185</f>
        <v>259055.38800000004</v>
      </c>
      <c r="EK205" s="166">
        <f>EL205+EM205+EN205</f>
        <v>-117785.48944999999</v>
      </c>
      <c r="EL205" s="166">
        <f>EL38+EL133+EL171+EL182+EL185</f>
        <v>-117785.48944999999</v>
      </c>
      <c r="EM205" s="166">
        <f>EM38+EM133+EM171+EM182+EM185</f>
        <v>0</v>
      </c>
      <c r="EN205" s="166">
        <f>EN38+EN133+EN171+EN182+EN185</f>
        <v>0</v>
      </c>
      <c r="EO205" s="166"/>
      <c r="EP205" s="166"/>
      <c r="EQ205" s="166"/>
      <c r="ER205" s="166"/>
      <c r="ES205" s="166">
        <f>ET205+EU205+EV205</f>
        <v>200680.28271</v>
      </c>
      <c r="ET205" s="166">
        <f>ET38+ET133+ET171+ET182+ET185</f>
        <v>210792.91571</v>
      </c>
      <c r="EU205" s="166">
        <f>EU38+EU133+EU171+EU182+EU185</f>
        <v>0</v>
      </c>
      <c r="EV205" s="166">
        <f>EV38+EV133+EV171+EV182+EV185</f>
        <v>-10112.633</v>
      </c>
      <c r="EW205" s="166"/>
      <c r="EX205" s="166"/>
      <c r="EY205" s="166"/>
      <c r="EZ205" s="166"/>
      <c r="FA205" s="166"/>
      <c r="FB205" s="166"/>
      <c r="FC205" s="166">
        <f>FD205+FE205+FF205</f>
        <v>2065878.2443600001</v>
      </c>
      <c r="FD205" s="166">
        <f>FD38+FD133+FD171+FD182+FD185</f>
        <v>1806822.8563600001</v>
      </c>
      <c r="FE205" s="166">
        <f>FE38+FE133+FE171+FE182+FE185</f>
        <v>0</v>
      </c>
      <c r="FF205" s="166">
        <f>FF38+FF133+FF171+FF182+FF185</f>
        <v>259055.38800000004</v>
      </c>
      <c r="FG205" s="166">
        <f>FH205+FI205+FJ205</f>
        <v>173490.58914</v>
      </c>
      <c r="FH205" s="166">
        <f>FH38+FH133+FH171+FH182+FH185</f>
        <v>107148.53995999999</v>
      </c>
      <c r="FI205" s="166">
        <f>FI38+FI133+FI171+FI182+FI185</f>
        <v>0</v>
      </c>
      <c r="FJ205" s="166">
        <f>FJ38+FJ133+FJ171+FJ182+FJ185</f>
        <v>66342.049180000002</v>
      </c>
      <c r="FK205" s="166"/>
      <c r="FL205" s="166"/>
      <c r="FM205" s="166"/>
      <c r="FN205" s="166"/>
      <c r="FO205" s="166">
        <f>FP205+FQ205+FR205</f>
        <v>2239368.8335000002</v>
      </c>
      <c r="FP205" s="166">
        <f>FP38+FP133+FP171+FP182+FP185</f>
        <v>1913971.3963200001</v>
      </c>
      <c r="FQ205" s="166">
        <f>FQ38+FQ133+FQ171+FQ182+FQ185</f>
        <v>0</v>
      </c>
      <c r="FR205" s="166">
        <f>FR38+FR133+FR171+FR182+FR185</f>
        <v>325397.43718000001</v>
      </c>
      <c r="FS205" s="248">
        <f t="shared" si="364"/>
        <v>563620.38554000005</v>
      </c>
      <c r="FT205" s="249">
        <f t="shared" si="372"/>
        <v>0.27282362214652545</v>
      </c>
      <c r="FU205" s="166">
        <f>FU38+FU133+FU171+FU182+FU185</f>
        <v>563620.38554000005</v>
      </c>
      <c r="FV205" s="249">
        <f t="shared" si="373"/>
        <v>0.31194003527023217</v>
      </c>
      <c r="FW205" s="166">
        <f>FW38+FW133+FW171+FW182+FW185</f>
        <v>0</v>
      </c>
      <c r="FX205" s="249">
        <v>0</v>
      </c>
      <c r="FY205" s="166">
        <f>FY38+FY133+FY171+FY182+FY185</f>
        <v>0</v>
      </c>
      <c r="FZ205" s="249">
        <f t="shared" si="375"/>
        <v>0</v>
      </c>
      <c r="GA205" s="248">
        <f t="shared" si="376"/>
        <v>356779.82897999999</v>
      </c>
      <c r="GB205" s="250">
        <f t="shared" si="377"/>
        <v>0.17270128573841911</v>
      </c>
      <c r="GC205" s="166">
        <f>GC38+GC133+GC171+GC182+GC185</f>
        <v>356779.82897999999</v>
      </c>
      <c r="GD205" s="250">
        <f t="shared" si="386"/>
        <v>0.19746253913278672</v>
      </c>
      <c r="GE205" s="166">
        <f>GE38+GE133+GE171+GE182+GE185</f>
        <v>0</v>
      </c>
      <c r="GF205" s="251"/>
      <c r="GG205" s="166">
        <f>GG38+GG133+GG171+GG182+GG185</f>
        <v>0</v>
      </c>
      <c r="GH205" s="251">
        <f t="shared" si="452"/>
        <v>0</v>
      </c>
      <c r="GI205" s="166">
        <f t="shared" si="378"/>
        <v>1509299.8727099998</v>
      </c>
      <c r="GJ205" s="250">
        <f t="shared" si="379"/>
        <v>0.73058510434024837</v>
      </c>
      <c r="GK205" s="166">
        <f>GK38+GK133+GK171+GK182+GK185</f>
        <v>1499882.5807099999</v>
      </c>
      <c r="GL205" s="250">
        <f t="shared" si="380"/>
        <v>0.8301215448046978</v>
      </c>
      <c r="GM205" s="166">
        <f>GM38+GM133+GM171+GM182+GM185</f>
        <v>0</v>
      </c>
      <c r="GN205" s="250">
        <v>0</v>
      </c>
      <c r="GO205" s="166">
        <f>GO38+GO133+GO171+GO182+GO185</f>
        <v>9417.2919999999995</v>
      </c>
      <c r="GP205" s="250">
        <v>0</v>
      </c>
      <c r="GQ205" s="166"/>
      <c r="GR205" s="166"/>
      <c r="GS205" s="166"/>
      <c r="GT205" s="166"/>
      <c r="GU205" s="166">
        <f>GV205+GW205+GX205</f>
        <v>1926543.07238</v>
      </c>
      <c r="GV205" s="166">
        <f>GV38+GV133+GV171+GV182+GV185</f>
        <v>1594254.72538</v>
      </c>
      <c r="GW205" s="166">
        <f>GW38+GW133+GW171+GW182+GW185</f>
        <v>0</v>
      </c>
      <c r="GX205" s="166">
        <f>GX38+GX133+GX171+GX182+GX185</f>
        <v>332288.34700000001</v>
      </c>
      <c r="GY205" s="234"/>
      <c r="GZ205" s="234"/>
      <c r="HA205" s="234"/>
      <c r="HB205" s="234"/>
      <c r="HC205" s="234"/>
      <c r="HD205" s="234"/>
      <c r="HE205" s="234"/>
      <c r="HF205" s="234"/>
      <c r="HG205" s="166">
        <f>HH205+HI205+HJ205</f>
        <v>77905.531750000009</v>
      </c>
      <c r="HH205" s="166">
        <f>HH38+HH133+HH171+HH182+HH185</f>
        <v>0</v>
      </c>
      <c r="HI205" s="166">
        <f>HI38+HI133+HI171+HI182+HI185</f>
        <v>0</v>
      </c>
      <c r="HJ205" s="166">
        <f>HJ38+HJ133+HJ171+HJ182+HJ185</f>
        <v>77905.531750000009</v>
      </c>
      <c r="HK205" s="166" t="e">
        <f>HL205+HM205+HN205</f>
        <v>#REF!</v>
      </c>
      <c r="HL205" s="166" t="e">
        <f>HL38+HL133+HL171+HL182+HL185</f>
        <v>#REF!</v>
      </c>
      <c r="HM205" s="166">
        <f>HM38+HM133+HM171+HM182+HM185</f>
        <v>0</v>
      </c>
      <c r="HN205" s="166">
        <f>HN38+HN133+HN171+HN182+HN185</f>
        <v>0</v>
      </c>
      <c r="HO205" s="166">
        <f>HP205+HQ205+HR205</f>
        <v>2004448.6041299999</v>
      </c>
      <c r="HP205" s="166">
        <f>HP38+HP133+HP171+HP182+HP185</f>
        <v>1594254.72538</v>
      </c>
      <c r="HQ205" s="166">
        <f>HQ38+HQ133+HQ171+HQ182+HQ185</f>
        <v>0</v>
      </c>
      <c r="HR205" s="166">
        <f>HR38+HR133+HR171+HR182+HR185</f>
        <v>410193.87875000003</v>
      </c>
      <c r="HS205" s="166">
        <f>HT205+HU205+HV205</f>
        <v>2451648.2294999999</v>
      </c>
      <c r="HT205" s="166">
        <f>HT38+HT133+HT171+HT182+HT185</f>
        <v>2359654.3295</v>
      </c>
      <c r="HU205" s="166">
        <f>HU38+HU133+HU171+HU182+HU185</f>
        <v>0</v>
      </c>
      <c r="HV205" s="166">
        <f>HV38+HV133+HV171+HV182+HV185</f>
        <v>91993.9</v>
      </c>
      <c r="HW205" s="166">
        <f>HX205+HY205+HZ205</f>
        <v>59671.516710000004</v>
      </c>
      <c r="HX205" s="166">
        <f>HX38+HX133+HX171+HX182+HX185</f>
        <v>0</v>
      </c>
      <c r="HY205" s="166">
        <f>HY38+HY133+HY171+HY182+HY185</f>
        <v>0</v>
      </c>
      <c r="HZ205" s="166">
        <f>HZ38+HZ133+HZ171+HZ182+HZ185</f>
        <v>59671.516710000004</v>
      </c>
      <c r="IA205" s="166">
        <f>IB205+IC205+ID205</f>
        <v>2511319.74621</v>
      </c>
      <c r="IB205" s="166">
        <f>IB38+IB133+IB171+IB182+IB185</f>
        <v>2359654.3295</v>
      </c>
      <c r="IC205" s="166">
        <f>IC38+IC133+IC171+IC182+IC185</f>
        <v>0</v>
      </c>
      <c r="ID205" s="166">
        <f>ID38+ID133+ID171+ID182+ID185</f>
        <v>151665.41670999999</v>
      </c>
      <c r="IE205" s="297"/>
      <c r="IF205" s="320"/>
      <c r="IG205" s="320"/>
      <c r="IH205" s="320"/>
      <c r="II205" s="252"/>
      <c r="IJ205" s="252"/>
      <c r="IK205" s="252"/>
      <c r="IL205" s="252"/>
      <c r="IM205" s="252"/>
      <c r="IN205" s="252"/>
      <c r="IO205" s="252"/>
    </row>
    <row r="206" spans="1:249" s="192" customFormat="1" ht="46.5" customHeight="1" x14ac:dyDescent="0.3">
      <c r="B206" s="178"/>
      <c r="C206" s="179" t="s">
        <v>142</v>
      </c>
      <c r="D206" s="180"/>
      <c r="E206" s="181"/>
      <c r="F206" s="181"/>
      <c r="G206" s="181"/>
      <c r="H206" s="181"/>
      <c r="I206" s="181"/>
      <c r="J206" s="181"/>
      <c r="K206" s="181"/>
      <c r="L206" s="181"/>
      <c r="M206" s="181"/>
      <c r="N206" s="181"/>
      <c r="O206" s="181"/>
      <c r="P206" s="181"/>
      <c r="Q206" s="182"/>
      <c r="R206" s="182"/>
      <c r="S206" s="182"/>
      <c r="T206" s="182"/>
      <c r="U206" s="182"/>
      <c r="V206" s="182"/>
      <c r="W206" s="182"/>
      <c r="X206" s="182"/>
      <c r="Y206" s="182"/>
      <c r="Z206" s="182"/>
      <c r="AA206" s="182"/>
      <c r="AB206" s="182"/>
      <c r="AC206" s="182"/>
      <c r="AD206" s="182"/>
      <c r="AE206" s="182"/>
      <c r="AF206" s="182"/>
      <c r="AG206" s="182"/>
      <c r="AH206" s="182"/>
      <c r="AI206" s="183"/>
      <c r="AJ206" s="182"/>
      <c r="AK206" s="182"/>
      <c r="AL206" s="182"/>
      <c r="AM206" s="184"/>
      <c r="AN206" s="182"/>
      <c r="AO206" s="185"/>
      <c r="AP206" s="182"/>
      <c r="AQ206" s="182"/>
      <c r="AR206" s="182"/>
      <c r="AS206" s="182"/>
      <c r="AT206" s="182"/>
      <c r="AU206" s="182"/>
      <c r="AV206" s="182"/>
      <c r="AW206" s="182"/>
      <c r="AX206" s="182"/>
      <c r="AY206" s="182"/>
      <c r="AZ206" s="182"/>
      <c r="BA206" s="182"/>
      <c r="BB206" s="182"/>
      <c r="BC206" s="182"/>
      <c r="BD206" s="182"/>
      <c r="BE206" s="182"/>
      <c r="BF206" s="182"/>
      <c r="BG206" s="182"/>
      <c r="BH206" s="182"/>
      <c r="BI206" s="182"/>
      <c r="BJ206" s="182"/>
      <c r="BK206" s="186"/>
      <c r="BL206" s="187"/>
      <c r="BM206" s="187"/>
      <c r="BN206" s="187"/>
      <c r="BO206" s="187"/>
      <c r="BP206" s="187"/>
      <c r="BQ206" s="187"/>
      <c r="BR206" s="187"/>
      <c r="BS206" s="187"/>
      <c r="BT206" s="187"/>
      <c r="BU206" s="187"/>
      <c r="BV206" s="182"/>
      <c r="BW206" s="182"/>
      <c r="BX206" s="182"/>
      <c r="BY206" s="182"/>
      <c r="BZ206" s="182"/>
      <c r="CA206" s="182"/>
      <c r="CB206" s="182"/>
      <c r="CC206" s="182"/>
      <c r="CD206" s="182"/>
      <c r="CE206" s="187"/>
      <c r="CF206" s="187"/>
      <c r="CG206" s="182"/>
      <c r="CH206" s="182"/>
      <c r="CI206" s="182"/>
      <c r="CJ206" s="182"/>
      <c r="CK206" s="182"/>
      <c r="CL206" s="182"/>
      <c r="CM206" s="182"/>
      <c r="CN206" s="182"/>
      <c r="CO206" s="182"/>
      <c r="CP206" s="182"/>
      <c r="CQ206" s="182"/>
      <c r="CR206" s="182"/>
      <c r="CS206" s="182"/>
      <c r="CT206" s="182"/>
      <c r="CU206" s="182"/>
      <c r="CV206" s="182"/>
      <c r="CW206" s="182"/>
      <c r="CX206" s="182"/>
      <c r="CY206" s="182"/>
      <c r="CZ206" s="182"/>
      <c r="DA206" s="182"/>
      <c r="DB206" s="182"/>
      <c r="DC206" s="182"/>
      <c r="DD206" s="182"/>
      <c r="DE206" s="182"/>
      <c r="DF206" s="182"/>
      <c r="DG206" s="182"/>
      <c r="DH206" s="182"/>
      <c r="DI206" s="182"/>
      <c r="DJ206" s="182"/>
      <c r="DK206" s="182"/>
      <c r="DL206" s="182"/>
      <c r="DM206" s="182"/>
      <c r="DN206" s="182"/>
      <c r="DO206" s="182"/>
      <c r="DP206" s="182"/>
      <c r="DQ206" s="182"/>
      <c r="DR206" s="182"/>
      <c r="DS206" s="182"/>
      <c r="DT206" s="182"/>
      <c r="DU206" s="182"/>
      <c r="DV206" s="182"/>
      <c r="DW206" s="182"/>
      <c r="DX206" s="182"/>
      <c r="DY206" s="182"/>
      <c r="DZ206" s="182"/>
      <c r="EA206" s="182"/>
      <c r="EB206" s="182"/>
      <c r="EC206" s="182"/>
      <c r="ED206" s="182"/>
      <c r="EE206" s="182"/>
      <c r="EF206" s="182"/>
      <c r="EG206" s="182">
        <f>EH206+EI206+EJ206</f>
        <v>2700000</v>
      </c>
      <c r="EH206" s="182">
        <f>EH39</f>
        <v>2700000</v>
      </c>
      <c r="EI206" s="182">
        <f>EI39</f>
        <v>0</v>
      </c>
      <c r="EJ206" s="182">
        <f>EJ39</f>
        <v>0</v>
      </c>
      <c r="EK206" s="182">
        <f>EL206+EM206+EN206</f>
        <v>0</v>
      </c>
      <c r="EL206" s="182">
        <f>EL39</f>
        <v>0</v>
      </c>
      <c r="EM206" s="182">
        <f>EM39</f>
        <v>0</v>
      </c>
      <c r="EN206" s="182">
        <f>EN39</f>
        <v>0</v>
      </c>
      <c r="EO206" s="182"/>
      <c r="EP206" s="182"/>
      <c r="EQ206" s="182"/>
      <c r="ER206" s="182"/>
      <c r="ES206" s="182">
        <f>ET206+EU206+EV206</f>
        <v>0</v>
      </c>
      <c r="ET206" s="182">
        <f>ET39</f>
        <v>0</v>
      </c>
      <c r="EU206" s="182">
        <f>EU39</f>
        <v>0</v>
      </c>
      <c r="EV206" s="182">
        <f>EV39</f>
        <v>0</v>
      </c>
      <c r="EW206" s="182"/>
      <c r="EX206" s="182"/>
      <c r="EY206" s="182"/>
      <c r="EZ206" s="182"/>
      <c r="FA206" s="182"/>
      <c r="FB206" s="182"/>
      <c r="FC206" s="182">
        <f>FD206+FE206+FF206</f>
        <v>2350000</v>
      </c>
      <c r="FD206" s="182">
        <f>FD39</f>
        <v>2350000</v>
      </c>
      <c r="FE206" s="182">
        <f>FE39</f>
        <v>0</v>
      </c>
      <c r="FF206" s="182">
        <f>FF39</f>
        <v>0</v>
      </c>
      <c r="FG206" s="182">
        <f>FH206+FI206+FJ206</f>
        <v>0</v>
      </c>
      <c r="FH206" s="182">
        <f>FH39</f>
        <v>0</v>
      </c>
      <c r="FI206" s="182">
        <f>FI39</f>
        <v>0</v>
      </c>
      <c r="FJ206" s="182">
        <f>FJ39</f>
        <v>0</v>
      </c>
      <c r="FK206" s="182"/>
      <c r="FL206" s="182"/>
      <c r="FM206" s="182"/>
      <c r="FN206" s="182"/>
      <c r="FO206" s="182">
        <f>FP206+FQ206+FR206</f>
        <v>2350000</v>
      </c>
      <c r="FP206" s="182">
        <f>FP39</f>
        <v>2350000</v>
      </c>
      <c r="FQ206" s="182">
        <f>FQ39</f>
        <v>0</v>
      </c>
      <c r="FR206" s="182">
        <f>FR39</f>
        <v>0</v>
      </c>
      <c r="FS206" s="89">
        <f t="shared" si="364"/>
        <v>679349.02908999997</v>
      </c>
      <c r="FT206" s="91">
        <f t="shared" si="372"/>
        <v>0.28908469322978719</v>
      </c>
      <c r="FU206" s="182">
        <f>FU39</f>
        <v>679349.02908999997</v>
      </c>
      <c r="FV206" s="91">
        <f t="shared" si="373"/>
        <v>0.28908469322978719</v>
      </c>
      <c r="FW206" s="182">
        <f>FW39</f>
        <v>0</v>
      </c>
      <c r="FX206" s="91">
        <v>0</v>
      </c>
      <c r="FY206" s="182">
        <f>FY39</f>
        <v>0</v>
      </c>
      <c r="FZ206" s="91">
        <v>0</v>
      </c>
      <c r="GA206" s="89">
        <f t="shared" si="376"/>
        <v>455000</v>
      </c>
      <c r="GB206" s="92">
        <f t="shared" si="377"/>
        <v>0.19361702127659575</v>
      </c>
      <c r="GC206" s="182">
        <f>GC39</f>
        <v>455000</v>
      </c>
      <c r="GD206" s="92">
        <f t="shared" si="386"/>
        <v>0.19361702127659575</v>
      </c>
      <c r="GE206" s="182">
        <f>GE39</f>
        <v>0</v>
      </c>
      <c r="GF206" s="253"/>
      <c r="GG206" s="182">
        <f>GG39</f>
        <v>0</v>
      </c>
      <c r="GH206" s="253">
        <v>0</v>
      </c>
      <c r="GI206" s="182">
        <f t="shared" si="378"/>
        <v>1960500</v>
      </c>
      <c r="GJ206" s="92">
        <f t="shared" si="379"/>
        <v>0.83425531914893614</v>
      </c>
      <c r="GK206" s="182">
        <f>GK39</f>
        <v>1960500</v>
      </c>
      <c r="GL206" s="92">
        <f t="shared" si="380"/>
        <v>0.83425531914893614</v>
      </c>
      <c r="GM206" s="182">
        <f>GM39</f>
        <v>0</v>
      </c>
      <c r="GN206" s="92">
        <v>0</v>
      </c>
      <c r="GO206" s="182">
        <f>GO39</f>
        <v>0</v>
      </c>
      <c r="GP206" s="92">
        <v>0</v>
      </c>
      <c r="GQ206" s="182"/>
      <c r="GR206" s="182"/>
      <c r="GS206" s="182"/>
      <c r="GT206" s="182"/>
      <c r="GU206" s="182">
        <f>GV206+GW206+GX206</f>
        <v>2700000</v>
      </c>
      <c r="GV206" s="182">
        <f>GV39</f>
        <v>2700000</v>
      </c>
      <c r="GW206" s="182">
        <f>GW39</f>
        <v>0</v>
      </c>
      <c r="GX206" s="182">
        <f>GX39</f>
        <v>0</v>
      </c>
      <c r="GY206" s="182"/>
      <c r="GZ206" s="182"/>
      <c r="HA206" s="182"/>
      <c r="HB206" s="182"/>
      <c r="HC206" s="182"/>
      <c r="HD206" s="182"/>
      <c r="HE206" s="182"/>
      <c r="HF206" s="182"/>
      <c r="HG206" s="182">
        <f>HH206+HI206+HJ206</f>
        <v>-983000</v>
      </c>
      <c r="HH206" s="182">
        <f>HH39</f>
        <v>-983000</v>
      </c>
      <c r="HI206" s="182">
        <f>HI39</f>
        <v>0</v>
      </c>
      <c r="HJ206" s="182">
        <f>HJ39</f>
        <v>0</v>
      </c>
      <c r="HK206" s="182">
        <v>0</v>
      </c>
      <c r="HL206" s="182">
        <v>0</v>
      </c>
      <c r="HM206" s="182">
        <v>0</v>
      </c>
      <c r="HN206" s="182">
        <v>0</v>
      </c>
      <c r="HO206" s="182">
        <f>HP206+HQ206+HR206</f>
        <v>1717000</v>
      </c>
      <c r="HP206" s="182">
        <f>HP39</f>
        <v>1717000</v>
      </c>
      <c r="HQ206" s="182">
        <f>HQ39</f>
        <v>0</v>
      </c>
      <c r="HR206" s="182">
        <f>HR39</f>
        <v>0</v>
      </c>
      <c r="HS206" s="182">
        <f>HT206+HU206+HV206</f>
        <v>0</v>
      </c>
      <c r="HT206" s="182">
        <f>HT39</f>
        <v>0</v>
      </c>
      <c r="HU206" s="182">
        <f>HU39</f>
        <v>0</v>
      </c>
      <c r="HV206" s="182">
        <f>HV39</f>
        <v>0</v>
      </c>
      <c r="HW206" s="368">
        <f>HX206+HY206+HZ206</f>
        <v>2152470</v>
      </c>
      <c r="HX206" s="182">
        <f>HX39</f>
        <v>2152470</v>
      </c>
      <c r="HY206" s="182">
        <f>HY39</f>
        <v>0</v>
      </c>
      <c r="HZ206" s="182">
        <f>HZ39</f>
        <v>0</v>
      </c>
      <c r="IA206" s="182">
        <f>IB206+IC206+ID206</f>
        <v>2152470</v>
      </c>
      <c r="IB206" s="182">
        <f>IB39</f>
        <v>2152470</v>
      </c>
      <c r="IC206" s="182">
        <f>IC39</f>
        <v>0</v>
      </c>
      <c r="ID206" s="182">
        <f>ID39</f>
        <v>0</v>
      </c>
      <c r="IE206" s="190"/>
      <c r="IF206" s="191"/>
      <c r="IG206" s="191"/>
      <c r="IH206" s="191"/>
    </row>
    <row r="207" spans="1:249" s="206" customFormat="1" ht="66.75" hidden="1" customHeight="1" x14ac:dyDescent="0.3">
      <c r="B207" s="193"/>
      <c r="C207" s="736" t="s">
        <v>128</v>
      </c>
      <c r="D207" s="737"/>
      <c r="E207" s="194"/>
      <c r="F207" s="194"/>
      <c r="G207" s="194"/>
      <c r="H207" s="194"/>
      <c r="I207" s="194"/>
      <c r="J207" s="194"/>
      <c r="K207" s="194"/>
      <c r="L207" s="194"/>
      <c r="M207" s="194"/>
      <c r="N207" s="194"/>
      <c r="O207" s="194"/>
      <c r="P207" s="194"/>
      <c r="Q207" s="195"/>
      <c r="R207" s="195"/>
      <c r="S207" s="195"/>
      <c r="T207" s="195"/>
      <c r="U207" s="195"/>
      <c r="V207" s="195"/>
      <c r="W207" s="195"/>
      <c r="X207" s="195"/>
      <c r="Y207" s="195"/>
      <c r="Z207" s="195"/>
      <c r="AA207" s="195"/>
      <c r="AB207" s="195"/>
      <c r="AC207" s="195"/>
      <c r="AD207" s="195"/>
      <c r="AE207" s="195"/>
      <c r="AF207" s="195"/>
      <c r="AG207" s="195"/>
      <c r="AH207" s="195"/>
      <c r="AI207" s="196"/>
      <c r="AJ207" s="195"/>
      <c r="AK207" s="195"/>
      <c r="AL207" s="195"/>
      <c r="AM207" s="197"/>
      <c r="AN207" s="195"/>
      <c r="AO207" s="198"/>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9"/>
      <c r="BL207" s="200"/>
      <c r="BM207" s="200"/>
      <c r="BN207" s="200"/>
      <c r="BO207" s="200"/>
      <c r="BP207" s="200"/>
      <c r="BQ207" s="200"/>
      <c r="BR207" s="200"/>
      <c r="BS207" s="200"/>
      <c r="BT207" s="200"/>
      <c r="BU207" s="200"/>
      <c r="BV207" s="195"/>
      <c r="BW207" s="195"/>
      <c r="BX207" s="195"/>
      <c r="BY207" s="195"/>
      <c r="BZ207" s="195"/>
      <c r="CA207" s="195"/>
      <c r="CB207" s="195"/>
      <c r="CC207" s="195"/>
      <c r="CD207" s="195"/>
      <c r="CE207" s="200"/>
      <c r="CF207" s="200"/>
      <c r="CG207" s="195"/>
      <c r="CH207" s="195"/>
      <c r="CI207" s="195"/>
      <c r="CJ207" s="195"/>
      <c r="CK207" s="195"/>
      <c r="CL207" s="195"/>
      <c r="CM207" s="195"/>
      <c r="CN207" s="195"/>
      <c r="CO207" s="195"/>
      <c r="CP207" s="195"/>
      <c r="CQ207" s="195"/>
      <c r="CR207" s="195"/>
      <c r="CS207" s="195"/>
      <c r="CT207" s="195"/>
      <c r="CU207" s="195"/>
      <c r="CV207" s="195"/>
      <c r="CW207" s="195"/>
      <c r="CX207" s="195"/>
      <c r="CY207" s="195"/>
      <c r="CZ207" s="195"/>
      <c r="DA207" s="195"/>
      <c r="DB207" s="195"/>
      <c r="DC207" s="195"/>
      <c r="DD207" s="195"/>
      <c r="DE207" s="195"/>
      <c r="DF207" s="195"/>
      <c r="DG207" s="195"/>
      <c r="DH207" s="195"/>
      <c r="DI207" s="195"/>
      <c r="DJ207" s="195"/>
      <c r="DK207" s="195"/>
      <c r="DL207" s="195"/>
      <c r="DM207" s="195"/>
      <c r="DN207" s="195"/>
      <c r="DO207" s="195"/>
      <c r="DP207" s="195"/>
      <c r="DQ207" s="195"/>
      <c r="DR207" s="195"/>
      <c r="DS207" s="195"/>
      <c r="DT207" s="195"/>
      <c r="DU207" s="195"/>
      <c r="DV207" s="195"/>
      <c r="DW207" s="195"/>
      <c r="DX207" s="195"/>
      <c r="DY207" s="195"/>
      <c r="DZ207" s="195"/>
      <c r="EA207" s="195"/>
      <c r="EB207" s="195"/>
      <c r="EC207" s="195"/>
      <c r="ED207" s="195"/>
      <c r="EE207" s="195"/>
      <c r="EF207" s="195"/>
      <c r="EG207" s="195"/>
      <c r="EH207" s="195"/>
      <c r="EI207" s="195"/>
      <c r="EJ207" s="195"/>
      <c r="EK207" s="195"/>
      <c r="EL207" s="195"/>
      <c r="EM207" s="195"/>
      <c r="EN207" s="195"/>
      <c r="EO207" s="195"/>
      <c r="EP207" s="195"/>
      <c r="EQ207" s="195"/>
      <c r="ER207" s="195"/>
      <c r="ES207" s="195"/>
      <c r="ET207" s="195"/>
      <c r="EU207" s="195"/>
      <c r="EV207" s="195"/>
      <c r="EW207" s="195"/>
      <c r="EX207" s="195"/>
      <c r="EY207" s="195"/>
      <c r="EZ207" s="195"/>
      <c r="FA207" s="195"/>
      <c r="FB207" s="195"/>
      <c r="FC207" s="195">
        <f>FD207</f>
        <v>0</v>
      </c>
      <c r="FD207" s="195">
        <f>FD40</f>
        <v>0</v>
      </c>
      <c r="FE207" s="195"/>
      <c r="FF207" s="195"/>
      <c r="FG207" s="195"/>
      <c r="FH207" s="195"/>
      <c r="FI207" s="195"/>
      <c r="FJ207" s="195"/>
      <c r="FK207" s="195"/>
      <c r="FL207" s="195"/>
      <c r="FM207" s="195"/>
      <c r="FN207" s="195"/>
      <c r="FO207" s="195"/>
      <c r="FP207" s="195"/>
      <c r="FQ207" s="195"/>
      <c r="FR207" s="195"/>
      <c r="FS207" s="102">
        <f>FU207</f>
        <v>107581.93032</v>
      </c>
      <c r="FT207" s="104">
        <v>0</v>
      </c>
      <c r="FU207" s="195">
        <f>FU40</f>
        <v>107581.93032</v>
      </c>
      <c r="FV207" s="104">
        <v>0</v>
      </c>
      <c r="FW207" s="195"/>
      <c r="FX207" s="104"/>
      <c r="FY207" s="195"/>
      <c r="FZ207" s="104"/>
      <c r="GA207" s="102"/>
      <c r="GB207" s="105"/>
      <c r="GC207" s="195">
        <f>GC40</f>
        <v>0</v>
      </c>
      <c r="GD207" s="105"/>
      <c r="GE207" s="195"/>
      <c r="GF207" s="203"/>
      <c r="GG207" s="195"/>
      <c r="GH207" s="203"/>
      <c r="GI207" s="195"/>
      <c r="GJ207" s="105"/>
      <c r="GK207" s="195">
        <f>GK40</f>
        <v>0</v>
      </c>
      <c r="GL207" s="105"/>
      <c r="GM207" s="195"/>
      <c r="GN207" s="105"/>
      <c r="GO207" s="195"/>
      <c r="GP207" s="105"/>
      <c r="GQ207" s="195"/>
      <c r="GR207" s="195"/>
      <c r="GS207" s="195"/>
      <c r="GT207" s="195"/>
      <c r="GU207" s="195"/>
      <c r="GV207" s="195"/>
      <c r="GW207" s="195"/>
      <c r="GX207" s="195"/>
      <c r="GY207" s="195"/>
      <c r="GZ207" s="195"/>
      <c r="HA207" s="195"/>
      <c r="HB207" s="195"/>
      <c r="HC207" s="195"/>
      <c r="HD207" s="195"/>
      <c r="HE207" s="195"/>
      <c r="HF207" s="195"/>
      <c r="HG207" s="195"/>
      <c r="HH207" s="195"/>
      <c r="HI207" s="195"/>
      <c r="HJ207" s="195"/>
      <c r="HK207" s="195"/>
      <c r="HL207" s="195"/>
      <c r="HM207" s="195"/>
      <c r="HN207" s="195"/>
      <c r="HO207" s="195"/>
      <c r="HP207" s="195"/>
      <c r="HQ207" s="195"/>
      <c r="HR207" s="195"/>
      <c r="HS207" s="195"/>
      <c r="HT207" s="195"/>
      <c r="HU207" s="195"/>
      <c r="HV207" s="195"/>
      <c r="HW207" s="369"/>
      <c r="HX207" s="195"/>
      <c r="HY207" s="195"/>
      <c r="HZ207" s="195"/>
      <c r="IA207" s="195"/>
      <c r="IB207" s="195"/>
      <c r="IC207" s="195"/>
      <c r="ID207" s="195"/>
      <c r="IE207" s="204"/>
      <c r="IF207" s="205"/>
      <c r="IG207" s="205"/>
      <c r="IH207" s="205"/>
    </row>
    <row r="208" spans="1:249" s="370" customFormat="1" ht="45.75" customHeight="1" x14ac:dyDescent="0.3">
      <c r="A208" s="370" t="s">
        <v>341</v>
      </c>
      <c r="B208" s="743" t="s">
        <v>143</v>
      </c>
      <c r="C208" s="744"/>
      <c r="D208" s="110"/>
      <c r="E208" s="111" t="e">
        <f>E55+#REF!</f>
        <v>#REF!</v>
      </c>
      <c r="F208" s="111"/>
      <c r="G208" s="111" t="e">
        <f>G55+#REF!</f>
        <v>#REF!</v>
      </c>
      <c r="H208" s="111" t="e">
        <f>H55+#REF!</f>
        <v>#REF!</v>
      </c>
      <c r="I208" s="111"/>
      <c r="J208" s="111" t="e">
        <f>J55+#REF!</f>
        <v>#REF!</v>
      </c>
      <c r="K208" s="111" t="e">
        <f>K55+#REF!</f>
        <v>#REF!</v>
      </c>
      <c r="L208" s="111"/>
      <c r="M208" s="111" t="e">
        <f>M55+#REF!</f>
        <v>#REF!</v>
      </c>
      <c r="N208" s="111" t="e">
        <f>N55+#REF!</f>
        <v>#REF!</v>
      </c>
      <c r="O208" s="111"/>
      <c r="P208" s="111" t="e">
        <f>P55+#REF!</f>
        <v>#REF!</v>
      </c>
      <c r="Q208" s="110" t="e">
        <f>Q55+#REF!</f>
        <v>#REF!</v>
      </c>
      <c r="R208" s="111"/>
      <c r="S208" s="111" t="e">
        <f>S55+#REF!</f>
        <v>#REF!</v>
      </c>
      <c r="T208" s="110" t="e">
        <f>T55+#REF!</f>
        <v>#REF!</v>
      </c>
      <c r="U208" s="110" t="e">
        <f>U55+#REF!</f>
        <v>#REF!</v>
      </c>
      <c r="V208" s="110" t="e">
        <f>V55+#REF!</f>
        <v>#REF!</v>
      </c>
      <c r="W208" s="110" t="e">
        <f>W55+#REF!</f>
        <v>#REF!</v>
      </c>
      <c r="X208" s="110" t="e">
        <f>X55+#REF!</f>
        <v>#REF!</v>
      </c>
      <c r="Y208" s="110" t="e">
        <f>Y55+#REF!</f>
        <v>#REF!</v>
      </c>
      <c r="Z208" s="112">
        <f t="shared" ref="Z208:AN208" si="475">Z133</f>
        <v>172677.7</v>
      </c>
      <c r="AA208" s="112">
        <f t="shared" si="475"/>
        <v>0</v>
      </c>
      <c r="AB208" s="112">
        <f t="shared" si="475"/>
        <v>172677.7</v>
      </c>
      <c r="AC208" s="112">
        <f t="shared" si="475"/>
        <v>0</v>
      </c>
      <c r="AD208" s="112">
        <f t="shared" si="475"/>
        <v>0</v>
      </c>
      <c r="AE208" s="112">
        <f t="shared" si="475"/>
        <v>0</v>
      </c>
      <c r="AF208" s="112" t="e">
        <f t="shared" si="475"/>
        <v>#REF!</v>
      </c>
      <c r="AG208" s="112">
        <f t="shared" si="475"/>
        <v>0</v>
      </c>
      <c r="AH208" s="112" t="e">
        <f t="shared" si="475"/>
        <v>#REF!</v>
      </c>
      <c r="AI208" s="112">
        <f t="shared" si="475"/>
        <v>0</v>
      </c>
      <c r="AJ208" s="112">
        <f t="shared" si="475"/>
        <v>0</v>
      </c>
      <c r="AK208" s="112">
        <f t="shared" si="475"/>
        <v>172677.7</v>
      </c>
      <c r="AL208" s="112" t="e">
        <f t="shared" si="475"/>
        <v>#REF!</v>
      </c>
      <c r="AM208" s="112" t="str">
        <f t="shared" si="475"/>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v>
      </c>
      <c r="AN208" s="112" t="str">
        <f t="shared" si="475"/>
        <v xml:space="preserve">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 </v>
      </c>
      <c r="AO208" s="113">
        <v>1</v>
      </c>
      <c r="AP208" s="112">
        <f t="shared" ref="AP208:BA208" si="476">AP133</f>
        <v>0</v>
      </c>
      <c r="AQ208" s="112">
        <f t="shared" si="476"/>
        <v>0</v>
      </c>
      <c r="AR208" s="112" t="e">
        <f t="shared" si="476"/>
        <v>#REF!</v>
      </c>
      <c r="AS208" s="112">
        <f t="shared" si="476"/>
        <v>100000</v>
      </c>
      <c r="AT208" s="112">
        <f t="shared" si="476"/>
        <v>0</v>
      </c>
      <c r="AU208" s="112">
        <f t="shared" si="476"/>
        <v>100000</v>
      </c>
      <c r="AV208" s="112">
        <f t="shared" si="476"/>
        <v>0</v>
      </c>
      <c r="AW208" s="112">
        <f t="shared" si="476"/>
        <v>0</v>
      </c>
      <c r="AX208" s="112">
        <f t="shared" si="476"/>
        <v>0</v>
      </c>
      <c r="AY208" s="112">
        <f t="shared" si="476"/>
        <v>100000</v>
      </c>
      <c r="AZ208" s="112">
        <f t="shared" si="476"/>
        <v>0</v>
      </c>
      <c r="BA208" s="112">
        <f t="shared" si="476"/>
        <v>100000</v>
      </c>
      <c r="BB208" s="112" t="e">
        <f>BB55+#REF!</f>
        <v>#REF!</v>
      </c>
      <c r="BC208" s="112"/>
      <c r="BD208" s="112" t="e">
        <f>BD55+#REF!</f>
        <v>#REF!</v>
      </c>
      <c r="BE208" s="112" t="e">
        <f>BE55+#REF!</f>
        <v>#REF!</v>
      </c>
      <c r="BF208" s="112"/>
      <c r="BG208" s="112" t="e">
        <f>BG55+#REF!</f>
        <v>#REF!</v>
      </c>
      <c r="BH208" s="112">
        <f>BH133</f>
        <v>254943.94699999999</v>
      </c>
      <c r="BI208" s="112">
        <f>BI133</f>
        <v>0</v>
      </c>
      <c r="BJ208" s="112">
        <f>BJ133</f>
        <v>254943.94699999999</v>
      </c>
      <c r="BK208" s="114">
        <v>1</v>
      </c>
      <c r="BL208" s="112">
        <f t="shared" ref="BL208:DW208" si="477">BL133</f>
        <v>100000</v>
      </c>
      <c r="BM208" s="112">
        <f t="shared" si="477"/>
        <v>0</v>
      </c>
      <c r="BN208" s="112">
        <f t="shared" si="477"/>
        <v>0</v>
      </c>
      <c r="BO208" s="112">
        <f t="shared" si="477"/>
        <v>0</v>
      </c>
      <c r="BP208" s="112">
        <f t="shared" si="477"/>
        <v>0</v>
      </c>
      <c r="BQ208" s="112">
        <f t="shared" si="477"/>
        <v>0</v>
      </c>
      <c r="BR208" s="112">
        <f t="shared" si="477"/>
        <v>0</v>
      </c>
      <c r="BS208" s="112">
        <f t="shared" si="477"/>
        <v>254943.94699999999</v>
      </c>
      <c r="BT208" s="112">
        <f t="shared" si="477"/>
        <v>0</v>
      </c>
      <c r="BU208" s="112">
        <f t="shared" si="477"/>
        <v>254943.94699999999</v>
      </c>
      <c r="BV208" s="112">
        <f t="shared" si="477"/>
        <v>100000</v>
      </c>
      <c r="BW208" s="112">
        <f t="shared" si="477"/>
        <v>0</v>
      </c>
      <c r="BX208" s="112">
        <f t="shared" si="477"/>
        <v>100000</v>
      </c>
      <c r="BY208" s="112">
        <f t="shared" si="477"/>
        <v>54591.253000000026</v>
      </c>
      <c r="BZ208" s="112">
        <f t="shared" si="477"/>
        <v>0</v>
      </c>
      <c r="CA208" s="112">
        <f t="shared" si="477"/>
        <v>54591.253000000026</v>
      </c>
      <c r="CB208" s="112">
        <f t="shared" si="477"/>
        <v>309535.2</v>
      </c>
      <c r="CC208" s="112">
        <f t="shared" si="477"/>
        <v>0</v>
      </c>
      <c r="CD208" s="112">
        <f t="shared" si="477"/>
        <v>309535.2</v>
      </c>
      <c r="CE208" s="112" t="e">
        <f t="shared" si="477"/>
        <v>#REF!</v>
      </c>
      <c r="CF208" s="112" t="e">
        <f t="shared" si="477"/>
        <v>#REF!</v>
      </c>
      <c r="CG208" s="112" t="e">
        <f t="shared" si="477"/>
        <v>#REF!</v>
      </c>
      <c r="CH208" s="112" t="e">
        <f t="shared" si="477"/>
        <v>#REF!</v>
      </c>
      <c r="CI208" s="112" t="e">
        <f t="shared" si="477"/>
        <v>#REF!</v>
      </c>
      <c r="CJ208" s="112" t="e">
        <f t="shared" si="477"/>
        <v>#REF!</v>
      </c>
      <c r="CK208" s="112" t="e">
        <f t="shared" si="477"/>
        <v>#REF!</v>
      </c>
      <c r="CL208" s="112" t="e">
        <f t="shared" si="477"/>
        <v>#REF!</v>
      </c>
      <c r="CM208" s="112" t="e">
        <f t="shared" si="477"/>
        <v>#REF!</v>
      </c>
      <c r="CN208" s="112" t="e">
        <f t="shared" si="477"/>
        <v>#REF!</v>
      </c>
      <c r="CO208" s="112" t="e">
        <f t="shared" si="477"/>
        <v>#REF!</v>
      </c>
      <c r="CP208" s="112" t="e">
        <f t="shared" si="477"/>
        <v>#REF!</v>
      </c>
      <c r="CQ208" s="112" t="e">
        <f t="shared" si="477"/>
        <v>#REF!</v>
      </c>
      <c r="CR208" s="112" t="e">
        <f t="shared" si="477"/>
        <v>#REF!</v>
      </c>
      <c r="CS208" s="112" t="e">
        <f t="shared" si="477"/>
        <v>#REF!</v>
      </c>
      <c r="CT208" s="112">
        <f t="shared" si="477"/>
        <v>45878.74</v>
      </c>
      <c r="CU208" s="112">
        <f t="shared" si="477"/>
        <v>0</v>
      </c>
      <c r="CV208" s="112">
        <f t="shared" si="477"/>
        <v>45878.74</v>
      </c>
      <c r="CW208" s="115">
        <f t="shared" si="477"/>
        <v>182776.424</v>
      </c>
      <c r="CX208" s="115">
        <f t="shared" si="477"/>
        <v>0</v>
      </c>
      <c r="CY208" s="115">
        <f t="shared" si="477"/>
        <v>182776.424</v>
      </c>
      <c r="CZ208" s="115">
        <f t="shared" si="477"/>
        <v>184000</v>
      </c>
      <c r="DA208" s="115">
        <f t="shared" si="477"/>
        <v>0</v>
      </c>
      <c r="DB208" s="115">
        <f t="shared" si="477"/>
        <v>184000</v>
      </c>
      <c r="DC208" s="115">
        <f t="shared" si="477"/>
        <v>0</v>
      </c>
      <c r="DD208" s="115">
        <f t="shared" si="477"/>
        <v>0</v>
      </c>
      <c r="DE208" s="115">
        <f t="shared" si="477"/>
        <v>0</v>
      </c>
      <c r="DF208" s="115">
        <f t="shared" si="477"/>
        <v>0</v>
      </c>
      <c r="DG208" s="115">
        <f t="shared" si="477"/>
        <v>0</v>
      </c>
      <c r="DH208" s="115">
        <f t="shared" si="477"/>
        <v>0</v>
      </c>
      <c r="DI208" s="115">
        <f t="shared" si="477"/>
        <v>182776.424</v>
      </c>
      <c r="DJ208" s="115">
        <f t="shared" si="477"/>
        <v>0</v>
      </c>
      <c r="DK208" s="115">
        <f t="shared" si="477"/>
        <v>182776.424</v>
      </c>
      <c r="DL208" s="115">
        <f t="shared" si="477"/>
        <v>80543.645000000004</v>
      </c>
      <c r="DM208" s="115">
        <f t="shared" si="477"/>
        <v>0</v>
      </c>
      <c r="DN208" s="115">
        <f t="shared" si="477"/>
        <v>80543.645000000004</v>
      </c>
      <c r="DO208" s="115">
        <f t="shared" si="477"/>
        <v>0</v>
      </c>
      <c r="DP208" s="115">
        <f t="shared" si="477"/>
        <v>0</v>
      </c>
      <c r="DQ208" s="115">
        <f t="shared" si="477"/>
        <v>0</v>
      </c>
      <c r="DR208" s="115">
        <f t="shared" si="477"/>
        <v>96686.478999999992</v>
      </c>
      <c r="DS208" s="115">
        <f t="shared" si="477"/>
        <v>0</v>
      </c>
      <c r="DT208" s="115">
        <f t="shared" si="477"/>
        <v>96686.478999999992</v>
      </c>
      <c r="DU208" s="115">
        <f t="shared" si="477"/>
        <v>184000</v>
      </c>
      <c r="DV208" s="115">
        <f t="shared" si="477"/>
        <v>0</v>
      </c>
      <c r="DW208" s="115">
        <f t="shared" si="477"/>
        <v>184000</v>
      </c>
      <c r="DX208" s="115">
        <f t="shared" ref="DX208:GX208" si="478">DX133</f>
        <v>110250</v>
      </c>
      <c r="DY208" s="115">
        <f t="shared" si="478"/>
        <v>0</v>
      </c>
      <c r="DZ208" s="115">
        <f t="shared" si="478"/>
        <v>110250</v>
      </c>
      <c r="EA208" s="115">
        <f t="shared" si="478"/>
        <v>0</v>
      </c>
      <c r="EB208" s="115">
        <f t="shared" si="478"/>
        <v>0</v>
      </c>
      <c r="EC208" s="115">
        <f t="shared" si="478"/>
        <v>0</v>
      </c>
      <c r="ED208" s="115">
        <f t="shared" si="478"/>
        <v>-126486.06200000001</v>
      </c>
      <c r="EE208" s="115">
        <f t="shared" si="478"/>
        <v>0</v>
      </c>
      <c r="EF208" s="115">
        <f t="shared" si="478"/>
        <v>-126486.06200000001</v>
      </c>
      <c r="EG208" s="115">
        <f t="shared" si="478"/>
        <v>259055.38800000004</v>
      </c>
      <c r="EH208" s="115">
        <f t="shared" si="478"/>
        <v>0</v>
      </c>
      <c r="EI208" s="115">
        <f t="shared" si="478"/>
        <v>0</v>
      </c>
      <c r="EJ208" s="115">
        <f t="shared" si="478"/>
        <v>259055.38800000004</v>
      </c>
      <c r="EK208" s="115">
        <f t="shared" si="478"/>
        <v>0</v>
      </c>
      <c r="EL208" s="115">
        <f t="shared" si="478"/>
        <v>0</v>
      </c>
      <c r="EM208" s="115">
        <f t="shared" si="478"/>
        <v>0</v>
      </c>
      <c r="EN208" s="115">
        <f t="shared" si="478"/>
        <v>0</v>
      </c>
      <c r="EO208" s="115" t="e">
        <f t="shared" si="478"/>
        <v>#REF!</v>
      </c>
      <c r="EP208" s="115">
        <f t="shared" si="478"/>
        <v>0</v>
      </c>
      <c r="EQ208" s="115">
        <f t="shared" si="478"/>
        <v>0</v>
      </c>
      <c r="ER208" s="115" t="e">
        <f t="shared" si="478"/>
        <v>#REF!</v>
      </c>
      <c r="ES208" s="115">
        <f t="shared" si="478"/>
        <v>-10112.633</v>
      </c>
      <c r="ET208" s="115">
        <f t="shared" si="478"/>
        <v>0</v>
      </c>
      <c r="EU208" s="115">
        <f t="shared" si="478"/>
        <v>0</v>
      </c>
      <c r="EV208" s="115">
        <f t="shared" si="478"/>
        <v>-10112.633</v>
      </c>
      <c r="EW208" s="115">
        <f t="shared" si="478"/>
        <v>110250</v>
      </c>
      <c r="EX208" s="115">
        <f t="shared" si="478"/>
        <v>0</v>
      </c>
      <c r="EY208" s="115">
        <f t="shared" si="478"/>
        <v>110250</v>
      </c>
      <c r="EZ208" s="115">
        <f t="shared" si="478"/>
        <v>0</v>
      </c>
      <c r="FA208" s="115">
        <f t="shared" si="478"/>
        <v>0</v>
      </c>
      <c r="FB208" s="115">
        <f t="shared" si="478"/>
        <v>0</v>
      </c>
      <c r="FC208" s="115">
        <f t="shared" si="478"/>
        <v>259055.38800000004</v>
      </c>
      <c r="FD208" s="115">
        <f t="shared" si="478"/>
        <v>0</v>
      </c>
      <c r="FE208" s="115">
        <f t="shared" si="478"/>
        <v>0</v>
      </c>
      <c r="FF208" s="115">
        <f t="shared" si="478"/>
        <v>259055.38800000004</v>
      </c>
      <c r="FG208" s="115">
        <f t="shared" si="478"/>
        <v>66342.049180000002</v>
      </c>
      <c r="FH208" s="115">
        <f t="shared" si="478"/>
        <v>0</v>
      </c>
      <c r="FI208" s="115">
        <f t="shared" si="478"/>
        <v>0</v>
      </c>
      <c r="FJ208" s="115">
        <f t="shared" si="478"/>
        <v>66342.049180000002</v>
      </c>
      <c r="FK208" s="115">
        <f t="shared" si="478"/>
        <v>22529.924999999999</v>
      </c>
      <c r="FL208" s="115">
        <f t="shared" si="478"/>
        <v>0</v>
      </c>
      <c r="FM208" s="115">
        <f t="shared" si="478"/>
        <v>0</v>
      </c>
      <c r="FN208" s="115">
        <f t="shared" si="478"/>
        <v>22529.924999999999</v>
      </c>
      <c r="FO208" s="115">
        <f t="shared" si="478"/>
        <v>325397.43718000001</v>
      </c>
      <c r="FP208" s="115">
        <f t="shared" si="478"/>
        <v>0</v>
      </c>
      <c r="FQ208" s="115">
        <f t="shared" si="478"/>
        <v>0</v>
      </c>
      <c r="FR208" s="115">
        <f t="shared" si="478"/>
        <v>325397.43718000001</v>
      </c>
      <c r="FS208" s="115">
        <f>FU208+FW208+FY208</f>
        <v>0</v>
      </c>
      <c r="FT208" s="116">
        <f t="shared" si="372"/>
        <v>0</v>
      </c>
      <c r="FU208" s="115">
        <f t="shared" ref="FU208" si="479">FU133</f>
        <v>0</v>
      </c>
      <c r="FV208" s="116">
        <v>0</v>
      </c>
      <c r="FW208" s="115">
        <f t="shared" ref="FW208" si="480">FW133</f>
        <v>0</v>
      </c>
      <c r="FX208" s="116">
        <v>0</v>
      </c>
      <c r="FY208" s="115">
        <f t="shared" ref="FY208" si="481">FY133</f>
        <v>0</v>
      </c>
      <c r="FZ208" s="116">
        <f t="shared" si="375"/>
        <v>0</v>
      </c>
      <c r="GA208" s="115">
        <f t="shared" si="376"/>
        <v>0</v>
      </c>
      <c r="GB208" s="117">
        <f t="shared" si="377"/>
        <v>0</v>
      </c>
      <c r="GC208" s="115">
        <f t="shared" ref="GC208" si="482">GC133</f>
        <v>0</v>
      </c>
      <c r="GD208" s="117">
        <v>0</v>
      </c>
      <c r="GE208" s="115">
        <f t="shared" ref="GE208" si="483">GE133</f>
        <v>0</v>
      </c>
      <c r="GF208" s="212"/>
      <c r="GG208" s="115">
        <f t="shared" ref="GG208" si="484">GG133</f>
        <v>0</v>
      </c>
      <c r="GH208" s="212">
        <f t="shared" si="452"/>
        <v>0</v>
      </c>
      <c r="GI208" s="115">
        <f t="shared" si="378"/>
        <v>9417.2919999999995</v>
      </c>
      <c r="GJ208" s="117">
        <f t="shared" si="379"/>
        <v>3.6352426686450535E-2</v>
      </c>
      <c r="GK208" s="115">
        <f t="shared" ref="GK208" si="485">GK133</f>
        <v>0</v>
      </c>
      <c r="GL208" s="117">
        <v>0</v>
      </c>
      <c r="GM208" s="115">
        <f t="shared" ref="GM208" si="486">GM133</f>
        <v>0</v>
      </c>
      <c r="GN208" s="117">
        <v>0</v>
      </c>
      <c r="GO208" s="115">
        <f t="shared" ref="GO208" si="487">GO133</f>
        <v>9417.2919999999995</v>
      </c>
      <c r="GP208" s="117">
        <f t="shared" si="382"/>
        <v>3.6352426686450535E-2</v>
      </c>
      <c r="GQ208" s="115"/>
      <c r="GR208" s="115"/>
      <c r="GS208" s="115"/>
      <c r="GT208" s="115"/>
      <c r="GU208" s="115">
        <f t="shared" si="478"/>
        <v>332288.34700000001</v>
      </c>
      <c r="GV208" s="115">
        <f t="shared" si="478"/>
        <v>0</v>
      </c>
      <c r="GW208" s="115">
        <f t="shared" si="478"/>
        <v>0</v>
      </c>
      <c r="GX208" s="115">
        <f t="shared" si="478"/>
        <v>332288.34700000001</v>
      </c>
      <c r="GY208" s="115"/>
      <c r="GZ208" s="115"/>
      <c r="HA208" s="115"/>
      <c r="HB208" s="115"/>
      <c r="HC208" s="115"/>
      <c r="HD208" s="115"/>
      <c r="HE208" s="115"/>
      <c r="HF208" s="115"/>
      <c r="HG208" s="115">
        <f t="shared" ref="HG208:ID208" si="488">HG133</f>
        <v>77905.531750000009</v>
      </c>
      <c r="HH208" s="115">
        <f t="shared" si="488"/>
        <v>0</v>
      </c>
      <c r="HI208" s="115">
        <f t="shared" si="488"/>
        <v>0</v>
      </c>
      <c r="HJ208" s="115">
        <f t="shared" si="488"/>
        <v>77905.531750000009</v>
      </c>
      <c r="HK208" s="115">
        <f t="shared" si="488"/>
        <v>0</v>
      </c>
      <c r="HL208" s="115">
        <f t="shared" si="488"/>
        <v>0</v>
      </c>
      <c r="HM208" s="115">
        <f t="shared" si="488"/>
        <v>0</v>
      </c>
      <c r="HN208" s="115">
        <f t="shared" si="488"/>
        <v>0</v>
      </c>
      <c r="HO208" s="115">
        <f t="shared" si="488"/>
        <v>410193.87875000003</v>
      </c>
      <c r="HP208" s="115">
        <f t="shared" si="488"/>
        <v>0</v>
      </c>
      <c r="HQ208" s="115">
        <f t="shared" si="488"/>
        <v>0</v>
      </c>
      <c r="HR208" s="115">
        <f t="shared" si="488"/>
        <v>410193.87875000003</v>
      </c>
      <c r="HS208" s="115">
        <f t="shared" si="488"/>
        <v>91993.9</v>
      </c>
      <c r="HT208" s="115">
        <f t="shared" si="488"/>
        <v>0</v>
      </c>
      <c r="HU208" s="115">
        <f t="shared" si="488"/>
        <v>0</v>
      </c>
      <c r="HV208" s="115">
        <f t="shared" si="488"/>
        <v>91993.9</v>
      </c>
      <c r="HW208" s="115">
        <f t="shared" si="488"/>
        <v>59671.516710000004</v>
      </c>
      <c r="HX208" s="115">
        <f t="shared" si="488"/>
        <v>0</v>
      </c>
      <c r="HY208" s="115">
        <f t="shared" si="488"/>
        <v>0</v>
      </c>
      <c r="HZ208" s="115">
        <f t="shared" si="488"/>
        <v>59671.516710000004</v>
      </c>
      <c r="IA208" s="115">
        <f t="shared" si="488"/>
        <v>151665.41670999999</v>
      </c>
      <c r="IB208" s="115">
        <f t="shared" si="488"/>
        <v>0</v>
      </c>
      <c r="IC208" s="115">
        <f t="shared" si="488"/>
        <v>0</v>
      </c>
      <c r="ID208" s="115">
        <f t="shared" si="488"/>
        <v>151665.41670999999</v>
      </c>
      <c r="IE208" s="371"/>
      <c r="IF208" s="372"/>
      <c r="IG208" s="372"/>
      <c r="IH208" s="372"/>
      <c r="II208" s="373"/>
      <c r="IJ208" s="373"/>
      <c r="IK208" s="373"/>
      <c r="IL208" s="373"/>
      <c r="IM208" s="373"/>
      <c r="IN208" s="373"/>
      <c r="IO208" s="373"/>
    </row>
    <row r="209" spans="1:249" s="218" customFormat="1" ht="50.25" customHeight="1" x14ac:dyDescent="0.3">
      <c r="B209" s="720" t="s">
        <v>342</v>
      </c>
      <c r="C209" s="721"/>
      <c r="D209" s="721"/>
      <c r="E209" s="721"/>
      <c r="F209" s="721"/>
      <c r="G209" s="721"/>
      <c r="H209" s="721"/>
      <c r="I209" s="721"/>
      <c r="J209" s="721"/>
      <c r="K209" s="721"/>
      <c r="L209" s="721"/>
      <c r="M209" s="721"/>
      <c r="N209" s="721"/>
      <c r="O209" s="721"/>
      <c r="P209" s="721"/>
      <c r="Q209" s="721"/>
      <c r="R209" s="721"/>
      <c r="S209" s="721"/>
      <c r="T209" s="721"/>
      <c r="U209" s="721"/>
      <c r="V209" s="721"/>
      <c r="W209" s="721"/>
      <c r="X209" s="721"/>
      <c r="Y209" s="721"/>
      <c r="Z209" s="721"/>
      <c r="AA209" s="721"/>
      <c r="AB209" s="721"/>
      <c r="AC209" s="721"/>
      <c r="AD209" s="721"/>
      <c r="AE209" s="721"/>
      <c r="AF209" s="721"/>
      <c r="AG209" s="721"/>
      <c r="AH209" s="721"/>
      <c r="AI209" s="721"/>
      <c r="AJ209" s="721"/>
      <c r="AK209" s="721"/>
      <c r="AL209" s="721"/>
      <c r="AM209" s="721"/>
      <c r="AN209" s="721"/>
      <c r="AO209" s="721"/>
      <c r="AP209" s="721"/>
      <c r="AQ209" s="721"/>
      <c r="AR209" s="721"/>
      <c r="AS209" s="721"/>
      <c r="AT209" s="721"/>
      <c r="AU209" s="721"/>
      <c r="AV209" s="721"/>
      <c r="AW209" s="721"/>
      <c r="AX209" s="721"/>
      <c r="AY209" s="721"/>
      <c r="AZ209" s="721"/>
      <c r="BA209" s="721"/>
      <c r="BB209" s="721"/>
      <c r="BC209" s="721"/>
      <c r="BD209" s="721"/>
      <c r="BE209" s="721"/>
      <c r="BF209" s="721"/>
      <c r="BG209" s="721"/>
      <c r="BH209" s="721"/>
      <c r="BI209" s="721"/>
      <c r="BJ209" s="721"/>
      <c r="BK209" s="721"/>
      <c r="BL209" s="721"/>
      <c r="BM209" s="721"/>
      <c r="BN209" s="721"/>
      <c r="BO209" s="721"/>
      <c r="BP209" s="721"/>
      <c r="BQ209" s="721"/>
      <c r="BR209" s="721"/>
      <c r="BS209" s="721"/>
      <c r="BT209" s="721"/>
      <c r="BU209" s="721"/>
      <c r="BV209" s="721"/>
      <c r="BW209" s="721"/>
      <c r="BX209" s="721"/>
      <c r="BY209" s="721"/>
      <c r="BZ209" s="721"/>
      <c r="CA209" s="721"/>
      <c r="CB209" s="721"/>
      <c r="CC209" s="721"/>
      <c r="CD209" s="721"/>
      <c r="CE209" s="721"/>
      <c r="CF209" s="721"/>
      <c r="CG209" s="721"/>
      <c r="CH209" s="721"/>
      <c r="CI209" s="721"/>
      <c r="CJ209" s="721"/>
      <c r="CK209" s="721"/>
      <c r="CL209" s="721"/>
      <c r="CM209" s="721"/>
      <c r="CN209" s="721"/>
      <c r="CO209" s="721"/>
      <c r="CP209" s="721"/>
      <c r="CQ209" s="721"/>
      <c r="CR209" s="721"/>
      <c r="CS209" s="721"/>
      <c r="CT209" s="721"/>
      <c r="CU209" s="721"/>
      <c r="CV209" s="721"/>
      <c r="CW209" s="721"/>
      <c r="CX209" s="721"/>
      <c r="CY209" s="721"/>
      <c r="CZ209" s="721"/>
      <c r="DA209" s="721"/>
      <c r="DB209" s="721"/>
      <c r="DC209" s="721"/>
      <c r="DD209" s="721"/>
      <c r="DE209" s="721"/>
      <c r="DF209" s="721"/>
      <c r="DG209" s="721"/>
      <c r="DH209" s="721"/>
      <c r="DI209" s="721"/>
      <c r="DJ209" s="721"/>
      <c r="DK209" s="721"/>
      <c r="DL209" s="721"/>
      <c r="DM209" s="721"/>
      <c r="DN209" s="721"/>
      <c r="DO209" s="721"/>
      <c r="DP209" s="721"/>
      <c r="DQ209" s="721"/>
      <c r="DR209" s="721"/>
      <c r="DS209" s="721"/>
      <c r="DT209" s="721"/>
      <c r="DU209" s="721"/>
      <c r="DV209" s="721"/>
      <c r="DW209" s="721"/>
      <c r="DX209" s="721"/>
      <c r="DY209" s="721"/>
      <c r="DZ209" s="721"/>
      <c r="EA209" s="721"/>
      <c r="EB209" s="721"/>
      <c r="EC209" s="721"/>
      <c r="ED209" s="721"/>
      <c r="EE209" s="721"/>
      <c r="EF209" s="721"/>
      <c r="EG209" s="721"/>
      <c r="EH209" s="721"/>
      <c r="EI209" s="721"/>
      <c r="EJ209" s="721"/>
      <c r="EK209" s="721"/>
      <c r="EL209" s="721"/>
      <c r="EM209" s="721"/>
      <c r="EN209" s="721"/>
      <c r="EO209" s="721"/>
      <c r="EP209" s="721"/>
      <c r="EQ209" s="721"/>
      <c r="ER209" s="721"/>
      <c r="ES209" s="721"/>
      <c r="ET209" s="721"/>
      <c r="EU209" s="721"/>
      <c r="EV209" s="721"/>
      <c r="EW209" s="721"/>
      <c r="EX209" s="721"/>
      <c r="EY209" s="721"/>
      <c r="EZ209" s="721"/>
      <c r="FA209" s="721"/>
      <c r="FB209" s="721"/>
      <c r="FC209" s="721"/>
      <c r="FD209" s="721"/>
      <c r="FE209" s="721"/>
      <c r="FF209" s="721"/>
      <c r="FG209" s="721"/>
      <c r="FH209" s="721"/>
      <c r="FI209" s="721"/>
      <c r="FJ209" s="721"/>
      <c r="FK209" s="721"/>
      <c r="FL209" s="721"/>
      <c r="FM209" s="721"/>
      <c r="FN209" s="721"/>
      <c r="FO209" s="721"/>
      <c r="FP209" s="721"/>
      <c r="FQ209" s="721"/>
      <c r="FR209" s="721"/>
      <c r="FS209" s="721"/>
      <c r="FT209" s="721"/>
      <c r="FU209" s="721"/>
      <c r="FV209" s="721"/>
      <c r="FW209" s="721"/>
      <c r="FX209" s="721"/>
      <c r="FY209" s="721"/>
      <c r="FZ209" s="721"/>
      <c r="GA209" s="721"/>
      <c r="GB209" s="721"/>
      <c r="GC209" s="721"/>
      <c r="GD209" s="721"/>
      <c r="GE209" s="721"/>
      <c r="GF209" s="721"/>
      <c r="GG209" s="721"/>
      <c r="GH209" s="721"/>
      <c r="GI209" s="721"/>
      <c r="GJ209" s="721"/>
      <c r="GK209" s="721"/>
      <c r="GL209" s="721"/>
      <c r="GM209" s="721"/>
      <c r="GN209" s="721"/>
      <c r="GO209" s="721"/>
      <c r="GP209" s="721"/>
      <c r="GQ209" s="721"/>
      <c r="GR209" s="721"/>
      <c r="GS209" s="721"/>
      <c r="GT209" s="721"/>
      <c r="GU209" s="721"/>
      <c r="GV209" s="721"/>
      <c r="GW209" s="721"/>
      <c r="GX209" s="721"/>
      <c r="GY209" s="721"/>
      <c r="GZ209" s="721"/>
      <c r="HA209" s="721"/>
      <c r="HB209" s="721"/>
      <c r="HC209" s="721"/>
      <c r="HD209" s="721"/>
      <c r="HE209" s="721"/>
      <c r="HF209" s="721"/>
      <c r="HG209" s="721"/>
      <c r="HH209" s="721"/>
      <c r="HI209" s="721"/>
      <c r="HJ209" s="721"/>
      <c r="HK209" s="721"/>
      <c r="HL209" s="721"/>
      <c r="HM209" s="721"/>
      <c r="HN209" s="721"/>
      <c r="HO209" s="721"/>
      <c r="HP209" s="721"/>
      <c r="HQ209" s="721"/>
      <c r="HR209" s="721"/>
      <c r="HS209" s="722"/>
      <c r="HT209" s="722"/>
      <c r="HU209" s="722"/>
      <c r="HV209" s="722"/>
      <c r="HW209" s="722"/>
      <c r="HX209" s="722"/>
      <c r="HY209" s="722"/>
      <c r="HZ209" s="722"/>
      <c r="IA209" s="722"/>
      <c r="IB209" s="722"/>
      <c r="IC209" s="722"/>
      <c r="ID209" s="722"/>
      <c r="IE209" s="723"/>
      <c r="IF209" s="374"/>
      <c r="IG209" s="374"/>
      <c r="IH209" s="374"/>
      <c r="II209" s="217"/>
      <c r="IJ209" s="217"/>
      <c r="IK209" s="217"/>
      <c r="IL209" s="217"/>
      <c r="IM209" s="217"/>
      <c r="IN209" s="217"/>
      <c r="IO209" s="217"/>
    </row>
    <row r="210" spans="1:249" s="375" customFormat="1" ht="114" customHeight="1" x14ac:dyDescent="0.3">
      <c r="B210" s="219">
        <v>6</v>
      </c>
      <c r="C210" s="745" t="s">
        <v>343</v>
      </c>
      <c r="D210" s="745" t="s">
        <v>344</v>
      </c>
      <c r="E210" s="223">
        <f>F210+G210</f>
        <v>5025887.4194099996</v>
      </c>
      <c r="F210" s="223">
        <f>F211+F219+F224+F232</f>
        <v>4877186.2984599993</v>
      </c>
      <c r="G210" s="223">
        <f>G211+G219+G224+G232</f>
        <v>148701.12095000001</v>
      </c>
      <c r="H210" s="223">
        <f>I210+J210</f>
        <v>417825.50279999996</v>
      </c>
      <c r="I210" s="223">
        <f>I211+I219+I224+I232</f>
        <v>417825.50279999996</v>
      </c>
      <c r="J210" s="223">
        <f>J211+J219+J224+J232</f>
        <v>0</v>
      </c>
      <c r="K210" s="223">
        <f>L210+M210</f>
        <v>5443712.9222100005</v>
      </c>
      <c r="L210" s="223">
        <f>L211+L219+L224+L232</f>
        <v>5295011.8012600001</v>
      </c>
      <c r="M210" s="223">
        <f>M211+M219+M224+M232</f>
        <v>148701.12095000001</v>
      </c>
      <c r="N210" s="223">
        <f>O210+P210</f>
        <v>0</v>
      </c>
      <c r="O210" s="223">
        <f>O211+O219+O224+O232</f>
        <v>0</v>
      </c>
      <c r="P210" s="223">
        <f>P211+P219+P224+P232</f>
        <v>0</v>
      </c>
      <c r="Q210" s="223">
        <f>R210+S210</f>
        <v>5443712.9222100005</v>
      </c>
      <c r="R210" s="223">
        <f>R211+R219+R224+R232</f>
        <v>5295011.8012600001</v>
      </c>
      <c r="S210" s="223">
        <f>S211+S219+S224+S232</f>
        <v>148701.12095000001</v>
      </c>
      <c r="T210" s="223">
        <f>U210+V210</f>
        <v>5862076.6555000003</v>
      </c>
      <c r="U210" s="223">
        <f>U211+U219+U224+U232</f>
        <v>200000</v>
      </c>
      <c r="V210" s="223">
        <f>V211+V219+V224+V232</f>
        <v>5662076.6555000003</v>
      </c>
      <c r="W210" s="223" t="e">
        <f>X210+Y210</f>
        <v>#REF!</v>
      </c>
      <c r="X210" s="223" t="e">
        <f t="shared" ref="X210:AN210" si="489">X211+X219+X224+X232</f>
        <v>#REF!</v>
      </c>
      <c r="Y210" s="223">
        <f t="shared" si="489"/>
        <v>-5662076.6555000003</v>
      </c>
      <c r="Z210" s="223" t="e">
        <f t="shared" si="489"/>
        <v>#REF!</v>
      </c>
      <c r="AA210" s="223" t="e">
        <f t="shared" si="489"/>
        <v>#REF!</v>
      </c>
      <c r="AB210" s="223">
        <f t="shared" si="489"/>
        <v>0</v>
      </c>
      <c r="AC210" s="223">
        <f t="shared" si="489"/>
        <v>0</v>
      </c>
      <c r="AD210" s="223">
        <f t="shared" si="489"/>
        <v>0</v>
      </c>
      <c r="AE210" s="223">
        <f t="shared" si="489"/>
        <v>0</v>
      </c>
      <c r="AF210" s="223" t="e">
        <f t="shared" si="489"/>
        <v>#REF!</v>
      </c>
      <c r="AG210" s="223" t="e">
        <f t="shared" si="489"/>
        <v>#REF!</v>
      </c>
      <c r="AH210" s="223">
        <f t="shared" si="489"/>
        <v>0</v>
      </c>
      <c r="AI210" s="223">
        <f t="shared" si="489"/>
        <v>0</v>
      </c>
      <c r="AJ210" s="223">
        <f t="shared" si="489"/>
        <v>2969445.1737899999</v>
      </c>
      <c r="AK210" s="223" t="e">
        <f t="shared" si="489"/>
        <v>#REF!</v>
      </c>
      <c r="AL210" s="223" t="e">
        <f t="shared" si="489"/>
        <v>#REF!</v>
      </c>
      <c r="AM210" s="223" t="e">
        <f t="shared" si="489"/>
        <v>#VALUE!</v>
      </c>
      <c r="AN210" s="223" t="e">
        <f t="shared" si="489"/>
        <v>#VALUE!</v>
      </c>
      <c r="AO210" s="223">
        <v>1</v>
      </c>
      <c r="AP210" s="223">
        <f t="shared" ref="AP210:BJ210" si="490">AP211+AP219+AP224+AP232</f>
        <v>3138788.24694</v>
      </c>
      <c r="AQ210" s="223">
        <f t="shared" si="490"/>
        <v>65271.912689999997</v>
      </c>
      <c r="AR210" s="223" t="e">
        <f t="shared" si="490"/>
        <v>#REF!</v>
      </c>
      <c r="AS210" s="223">
        <f t="shared" si="490"/>
        <v>6332825.6719999993</v>
      </c>
      <c r="AT210" s="223">
        <f t="shared" si="490"/>
        <v>6332825.6719999993</v>
      </c>
      <c r="AU210" s="223">
        <f t="shared" si="490"/>
        <v>0</v>
      </c>
      <c r="AV210" s="223">
        <f t="shared" si="490"/>
        <v>-10000</v>
      </c>
      <c r="AW210" s="223">
        <f t="shared" si="490"/>
        <v>-10000</v>
      </c>
      <c r="AX210" s="223">
        <f t="shared" si="490"/>
        <v>0</v>
      </c>
      <c r="AY210" s="223">
        <f t="shared" si="490"/>
        <v>6322825.6719999993</v>
      </c>
      <c r="AZ210" s="223">
        <f t="shared" si="490"/>
        <v>6322825.6719999993</v>
      </c>
      <c r="BA210" s="223">
        <f t="shared" si="490"/>
        <v>0</v>
      </c>
      <c r="BB210" s="223">
        <f t="shared" si="490"/>
        <v>6325928.5480000004</v>
      </c>
      <c r="BC210" s="223">
        <f t="shared" si="490"/>
        <v>6325928.5480000004</v>
      </c>
      <c r="BD210" s="223">
        <f t="shared" si="490"/>
        <v>0</v>
      </c>
      <c r="BE210" s="223">
        <f t="shared" si="490"/>
        <v>-700961.69599999976</v>
      </c>
      <c r="BF210" s="223">
        <f t="shared" si="490"/>
        <v>-700961.69599999976</v>
      </c>
      <c r="BG210" s="223">
        <f t="shared" si="490"/>
        <v>0</v>
      </c>
      <c r="BH210" s="223">
        <f t="shared" si="490"/>
        <v>5621863.9759999998</v>
      </c>
      <c r="BI210" s="223">
        <f t="shared" si="490"/>
        <v>5621863.9759999998</v>
      </c>
      <c r="BJ210" s="223">
        <f t="shared" si="490"/>
        <v>0</v>
      </c>
      <c r="BK210" s="223">
        <v>1</v>
      </c>
      <c r="BL210" s="223">
        <f t="shared" ref="BL210:CD210" si="491">BL211+BL219+BL224+BL232</f>
        <v>5719523.3969999999</v>
      </c>
      <c r="BM210" s="223">
        <f t="shared" si="491"/>
        <v>1691327.73172</v>
      </c>
      <c r="BN210" s="223">
        <f t="shared" si="491"/>
        <v>1691327.73172</v>
      </c>
      <c r="BO210" s="223">
        <f t="shared" si="491"/>
        <v>0</v>
      </c>
      <c r="BP210" s="223">
        <f t="shared" si="491"/>
        <v>0</v>
      </c>
      <c r="BQ210" s="223">
        <f t="shared" si="491"/>
        <v>0</v>
      </c>
      <c r="BR210" s="223">
        <f t="shared" si="491"/>
        <v>0</v>
      </c>
      <c r="BS210" s="223">
        <f t="shared" si="491"/>
        <v>3930536.2442800002</v>
      </c>
      <c r="BT210" s="223">
        <f t="shared" si="491"/>
        <v>3930536.2442800002</v>
      </c>
      <c r="BU210" s="223">
        <f t="shared" si="491"/>
        <v>0</v>
      </c>
      <c r="BV210" s="223">
        <f t="shared" si="491"/>
        <v>6332825.6720000003</v>
      </c>
      <c r="BW210" s="223">
        <f t="shared" si="491"/>
        <v>6332825.6720000003</v>
      </c>
      <c r="BX210" s="223">
        <f t="shared" si="491"/>
        <v>0</v>
      </c>
      <c r="BY210" s="223">
        <f t="shared" si="491"/>
        <v>-1064982.8330000001</v>
      </c>
      <c r="BZ210" s="223">
        <f t="shared" si="491"/>
        <v>-1064982.8330000001</v>
      </c>
      <c r="CA210" s="223">
        <f t="shared" si="491"/>
        <v>0</v>
      </c>
      <c r="CB210" s="223">
        <f t="shared" si="491"/>
        <v>4595881.1429999992</v>
      </c>
      <c r="CC210" s="223">
        <f t="shared" si="491"/>
        <v>4595881.1429999992</v>
      </c>
      <c r="CD210" s="223">
        <f t="shared" si="491"/>
        <v>0</v>
      </c>
      <c r="CE210" s="223">
        <v>1</v>
      </c>
      <c r="CF210" s="223">
        <f>CF211+CF219+CF224+CF232</f>
        <v>4354076.6739999996</v>
      </c>
      <c r="CG210" s="223"/>
      <c r="CH210" s="223">
        <f t="shared" ref="CH210:DB210" si="492">CH211+CH219+CH224+CH232</f>
        <v>6907493</v>
      </c>
      <c r="CI210" s="223">
        <f t="shared" si="492"/>
        <v>6907493</v>
      </c>
      <c r="CJ210" s="223">
        <f t="shared" si="492"/>
        <v>0</v>
      </c>
      <c r="CK210" s="223">
        <f t="shared" si="492"/>
        <v>-836239.08000000007</v>
      </c>
      <c r="CL210" s="223">
        <f t="shared" si="492"/>
        <v>-836239.08000000007</v>
      </c>
      <c r="CM210" s="223">
        <f t="shared" si="492"/>
        <v>0</v>
      </c>
      <c r="CN210" s="223" t="e">
        <f t="shared" si="492"/>
        <v>#REF!</v>
      </c>
      <c r="CO210" s="223" t="e">
        <f t="shared" si="492"/>
        <v>#REF!</v>
      </c>
      <c r="CP210" s="223">
        <f t="shared" si="492"/>
        <v>0</v>
      </c>
      <c r="CQ210" s="223" t="e">
        <f t="shared" si="492"/>
        <v>#REF!</v>
      </c>
      <c r="CR210" s="223" t="e">
        <f t="shared" si="492"/>
        <v>#REF!</v>
      </c>
      <c r="CS210" s="223">
        <f t="shared" si="492"/>
        <v>0</v>
      </c>
      <c r="CT210" s="223">
        <f t="shared" si="492"/>
        <v>447156.43884999992</v>
      </c>
      <c r="CU210" s="223">
        <f t="shared" si="492"/>
        <v>447156.43884999992</v>
      </c>
      <c r="CV210" s="223">
        <f t="shared" si="492"/>
        <v>0</v>
      </c>
      <c r="CW210" s="223">
        <f t="shared" si="492"/>
        <v>6014321.8161800001</v>
      </c>
      <c r="CX210" s="223">
        <f t="shared" si="492"/>
        <v>6014321.8161800001</v>
      </c>
      <c r="CY210" s="223">
        <f t="shared" si="492"/>
        <v>0</v>
      </c>
      <c r="CZ210" s="223">
        <f t="shared" si="492"/>
        <v>4677252.142</v>
      </c>
      <c r="DA210" s="223">
        <f t="shared" si="492"/>
        <v>4677252.142</v>
      </c>
      <c r="DB210" s="223">
        <f t="shared" si="492"/>
        <v>0</v>
      </c>
      <c r="DC210" s="223"/>
      <c r="DD210" s="223"/>
      <c r="DE210" s="223"/>
      <c r="DF210" s="223" t="e">
        <f t="shared" ref="DF210:FP210" si="493">DF211+DF219+DF224+DF232</f>
        <v>#REF!</v>
      </c>
      <c r="DG210" s="223" t="e">
        <f>DG211+DG219+DG224+DG232</f>
        <v>#REF!</v>
      </c>
      <c r="DH210" s="223">
        <f t="shared" si="493"/>
        <v>0</v>
      </c>
      <c r="DI210" s="223" t="e">
        <f t="shared" si="493"/>
        <v>#REF!</v>
      </c>
      <c r="DJ210" s="223" t="e">
        <f t="shared" si="493"/>
        <v>#REF!</v>
      </c>
      <c r="DK210" s="223">
        <f t="shared" si="493"/>
        <v>0</v>
      </c>
      <c r="DL210" s="223">
        <f t="shared" si="493"/>
        <v>2571773.8697199998</v>
      </c>
      <c r="DM210" s="223">
        <f t="shared" si="493"/>
        <v>2571773.8697199998</v>
      </c>
      <c r="DN210" s="223">
        <f t="shared" si="493"/>
        <v>0</v>
      </c>
      <c r="DO210" s="223">
        <f t="shared" si="493"/>
        <v>1406296.9950600001</v>
      </c>
      <c r="DP210" s="223">
        <f t="shared" si="493"/>
        <v>1406296.9950600001</v>
      </c>
      <c r="DQ210" s="223">
        <f t="shared" si="493"/>
        <v>0</v>
      </c>
      <c r="DR210" s="223" t="e">
        <f t="shared" si="493"/>
        <v>#REF!</v>
      </c>
      <c r="DS210" s="223" t="e">
        <f t="shared" si="493"/>
        <v>#REF!</v>
      </c>
      <c r="DT210" s="223">
        <f t="shared" si="493"/>
        <v>0</v>
      </c>
      <c r="DU210" s="223">
        <f t="shared" si="493"/>
        <v>4577252.1419999991</v>
      </c>
      <c r="DV210" s="223">
        <f t="shared" si="493"/>
        <v>4577252.1419999991</v>
      </c>
      <c r="DW210" s="223">
        <f t="shared" si="493"/>
        <v>0</v>
      </c>
      <c r="DX210" s="223">
        <f t="shared" si="493"/>
        <v>4846062.4607999995</v>
      </c>
      <c r="DY210" s="223">
        <f t="shared" si="493"/>
        <v>4846062.4607999995</v>
      </c>
      <c r="DZ210" s="223">
        <f t="shared" si="493"/>
        <v>0</v>
      </c>
      <c r="EA210" s="223">
        <f t="shared" si="493"/>
        <v>0</v>
      </c>
      <c r="EB210" s="223">
        <f t="shared" si="493"/>
        <v>0</v>
      </c>
      <c r="EC210" s="223">
        <f t="shared" si="493"/>
        <v>0</v>
      </c>
      <c r="ED210" s="223">
        <f t="shared" si="493"/>
        <v>16194.217350000166</v>
      </c>
      <c r="EE210" s="223">
        <f t="shared" si="493"/>
        <v>16194.217350000166</v>
      </c>
      <c r="EF210" s="223">
        <f t="shared" si="493"/>
        <v>0</v>
      </c>
      <c r="EG210" s="223">
        <f t="shared" si="493"/>
        <v>4608296.3593500005</v>
      </c>
      <c r="EH210" s="223">
        <f t="shared" si="493"/>
        <v>4608296.3593500005</v>
      </c>
      <c r="EI210" s="223"/>
      <c r="EJ210" s="223">
        <f>EJ211+EJ219+EJ224+EJ232</f>
        <v>0</v>
      </c>
      <c r="EK210" s="223">
        <f t="shared" si="493"/>
        <v>-4608296.3593500005</v>
      </c>
      <c r="EL210" s="223">
        <f t="shared" si="493"/>
        <v>-4608296.3593500005</v>
      </c>
      <c r="EM210" s="223"/>
      <c r="EN210" s="223">
        <f t="shared" si="493"/>
        <v>0</v>
      </c>
      <c r="EO210" s="223">
        <f t="shared" si="493"/>
        <v>0</v>
      </c>
      <c r="EP210" s="223">
        <f t="shared" si="493"/>
        <v>0</v>
      </c>
      <c r="EQ210" s="223"/>
      <c r="ER210" s="223">
        <f>ER211+ER219+ER224+ER232</f>
        <v>0</v>
      </c>
      <c r="ES210" s="223">
        <f t="shared" si="493"/>
        <v>0</v>
      </c>
      <c r="ET210" s="223">
        <f t="shared" si="493"/>
        <v>0</v>
      </c>
      <c r="EU210" s="223"/>
      <c r="EV210" s="223">
        <f t="shared" si="493"/>
        <v>0</v>
      </c>
      <c r="EW210" s="223">
        <f t="shared" si="493"/>
        <v>4667513.2158000004</v>
      </c>
      <c r="EX210" s="223">
        <f t="shared" si="493"/>
        <v>4667513.2158000004</v>
      </c>
      <c r="EY210" s="223">
        <f t="shared" si="493"/>
        <v>0</v>
      </c>
      <c r="EZ210" s="223">
        <f t="shared" si="493"/>
        <v>52823.057629999355</v>
      </c>
      <c r="FA210" s="223">
        <f t="shared" si="493"/>
        <v>52823.057629999355</v>
      </c>
      <c r="FB210" s="223">
        <f t="shared" si="493"/>
        <v>0</v>
      </c>
      <c r="FC210" s="223">
        <f t="shared" si="493"/>
        <v>4736364.5234300001</v>
      </c>
      <c r="FD210" s="223">
        <f>FD211+FD219+FD232</f>
        <v>4736364.5234300001</v>
      </c>
      <c r="FE210" s="223"/>
      <c r="FF210" s="223">
        <f t="shared" si="493"/>
        <v>0</v>
      </c>
      <c r="FG210" s="223">
        <f t="shared" si="493"/>
        <v>-457336.94552999997</v>
      </c>
      <c r="FH210" s="223">
        <f t="shared" si="493"/>
        <v>-457336.94552999997</v>
      </c>
      <c r="FI210" s="223"/>
      <c r="FJ210" s="223">
        <f t="shared" si="493"/>
        <v>0</v>
      </c>
      <c r="FK210" s="223">
        <f t="shared" si="493"/>
        <v>0</v>
      </c>
      <c r="FL210" s="223">
        <f t="shared" si="493"/>
        <v>0</v>
      </c>
      <c r="FM210" s="223"/>
      <c r="FN210" s="223">
        <f>FN211+FN219+FN224+FN232</f>
        <v>0</v>
      </c>
      <c r="FO210" s="223">
        <f t="shared" si="493"/>
        <v>4277032.5778999999</v>
      </c>
      <c r="FP210" s="223">
        <f t="shared" si="493"/>
        <v>4277032.5778999999</v>
      </c>
      <c r="FQ210" s="223"/>
      <c r="FR210" s="223">
        <f>FR211+FR219+FR224+FR232</f>
        <v>0</v>
      </c>
      <c r="FS210" s="223">
        <f>FU210</f>
        <v>889486.9785999998</v>
      </c>
      <c r="FT210" s="376">
        <f>FS210/FC210</f>
        <v>0.18779951885034546</v>
      </c>
      <c r="FU210" s="223">
        <f>FU211+FU219+FU232</f>
        <v>889486.9785999998</v>
      </c>
      <c r="FV210" s="376">
        <f>FU210/FD210</f>
        <v>0.18779951885034546</v>
      </c>
      <c r="FW210" s="223"/>
      <c r="FX210" s="223"/>
      <c r="FY210" s="223"/>
      <c r="FZ210" s="223"/>
      <c r="GA210" s="223">
        <f t="shared" ref="GA210:GA219" si="494">GC210</f>
        <v>886903.13077999977</v>
      </c>
      <c r="GB210" s="376">
        <f>GA210/FC210</f>
        <v>0.18725398486384207</v>
      </c>
      <c r="GC210" s="223">
        <f>GC211+GC219+GC232</f>
        <v>886903.13077999977</v>
      </c>
      <c r="GD210" s="376">
        <f>GC210/FD210</f>
        <v>0.18725398486384207</v>
      </c>
      <c r="GE210" s="223"/>
      <c r="GF210" s="223"/>
      <c r="GG210" s="223"/>
      <c r="GH210" s="223"/>
      <c r="GI210" s="223">
        <f t="shared" ref="GI210:GI219" si="495">GK210</f>
        <v>4386466.4308700003</v>
      </c>
      <c r="GJ210" s="376">
        <f>GI210/FD210</f>
        <v>0.92612517663513594</v>
      </c>
      <c r="GK210" s="223">
        <f>GK211+GK219+GK232</f>
        <v>4386466.4308700003</v>
      </c>
      <c r="GL210" s="376">
        <f>GK210/FD210</f>
        <v>0.92612517663513594</v>
      </c>
      <c r="GM210" s="223"/>
      <c r="GN210" s="376"/>
      <c r="GO210" s="223"/>
      <c r="GP210" s="376"/>
      <c r="GQ210" s="223"/>
      <c r="GR210" s="223"/>
      <c r="GS210" s="223"/>
      <c r="GT210" s="223"/>
      <c r="GU210" s="223">
        <f>GU211+GU219+GU224+GU232</f>
        <v>4418051.7093600007</v>
      </c>
      <c r="GV210" s="223">
        <f>GV211+GV219+GV224+GV232</f>
        <v>4418051.7093600007</v>
      </c>
      <c r="GW210" s="223"/>
      <c r="GX210" s="223">
        <f>GX211+GX219+GX224+GX232</f>
        <v>0</v>
      </c>
      <c r="GY210" s="223"/>
      <c r="GZ210" s="223"/>
      <c r="HA210" s="223"/>
      <c r="HB210" s="223"/>
      <c r="HC210" s="223"/>
      <c r="HD210" s="223"/>
      <c r="HE210" s="223"/>
      <c r="HF210" s="223"/>
      <c r="HG210" s="223">
        <f>HG211+HG219+HG224+HG232</f>
        <v>-141697.15833999999</v>
      </c>
      <c r="HH210" s="223">
        <f>HH211+HH219+HH224+HH232</f>
        <v>-141697.15833999999</v>
      </c>
      <c r="HI210" s="223"/>
      <c r="HJ210" s="223">
        <f t="shared" ref="HJ210:HP210" si="496">HJ211+HJ219+HJ224+HJ232</f>
        <v>0</v>
      </c>
      <c r="HK210" s="223">
        <f t="shared" si="496"/>
        <v>0</v>
      </c>
      <c r="HL210" s="223">
        <f t="shared" si="496"/>
        <v>0</v>
      </c>
      <c r="HM210" s="223"/>
      <c r="HN210" s="223">
        <f>HN211+HN219+HN224+HN232</f>
        <v>0</v>
      </c>
      <c r="HO210" s="223">
        <f t="shared" si="496"/>
        <v>4276354.5510200001</v>
      </c>
      <c r="HP210" s="223">
        <f t="shared" si="496"/>
        <v>4276354.5510200001</v>
      </c>
      <c r="HQ210" s="223"/>
      <c r="HR210" s="223">
        <f>HR211+HR219+HR224+HR232</f>
        <v>0</v>
      </c>
      <c r="HS210" s="223">
        <f>HS211+HS219+HS224+HS232</f>
        <v>3678947.0278500002</v>
      </c>
      <c r="HT210" s="223">
        <f>HT211+HT219+HT224+HT232</f>
        <v>3678947.0278500002</v>
      </c>
      <c r="HU210" s="223"/>
      <c r="HV210" s="223">
        <f>HV211+HV219+HV224+HV232</f>
        <v>0</v>
      </c>
      <c r="HW210" s="223">
        <f>HW211+HW219+HW224+HW232</f>
        <v>-132291.77690999996</v>
      </c>
      <c r="HX210" s="223">
        <f>HX211+HX219+HX224+HX232</f>
        <v>-132291.77690999996</v>
      </c>
      <c r="HY210" s="223"/>
      <c r="HZ210" s="223">
        <f>HZ211+HZ219+HZ224+HZ232</f>
        <v>0</v>
      </c>
      <c r="IA210" s="223">
        <f>IA211+IA219+IA224+IA232</f>
        <v>3546655.2509399997</v>
      </c>
      <c r="IB210" s="223">
        <f>IB211+IB219+IB224+IB232</f>
        <v>3546655.2509399997</v>
      </c>
      <c r="IC210" s="223"/>
      <c r="ID210" s="223">
        <f>ID211+ID219+ID224+ID232</f>
        <v>0</v>
      </c>
      <c r="IE210" s="237"/>
      <c r="IF210" s="377"/>
      <c r="IG210" s="377"/>
      <c r="IH210" s="377"/>
      <c r="II210" s="378"/>
      <c r="IJ210" s="378"/>
      <c r="IK210" s="378"/>
      <c r="IL210" s="378"/>
      <c r="IM210" s="378"/>
      <c r="IN210" s="378"/>
      <c r="IO210" s="378"/>
    </row>
    <row r="211" spans="1:249" s="379" customFormat="1" ht="84" customHeight="1" x14ac:dyDescent="0.3">
      <c r="B211" s="380" t="s">
        <v>97</v>
      </c>
      <c r="C211" s="381" t="s">
        <v>345</v>
      </c>
      <c r="D211" s="381" t="s">
        <v>346</v>
      </c>
      <c r="E211" s="291">
        <f>E213+E216+E214</f>
        <v>2508317.3162799999</v>
      </c>
      <c r="F211" s="291">
        <f>F212+F216</f>
        <v>2430790.4604599997</v>
      </c>
      <c r="G211" s="291">
        <f>G212+G216</f>
        <v>77526.855819999997</v>
      </c>
      <c r="H211" s="291">
        <f>H213+H216+H214</f>
        <v>0</v>
      </c>
      <c r="I211" s="291">
        <f>I212+I216</f>
        <v>0</v>
      </c>
      <c r="J211" s="291">
        <f>J212+J216</f>
        <v>0</v>
      </c>
      <c r="K211" s="291">
        <f>K213+K216+K214</f>
        <v>2508317.3162799999</v>
      </c>
      <c r="L211" s="291">
        <f>L212+L216</f>
        <v>2430790.4604599997</v>
      </c>
      <c r="M211" s="291">
        <f>M212+M216</f>
        <v>77526.855819999997</v>
      </c>
      <c r="N211" s="291">
        <f>N213+N216+N214</f>
        <v>0</v>
      </c>
      <c r="O211" s="291">
        <f>O212+O216</f>
        <v>0</v>
      </c>
      <c r="P211" s="291">
        <f>P212+P216</f>
        <v>0</v>
      </c>
      <c r="Q211" s="291">
        <f>Q213+Q216+Q214</f>
        <v>2508317.3162799999</v>
      </c>
      <c r="R211" s="291">
        <f>R212+R216</f>
        <v>2430790.4604599997</v>
      </c>
      <c r="S211" s="291">
        <f>S212+S216</f>
        <v>77526.855819999997</v>
      </c>
      <c r="T211" s="291">
        <f>T213+T216+T214</f>
        <v>3036026.023</v>
      </c>
      <c r="U211" s="291">
        <f>U212+U216</f>
        <v>0</v>
      </c>
      <c r="V211" s="291">
        <f>V212+V216</f>
        <v>3036026.023</v>
      </c>
      <c r="W211" s="291">
        <f>W213+W216+W214</f>
        <v>-215124.28694000002</v>
      </c>
      <c r="X211" s="291">
        <f t="shared" ref="X211:AN211" si="497">X212+X216</f>
        <v>2820901.73606</v>
      </c>
      <c r="Y211" s="291">
        <f t="shared" si="497"/>
        <v>-3036026.023</v>
      </c>
      <c r="Z211" s="291">
        <f t="shared" si="497"/>
        <v>2820901.73606</v>
      </c>
      <c r="AA211" s="291">
        <f t="shared" si="497"/>
        <v>2820901.73606</v>
      </c>
      <c r="AB211" s="291">
        <f t="shared" si="497"/>
        <v>0</v>
      </c>
      <c r="AC211" s="291">
        <f t="shared" si="497"/>
        <v>0</v>
      </c>
      <c r="AD211" s="291">
        <f t="shared" si="497"/>
        <v>0</v>
      </c>
      <c r="AE211" s="291">
        <f t="shared" si="497"/>
        <v>0</v>
      </c>
      <c r="AF211" s="291">
        <f t="shared" si="497"/>
        <v>2820901.73606</v>
      </c>
      <c r="AG211" s="291">
        <f t="shared" si="497"/>
        <v>2820901.73606</v>
      </c>
      <c r="AH211" s="291">
        <f t="shared" si="497"/>
        <v>0</v>
      </c>
      <c r="AI211" s="291">
        <f t="shared" si="497"/>
        <v>0</v>
      </c>
      <c r="AJ211" s="291">
        <f t="shared" si="497"/>
        <v>1412554.6367500001</v>
      </c>
      <c r="AK211" s="291">
        <f t="shared" si="497"/>
        <v>1408347.09931</v>
      </c>
      <c r="AL211" s="291">
        <f t="shared" si="497"/>
        <v>1408347.09931</v>
      </c>
      <c r="AM211" s="291">
        <f t="shared" si="497"/>
        <v>0</v>
      </c>
      <c r="AN211" s="291">
        <f t="shared" si="497"/>
        <v>0</v>
      </c>
      <c r="AO211" s="291">
        <v>1</v>
      </c>
      <c r="AP211" s="291">
        <f t="shared" ref="AP211:CA211" si="498">AP212+AP216</f>
        <v>1440892.3199699998</v>
      </c>
      <c r="AQ211" s="291">
        <f t="shared" si="498"/>
        <v>96.814340000000001</v>
      </c>
      <c r="AR211" s="291">
        <f t="shared" si="498"/>
        <v>1379912.6017500001</v>
      </c>
      <c r="AS211" s="291">
        <f t="shared" si="498"/>
        <v>3318385.9539999999</v>
      </c>
      <c r="AT211" s="291">
        <f t="shared" si="498"/>
        <v>3318385.9539999999</v>
      </c>
      <c r="AU211" s="291">
        <f t="shared" si="498"/>
        <v>0</v>
      </c>
      <c r="AV211" s="291">
        <f t="shared" si="498"/>
        <v>0</v>
      </c>
      <c r="AW211" s="291">
        <f t="shared" si="498"/>
        <v>0</v>
      </c>
      <c r="AX211" s="291">
        <f t="shared" si="498"/>
        <v>0</v>
      </c>
      <c r="AY211" s="291">
        <f t="shared" si="498"/>
        <v>3318385.9539999999</v>
      </c>
      <c r="AZ211" s="291">
        <f t="shared" si="498"/>
        <v>3318385.9539999999</v>
      </c>
      <c r="BA211" s="291">
        <f t="shared" si="498"/>
        <v>0</v>
      </c>
      <c r="BB211" s="291">
        <f t="shared" si="498"/>
        <v>3312719.4479999999</v>
      </c>
      <c r="BC211" s="291">
        <f t="shared" si="498"/>
        <v>3312719.4479999999</v>
      </c>
      <c r="BD211" s="291">
        <f t="shared" si="498"/>
        <v>0</v>
      </c>
      <c r="BE211" s="291">
        <f t="shared" si="498"/>
        <v>0</v>
      </c>
      <c r="BF211" s="291">
        <f t="shared" si="498"/>
        <v>0</v>
      </c>
      <c r="BG211" s="291">
        <f t="shared" si="498"/>
        <v>0</v>
      </c>
      <c r="BH211" s="291">
        <f t="shared" si="498"/>
        <v>3318385.9539999999</v>
      </c>
      <c r="BI211" s="291">
        <f t="shared" si="498"/>
        <v>3318385.9539999999</v>
      </c>
      <c r="BJ211" s="291">
        <f t="shared" si="498"/>
        <v>0</v>
      </c>
      <c r="BK211" s="291">
        <f t="shared" si="498"/>
        <v>2</v>
      </c>
      <c r="BL211" s="291">
        <f t="shared" si="498"/>
        <v>3318385.9539999999</v>
      </c>
      <c r="BM211" s="291">
        <f t="shared" si="498"/>
        <v>1691327.73172</v>
      </c>
      <c r="BN211" s="291">
        <f t="shared" si="498"/>
        <v>1691327.73172</v>
      </c>
      <c r="BO211" s="291">
        <f t="shared" si="498"/>
        <v>0</v>
      </c>
      <c r="BP211" s="291">
        <f t="shared" si="498"/>
        <v>0</v>
      </c>
      <c r="BQ211" s="291">
        <f t="shared" si="498"/>
        <v>0</v>
      </c>
      <c r="BR211" s="291">
        <f t="shared" si="498"/>
        <v>0</v>
      </c>
      <c r="BS211" s="291">
        <f t="shared" si="498"/>
        <v>1627058.2222800001</v>
      </c>
      <c r="BT211" s="291">
        <f t="shared" si="498"/>
        <v>1627058.2222800001</v>
      </c>
      <c r="BU211" s="291">
        <f t="shared" si="498"/>
        <v>0</v>
      </c>
      <c r="BV211" s="291">
        <f t="shared" si="498"/>
        <v>3318385.9539999999</v>
      </c>
      <c r="BW211" s="291">
        <f t="shared" si="498"/>
        <v>3318385.9539999999</v>
      </c>
      <c r="BX211" s="291">
        <f t="shared" si="498"/>
        <v>0</v>
      </c>
      <c r="BY211" s="291">
        <f t="shared" si="498"/>
        <v>-428451.01500000013</v>
      </c>
      <c r="BZ211" s="291">
        <f t="shared" si="498"/>
        <v>-428451.01500000013</v>
      </c>
      <c r="CA211" s="291">
        <f t="shared" si="498"/>
        <v>0</v>
      </c>
      <c r="CB211" s="291">
        <f t="shared" ref="CB211:CB216" si="499">CC211+CD211</f>
        <v>2928934.9389999998</v>
      </c>
      <c r="CC211" s="291">
        <f>CC212+CC215+CC216</f>
        <v>2928934.9389999998</v>
      </c>
      <c r="CD211" s="291">
        <f>CD212+CD216</f>
        <v>0</v>
      </c>
      <c r="CE211" s="291">
        <v>1</v>
      </c>
      <c r="CF211" s="305">
        <f>BV211</f>
        <v>3318385.9539999999</v>
      </c>
      <c r="CG211" s="291"/>
      <c r="CH211" s="291">
        <f t="shared" ref="CH211:CM211" si="500">CH212+CH216</f>
        <v>3484305.2517000004</v>
      </c>
      <c r="CI211" s="291">
        <f t="shared" si="500"/>
        <v>3484305.2517000004</v>
      </c>
      <c r="CJ211" s="291">
        <f t="shared" si="500"/>
        <v>0</v>
      </c>
      <c r="CK211" s="291">
        <f t="shared" si="500"/>
        <v>0</v>
      </c>
      <c r="CL211" s="291">
        <f t="shared" si="500"/>
        <v>0</v>
      </c>
      <c r="CM211" s="291">
        <f t="shared" si="500"/>
        <v>0</v>
      </c>
      <c r="CN211" s="291" t="e">
        <f>CO211</f>
        <v>#REF!</v>
      </c>
      <c r="CO211" s="291" t="e">
        <f>CO212</f>
        <v>#REF!</v>
      </c>
      <c r="CP211" s="291">
        <f t="shared" ref="CP211:CV211" si="501">CP212+CP216</f>
        <v>0</v>
      </c>
      <c r="CQ211" s="291" t="e">
        <f t="shared" si="501"/>
        <v>#REF!</v>
      </c>
      <c r="CR211" s="291" t="e">
        <f t="shared" si="501"/>
        <v>#REF!</v>
      </c>
      <c r="CS211" s="291">
        <f t="shared" si="501"/>
        <v>0</v>
      </c>
      <c r="CT211" s="291">
        <f t="shared" si="501"/>
        <v>116392.97878</v>
      </c>
      <c r="CU211" s="291">
        <f t="shared" si="501"/>
        <v>116392.97878</v>
      </c>
      <c r="CV211" s="291">
        <f t="shared" si="501"/>
        <v>0</v>
      </c>
      <c r="CW211" s="291">
        <f t="shared" ref="CW211:CW216" si="502">CX211+CY211</f>
        <v>2991615.2853899999</v>
      </c>
      <c r="CX211" s="291">
        <f>CX212+CX215+CX216</f>
        <v>2991615.2853899999</v>
      </c>
      <c r="CY211" s="291">
        <f>CY212+CY216</f>
        <v>0</v>
      </c>
      <c r="CZ211" s="291">
        <f>DA211+DB211</f>
        <v>2965843.9517000001</v>
      </c>
      <c r="DA211" s="291">
        <f>DA212+DA215+DA216</f>
        <v>2965843.9517000001</v>
      </c>
      <c r="DB211" s="291">
        <f>DB212+DB216</f>
        <v>0</v>
      </c>
      <c r="DC211" s="291"/>
      <c r="DD211" s="291"/>
      <c r="DE211" s="291"/>
      <c r="DF211" s="291">
        <f t="shared" ref="DF211:DF219" si="503">DG211+DH211</f>
        <v>1052115.48859</v>
      </c>
      <c r="DG211" s="291">
        <f>DG212+DG215+DG216</f>
        <v>1052115.48859</v>
      </c>
      <c r="DH211" s="291">
        <f>DH212+DH216</f>
        <v>0</v>
      </c>
      <c r="DI211" s="291">
        <f t="shared" ref="DI211:DI216" si="504">DJ211+DK211</f>
        <v>4043730.7739800001</v>
      </c>
      <c r="DJ211" s="291">
        <f>DJ212+DJ215+DJ216</f>
        <v>4043730.7739800001</v>
      </c>
      <c r="DK211" s="291">
        <f>DK212+DK216</f>
        <v>0</v>
      </c>
      <c r="DL211" s="291">
        <f t="shared" ref="DL211:DL219" si="505">DM211+DN211</f>
        <v>1769224.6309400001</v>
      </c>
      <c r="DM211" s="291">
        <f>DM212+DM215+DM216</f>
        <v>1769224.6309400001</v>
      </c>
      <c r="DN211" s="291">
        <f>DN212+DN216</f>
        <v>0</v>
      </c>
      <c r="DO211" s="291">
        <f t="shared" ref="DO211:DO216" si="506">DP211+DQ211</f>
        <v>996735.01239000005</v>
      </c>
      <c r="DP211" s="291">
        <f>DP212+DP215+DP216</f>
        <v>996735.01239000005</v>
      </c>
      <c r="DQ211" s="291">
        <f>DQ212+DQ216</f>
        <v>0</v>
      </c>
      <c r="DR211" s="291">
        <f t="shared" ref="DR211:DR219" si="507">DS211+DT211</f>
        <v>1277771.1306499997</v>
      </c>
      <c r="DS211" s="291">
        <f>DS212+DS215+DS216</f>
        <v>1277771.1306499997</v>
      </c>
      <c r="DT211" s="291">
        <f>DT212+DT216</f>
        <v>0</v>
      </c>
      <c r="DU211" s="291">
        <f>DV211+DW211</f>
        <v>2965843.9516999996</v>
      </c>
      <c r="DV211" s="291">
        <f>DV212+DV215+DV216</f>
        <v>2965843.9516999996</v>
      </c>
      <c r="DW211" s="291">
        <f>DW212+DW216</f>
        <v>0</v>
      </c>
      <c r="DX211" s="291">
        <f>DY211+DZ211</f>
        <v>3068471.4634199999</v>
      </c>
      <c r="DY211" s="291">
        <f>DY212+DY215+DY216</f>
        <v>3068471.4634199999</v>
      </c>
      <c r="DZ211" s="291">
        <f>DZ212+DZ216</f>
        <v>0</v>
      </c>
      <c r="EA211" s="291"/>
      <c r="EB211" s="291"/>
      <c r="EC211" s="291"/>
      <c r="ED211" s="291">
        <f t="shared" ref="ED211:ED216" si="508">EE211+EF211</f>
        <v>410971.51172000024</v>
      </c>
      <c r="EE211" s="291">
        <f>EE212+EE215+EE216</f>
        <v>410971.51172000024</v>
      </c>
      <c r="EF211" s="291"/>
      <c r="EG211" s="291">
        <f t="shared" ref="EG211:EG225" si="509">EH211</f>
        <v>3391665.4634199999</v>
      </c>
      <c r="EH211" s="291">
        <f>EH212+EH215+EH216+EH218</f>
        <v>3391665.4634199999</v>
      </c>
      <c r="EI211" s="291"/>
      <c r="EJ211" s="291"/>
      <c r="EK211" s="291">
        <f>EL211+EM211+EN211</f>
        <v>-3391665.4634199999</v>
      </c>
      <c r="EL211" s="291">
        <f>EL212+EL215+EL216+EL218</f>
        <v>-3391665.4634199999</v>
      </c>
      <c r="EM211" s="291"/>
      <c r="EN211" s="291">
        <f>EN212+EN216</f>
        <v>0</v>
      </c>
      <c r="EO211" s="291">
        <f>EP211+EQ211+ER211</f>
        <v>0</v>
      </c>
      <c r="EP211" s="291">
        <f>EP212+EP215+EP216</f>
        <v>0</v>
      </c>
      <c r="EQ211" s="291"/>
      <c r="ER211" s="291">
        <f>ER212+ER216</f>
        <v>0</v>
      </c>
      <c r="ES211" s="291">
        <f t="shared" ref="ES211:ES218" si="510">ET211+EU211+EV211</f>
        <v>0</v>
      </c>
      <c r="ET211" s="291">
        <f>ET212+ET215+ET216+ET218</f>
        <v>0</v>
      </c>
      <c r="EU211" s="291"/>
      <c r="EV211" s="291"/>
      <c r="EW211" s="291">
        <f>EX211+EY211</f>
        <v>3068471.4634199999</v>
      </c>
      <c r="EX211" s="291">
        <f>EX212+EX215+EX216</f>
        <v>3068471.4634199999</v>
      </c>
      <c r="EY211" s="291">
        <f>EY212+EY216</f>
        <v>0</v>
      </c>
      <c r="EZ211" s="291">
        <f t="shared" ref="EZ211:EZ216" si="511">FA211+FB211</f>
        <v>307530.93199999933</v>
      </c>
      <c r="FA211" s="291">
        <f>FA212+FA215+FA216</f>
        <v>307530.93199999933</v>
      </c>
      <c r="FB211" s="291"/>
      <c r="FC211" s="291">
        <f>FD211+FE211+FF211</f>
        <v>3392030.64542</v>
      </c>
      <c r="FD211" s="304">
        <f>FD212+FD215+FD216+FD217+FD218</f>
        <v>3392030.64542</v>
      </c>
      <c r="FE211" s="291"/>
      <c r="FF211" s="291"/>
      <c r="FG211" s="382">
        <f>FH211+FI211+FJ211</f>
        <v>-99213.78694000002</v>
      </c>
      <c r="FH211" s="382">
        <f>FH212+FH215+FH216+FH218</f>
        <v>-99213.78694000002</v>
      </c>
      <c r="FI211" s="291"/>
      <c r="FJ211" s="291">
        <f>FJ212+FJ216</f>
        <v>0</v>
      </c>
      <c r="FK211" s="291">
        <f>FL211+FM211+FN211</f>
        <v>0</v>
      </c>
      <c r="FL211" s="291">
        <f>FL212+FL215+FL216</f>
        <v>0</v>
      </c>
      <c r="FM211" s="291"/>
      <c r="FN211" s="291">
        <f>FN212+FN216</f>
        <v>0</v>
      </c>
      <c r="FO211" s="291">
        <f t="shared" ref="FO211:FO225" si="512">FP211</f>
        <v>3290821.8584799999</v>
      </c>
      <c r="FP211" s="291">
        <f>FP212+FP215+FP216+FP218</f>
        <v>3290821.8584799999</v>
      </c>
      <c r="FQ211" s="291"/>
      <c r="FR211" s="291"/>
      <c r="FS211" s="291">
        <f>FU211</f>
        <v>841215.80783999979</v>
      </c>
      <c r="FT211" s="383">
        <f>FS211/FC211</f>
        <v>0.24799770278485816</v>
      </c>
      <c r="FU211" s="304">
        <f>FU212+FU215+FU216+FU217+FU218</f>
        <v>841215.80783999979</v>
      </c>
      <c r="FV211" s="383">
        <f t="shared" ref="FV211:FV242" si="513">FU211/FD211</f>
        <v>0.24799770278485816</v>
      </c>
      <c r="FW211" s="291"/>
      <c r="FX211" s="291"/>
      <c r="FY211" s="291"/>
      <c r="FZ211" s="291"/>
      <c r="GA211" s="291">
        <f t="shared" si="494"/>
        <v>839548.72248999984</v>
      </c>
      <c r="GB211" s="384">
        <f>GA211/FC211</f>
        <v>0.24750623159126772</v>
      </c>
      <c r="GC211" s="304">
        <f>GC212+GC215+GC216+GC217+GC218</f>
        <v>839548.72248999984</v>
      </c>
      <c r="GD211" s="384">
        <f>GC211/FD211</f>
        <v>0.24750623159126772</v>
      </c>
      <c r="GE211" s="291"/>
      <c r="GF211" s="291"/>
      <c r="GG211" s="291"/>
      <c r="GH211" s="291"/>
      <c r="GI211" s="291">
        <f t="shared" si="495"/>
        <v>3100292.6626200005</v>
      </c>
      <c r="GJ211" s="384">
        <f>GI211/FD211</f>
        <v>0.91399311701564045</v>
      </c>
      <c r="GK211" s="304">
        <f>GK212+GK215+GK216+GK217+GK218</f>
        <v>3100292.6626200005</v>
      </c>
      <c r="GL211" s="384">
        <f>GK211/FD211</f>
        <v>0.91399311701564045</v>
      </c>
      <c r="GM211" s="291"/>
      <c r="GN211" s="384"/>
      <c r="GO211" s="291"/>
      <c r="GP211" s="384"/>
      <c r="GQ211" s="291"/>
      <c r="GR211" s="291"/>
      <c r="GS211" s="291"/>
      <c r="GT211" s="291"/>
      <c r="GU211" s="291">
        <f t="shared" ref="GU211:GU225" si="514">GV211</f>
        <v>3412444.3669000003</v>
      </c>
      <c r="GV211" s="291">
        <f>GV212+GV215+GV216</f>
        <v>3412444.3669000003</v>
      </c>
      <c r="GW211" s="291"/>
      <c r="GX211" s="291"/>
      <c r="GY211" s="291"/>
      <c r="GZ211" s="291"/>
      <c r="HA211" s="291"/>
      <c r="HB211" s="291"/>
      <c r="HC211" s="291"/>
      <c r="HD211" s="291"/>
      <c r="HE211" s="291"/>
      <c r="HF211" s="291"/>
      <c r="HG211" s="291">
        <f t="shared" ref="HG211:HG216" si="515">HH211</f>
        <v>0</v>
      </c>
      <c r="HH211" s="291">
        <f>HH212+HH215+HH216</f>
        <v>0</v>
      </c>
      <c r="HI211" s="291"/>
      <c r="HJ211" s="291"/>
      <c r="HK211" s="291">
        <f t="shared" ref="HK211:HK225" si="516">HL211</f>
        <v>0</v>
      </c>
      <c r="HL211" s="291">
        <f>HL212+HL215+HL216</f>
        <v>0</v>
      </c>
      <c r="HM211" s="291"/>
      <c r="HN211" s="291"/>
      <c r="HO211" s="291">
        <f t="shared" ref="HO211:HO225" si="517">HP211</f>
        <v>3412444.3669000003</v>
      </c>
      <c r="HP211" s="291">
        <f>HP212+HP215+HP216</f>
        <v>3412444.3669000003</v>
      </c>
      <c r="HQ211" s="291"/>
      <c r="HR211" s="291"/>
      <c r="HS211" s="291">
        <f t="shared" ref="HS211:HS225" si="518">HT211</f>
        <v>2907294.9979400001</v>
      </c>
      <c r="HT211" s="291">
        <f>HT212+HT215+HT216</f>
        <v>2907294.9979400001</v>
      </c>
      <c r="HU211" s="291"/>
      <c r="HV211" s="291"/>
      <c r="HW211" s="291">
        <f t="shared" ref="HW211:HW225" si="519">HX211</f>
        <v>0</v>
      </c>
      <c r="HX211" s="291">
        <f>HX212+HX215+HX216</f>
        <v>0</v>
      </c>
      <c r="HY211" s="291"/>
      <c r="HZ211" s="291"/>
      <c r="IA211" s="291">
        <f t="shared" ref="IA211:IA225" si="520">IB211</f>
        <v>2907294.9979400001</v>
      </c>
      <c r="IB211" s="291">
        <f>IB212+IB215+IB216</f>
        <v>2907294.9979400001</v>
      </c>
      <c r="IC211" s="291"/>
      <c r="ID211" s="291"/>
      <c r="IE211" s="385" t="s">
        <v>347</v>
      </c>
      <c r="IF211" s="386"/>
      <c r="IG211" s="386"/>
      <c r="IH211" s="386"/>
    </row>
    <row r="212" spans="1:249" s="271" customFormat="1" ht="30" hidden="1" customHeight="1" x14ac:dyDescent="0.3">
      <c r="B212" s="259"/>
      <c r="C212" s="275" t="s">
        <v>348</v>
      </c>
      <c r="D212" s="275"/>
      <c r="E212" s="263">
        <f>G212</f>
        <v>69761.855819999997</v>
      </c>
      <c r="F212" s="263">
        <f>F213+F214</f>
        <v>2396218.0231699999</v>
      </c>
      <c r="G212" s="263">
        <f>G213+G214</f>
        <v>69761.855819999997</v>
      </c>
      <c r="H212" s="263">
        <f>J212</f>
        <v>0</v>
      </c>
      <c r="I212" s="263">
        <f>I213+I214</f>
        <v>0</v>
      </c>
      <c r="J212" s="263">
        <f>J213+J214</f>
        <v>0</v>
      </c>
      <c r="K212" s="263">
        <f>M212</f>
        <v>69761.855819999997</v>
      </c>
      <c r="L212" s="263">
        <f>L213+L214</f>
        <v>2396218.0231699999</v>
      </c>
      <c r="M212" s="263">
        <f>M213+M214</f>
        <v>69761.855819999997</v>
      </c>
      <c r="N212" s="263">
        <f>P212</f>
        <v>0</v>
      </c>
      <c r="O212" s="263">
        <f>O213+O214</f>
        <v>0</v>
      </c>
      <c r="P212" s="263">
        <f>P213+P214</f>
        <v>0</v>
      </c>
      <c r="Q212" s="263">
        <f>S212</f>
        <v>69761.855819999997</v>
      </c>
      <c r="R212" s="263">
        <f>R213+R214</f>
        <v>2396218.0231699999</v>
      </c>
      <c r="S212" s="263">
        <f>S213+S214</f>
        <v>69761.855819999997</v>
      </c>
      <c r="T212" s="263">
        <f>V212</f>
        <v>2857854.023</v>
      </c>
      <c r="U212" s="263">
        <f t="shared" ref="U212:AN212" si="521">U213+U214</f>
        <v>0</v>
      </c>
      <c r="V212" s="263">
        <f t="shared" si="521"/>
        <v>2857854.023</v>
      </c>
      <c r="W212" s="263">
        <f t="shared" si="521"/>
        <v>-81124.28694000002</v>
      </c>
      <c r="X212" s="263">
        <f t="shared" si="521"/>
        <v>2776729.73606</v>
      </c>
      <c r="Y212" s="263">
        <f t="shared" si="521"/>
        <v>-2857854.023</v>
      </c>
      <c r="Z212" s="263">
        <f t="shared" si="521"/>
        <v>2776729.73606</v>
      </c>
      <c r="AA212" s="263">
        <f t="shared" si="521"/>
        <v>2776729.73606</v>
      </c>
      <c r="AB212" s="263">
        <f t="shared" si="521"/>
        <v>0</v>
      </c>
      <c r="AC212" s="263">
        <f t="shared" si="521"/>
        <v>0</v>
      </c>
      <c r="AD212" s="263">
        <f t="shared" si="521"/>
        <v>0</v>
      </c>
      <c r="AE212" s="263">
        <f t="shared" si="521"/>
        <v>0</v>
      </c>
      <c r="AF212" s="263">
        <f t="shared" si="521"/>
        <v>2776729.73606</v>
      </c>
      <c r="AG212" s="263">
        <f t="shared" si="521"/>
        <v>2776729.73606</v>
      </c>
      <c r="AH212" s="263">
        <f t="shared" si="521"/>
        <v>0</v>
      </c>
      <c r="AI212" s="263">
        <f t="shared" si="521"/>
        <v>0</v>
      </c>
      <c r="AJ212" s="263">
        <f t="shared" si="521"/>
        <v>1412554.6367500001</v>
      </c>
      <c r="AK212" s="263">
        <f t="shared" si="521"/>
        <v>1364175.09931</v>
      </c>
      <c r="AL212" s="263">
        <f t="shared" si="521"/>
        <v>1364175.09931</v>
      </c>
      <c r="AM212" s="263">
        <f t="shared" si="521"/>
        <v>0</v>
      </c>
      <c r="AN212" s="263">
        <f t="shared" si="521"/>
        <v>0</v>
      </c>
      <c r="AO212" s="263">
        <v>1</v>
      </c>
      <c r="AP212" s="263">
        <f t="shared" ref="AP212:BJ212" si="522">AP213+AP214</f>
        <v>1434782.70954</v>
      </c>
      <c r="AQ212" s="263">
        <f t="shared" si="522"/>
        <v>0</v>
      </c>
      <c r="AR212" s="263">
        <f t="shared" si="522"/>
        <v>1341947.0265200001</v>
      </c>
      <c r="AS212" s="263">
        <f t="shared" si="522"/>
        <v>3129786.5060000001</v>
      </c>
      <c r="AT212" s="263">
        <f t="shared" si="522"/>
        <v>3129786.5060000001</v>
      </c>
      <c r="AU212" s="263">
        <f t="shared" si="522"/>
        <v>0</v>
      </c>
      <c r="AV212" s="263">
        <f t="shared" si="522"/>
        <v>0</v>
      </c>
      <c r="AW212" s="263">
        <f t="shared" si="522"/>
        <v>0</v>
      </c>
      <c r="AX212" s="263">
        <f t="shared" si="522"/>
        <v>0</v>
      </c>
      <c r="AY212" s="263">
        <f t="shared" si="522"/>
        <v>3129786.5060000001</v>
      </c>
      <c r="AZ212" s="263">
        <f t="shared" si="522"/>
        <v>3129786.5060000001</v>
      </c>
      <c r="BA212" s="263">
        <f t="shared" si="522"/>
        <v>0</v>
      </c>
      <c r="BB212" s="263">
        <f t="shared" si="522"/>
        <v>3124120</v>
      </c>
      <c r="BC212" s="263">
        <f t="shared" si="522"/>
        <v>3124120</v>
      </c>
      <c r="BD212" s="263">
        <f t="shared" si="522"/>
        <v>0</v>
      </c>
      <c r="BE212" s="263">
        <f t="shared" si="522"/>
        <v>0</v>
      </c>
      <c r="BF212" s="263">
        <f t="shared" si="522"/>
        <v>0</v>
      </c>
      <c r="BG212" s="263">
        <f t="shared" si="522"/>
        <v>0</v>
      </c>
      <c r="BH212" s="263">
        <f t="shared" si="522"/>
        <v>3129786.5060000001</v>
      </c>
      <c r="BI212" s="263">
        <f t="shared" si="522"/>
        <v>3129786.5060000001</v>
      </c>
      <c r="BJ212" s="263">
        <f t="shared" si="522"/>
        <v>0</v>
      </c>
      <c r="BK212" s="263">
        <v>1</v>
      </c>
      <c r="BL212" s="234">
        <f>AY212</f>
        <v>3129786.5060000001</v>
      </c>
      <c r="BM212" s="263">
        <f>BM213+BM214</f>
        <v>1691327.73172</v>
      </c>
      <c r="BN212" s="263">
        <f>BN213</f>
        <v>1691327.73172</v>
      </c>
      <c r="BO212" s="263">
        <f t="shared" ref="BO212:CA212" si="523">BO213+BO214</f>
        <v>0</v>
      </c>
      <c r="BP212" s="263">
        <f t="shared" si="523"/>
        <v>0</v>
      </c>
      <c r="BQ212" s="263">
        <f t="shared" si="523"/>
        <v>0</v>
      </c>
      <c r="BR212" s="263">
        <f t="shared" si="523"/>
        <v>0</v>
      </c>
      <c r="BS212" s="263">
        <f t="shared" si="523"/>
        <v>1438458.77428</v>
      </c>
      <c r="BT212" s="263">
        <f t="shared" si="523"/>
        <v>1438458.77428</v>
      </c>
      <c r="BU212" s="263">
        <f t="shared" si="523"/>
        <v>0</v>
      </c>
      <c r="BV212" s="263">
        <f t="shared" si="523"/>
        <v>3129786.5060000001</v>
      </c>
      <c r="BW212" s="263">
        <f t="shared" si="523"/>
        <v>3129786.5060000001</v>
      </c>
      <c r="BX212" s="263">
        <f t="shared" si="523"/>
        <v>0</v>
      </c>
      <c r="BY212" s="263">
        <f t="shared" si="523"/>
        <v>-289451.01500000013</v>
      </c>
      <c r="BZ212" s="263">
        <f t="shared" si="523"/>
        <v>-289451.01500000013</v>
      </c>
      <c r="CA212" s="263">
        <f t="shared" si="523"/>
        <v>0</v>
      </c>
      <c r="CB212" s="263">
        <f t="shared" si="499"/>
        <v>2840335.4909999999</v>
      </c>
      <c r="CC212" s="263">
        <f>CC213+CC214</f>
        <v>2840335.4909999999</v>
      </c>
      <c r="CD212" s="263">
        <f>CD213+CD214</f>
        <v>0</v>
      </c>
      <c r="CE212" s="263">
        <v>1</v>
      </c>
      <c r="CF212" s="234">
        <f>BV212</f>
        <v>3129786.5060000001</v>
      </c>
      <c r="CG212" s="263"/>
      <c r="CH212" s="263">
        <f t="shared" ref="CH212:CM212" si="524">CH213+CH214</f>
        <v>3286275.8313000002</v>
      </c>
      <c r="CI212" s="263">
        <f t="shared" si="524"/>
        <v>3286275.8313000002</v>
      </c>
      <c r="CJ212" s="263">
        <f t="shared" si="524"/>
        <v>0</v>
      </c>
      <c r="CK212" s="263">
        <f t="shared" si="524"/>
        <v>0</v>
      </c>
      <c r="CL212" s="263">
        <f t="shared" si="524"/>
        <v>0</v>
      </c>
      <c r="CM212" s="263">
        <f t="shared" si="524"/>
        <v>0</v>
      </c>
      <c r="CN212" s="263" t="e">
        <f>CO212</f>
        <v>#REF!</v>
      </c>
      <c r="CO212" s="263" t="e">
        <f>CO213</f>
        <v>#REF!</v>
      </c>
      <c r="CP212" s="263"/>
      <c r="CQ212" s="263" t="e">
        <f>CQ213+CQ214</f>
        <v>#REF!</v>
      </c>
      <c r="CR212" s="263" t="e">
        <f>CR213+CR214</f>
        <v>#REF!</v>
      </c>
      <c r="CS212" s="263">
        <f>CS213+CS214</f>
        <v>0</v>
      </c>
      <c r="CT212" s="263">
        <f>CU212</f>
        <v>116392.97878</v>
      </c>
      <c r="CU212" s="263">
        <f>CX212-CC212</f>
        <v>116392.97878</v>
      </c>
      <c r="CV212" s="263">
        <f>CV213+CV214</f>
        <v>0</v>
      </c>
      <c r="CW212" s="263">
        <f t="shared" si="502"/>
        <v>2956728.4697799999</v>
      </c>
      <c r="CX212" s="263">
        <f>CX213+CX214</f>
        <v>2956728.4697799999</v>
      </c>
      <c r="CY212" s="263">
        <f>CY213+CY214</f>
        <v>0</v>
      </c>
      <c r="CZ212" s="263">
        <f>CZ213+CZ214</f>
        <v>2876814.5317000002</v>
      </c>
      <c r="DA212" s="263">
        <f>DA213+DA214</f>
        <v>2876814.5317000002</v>
      </c>
      <c r="DB212" s="263">
        <f>DB213+DB214</f>
        <v>0</v>
      </c>
      <c r="DC212" s="263"/>
      <c r="DD212" s="263"/>
      <c r="DE212" s="263"/>
      <c r="DF212" s="263">
        <f t="shared" si="503"/>
        <v>1052115.48859</v>
      </c>
      <c r="DG212" s="263">
        <f>DG213+DG214+DG218</f>
        <v>1052115.48859</v>
      </c>
      <c r="DH212" s="263">
        <f>DH213+DH214</f>
        <v>0</v>
      </c>
      <c r="DI212" s="263">
        <f t="shared" si="504"/>
        <v>4008843.9583700001</v>
      </c>
      <c r="DJ212" s="263">
        <f>DJ213+DJ214+DJ218</f>
        <v>4008843.9583700001</v>
      </c>
      <c r="DK212" s="263">
        <f>DK213+DK214</f>
        <v>0</v>
      </c>
      <c r="DL212" s="263">
        <f t="shared" si="505"/>
        <v>1766624.64552</v>
      </c>
      <c r="DM212" s="263">
        <f>DM213+DM214</f>
        <v>1766624.64552</v>
      </c>
      <c r="DN212" s="263">
        <f>DN213+DN214</f>
        <v>0</v>
      </c>
      <c r="DO212" s="263">
        <f t="shared" si="506"/>
        <v>974471.54422000004</v>
      </c>
      <c r="DP212" s="263">
        <f>DP213+DP214</f>
        <v>974471.54422000004</v>
      </c>
      <c r="DQ212" s="263">
        <f>DQ213+DQ214</f>
        <v>0</v>
      </c>
      <c r="DR212" s="263">
        <f t="shared" si="507"/>
        <v>1267747.7686299998</v>
      </c>
      <c r="DS212" s="263">
        <f>DS213+DS214+DS218</f>
        <v>1267747.7686299998</v>
      </c>
      <c r="DT212" s="263">
        <f t="shared" ref="DT212:DZ212" si="525">DT213+DT214</f>
        <v>0</v>
      </c>
      <c r="DU212" s="263">
        <f t="shared" si="525"/>
        <v>2915078.2927799998</v>
      </c>
      <c r="DV212" s="263">
        <f t="shared" si="525"/>
        <v>2915078.2927799998</v>
      </c>
      <c r="DW212" s="263">
        <f t="shared" si="525"/>
        <v>0</v>
      </c>
      <c r="DX212" s="263">
        <f t="shared" si="525"/>
        <v>2978971.4634199999</v>
      </c>
      <c r="DY212" s="263">
        <f t="shared" si="525"/>
        <v>2978971.4634199999</v>
      </c>
      <c r="DZ212" s="263">
        <f t="shared" si="525"/>
        <v>0</v>
      </c>
      <c r="EA212" s="263"/>
      <c r="EB212" s="263"/>
      <c r="EC212" s="263"/>
      <c r="ED212" s="263">
        <f t="shared" si="508"/>
        <v>391090.09317000024</v>
      </c>
      <c r="EE212" s="263">
        <f>EE213+EE214</f>
        <v>391090.09317000024</v>
      </c>
      <c r="EF212" s="263"/>
      <c r="EG212" s="263">
        <f t="shared" si="509"/>
        <v>3306168.38595</v>
      </c>
      <c r="EH212" s="263">
        <f>EH213+EH214</f>
        <v>3306168.38595</v>
      </c>
      <c r="EI212" s="263"/>
      <c r="EJ212" s="263"/>
      <c r="EK212" s="263">
        <f>EK213+EK214</f>
        <v>-3306168.38595</v>
      </c>
      <c r="EL212" s="263">
        <f>EL213+EL214</f>
        <v>-3306168.38595</v>
      </c>
      <c r="EM212" s="263"/>
      <c r="EN212" s="263">
        <f>EN213+EN214</f>
        <v>0</v>
      </c>
      <c r="EO212" s="263">
        <f>EO213+EO214</f>
        <v>0</v>
      </c>
      <c r="EP212" s="263"/>
      <c r="EQ212" s="263"/>
      <c r="ER212" s="263"/>
      <c r="ES212" s="263">
        <f t="shared" si="510"/>
        <v>0</v>
      </c>
      <c r="ET212" s="263">
        <f>ET213+ET214</f>
        <v>0</v>
      </c>
      <c r="EU212" s="263"/>
      <c r="EV212" s="263"/>
      <c r="EW212" s="263">
        <f>EW213+EW214</f>
        <v>3006824.38595</v>
      </c>
      <c r="EX212" s="263">
        <f>EX213+EX214</f>
        <v>3006824.38595</v>
      </c>
      <c r="EY212" s="263">
        <f>EY213+EY214</f>
        <v>0</v>
      </c>
      <c r="EZ212" s="263">
        <f t="shared" si="511"/>
        <v>269654.0816099993</v>
      </c>
      <c r="FA212" s="263">
        <f>FA213+FA214</f>
        <v>269654.0816099993</v>
      </c>
      <c r="FB212" s="263"/>
      <c r="FC212" s="263">
        <f t="shared" ref="FC212:FC225" si="526">FD212</f>
        <v>3276478.4675599998</v>
      </c>
      <c r="FD212" s="263">
        <f>FD213+FD214</f>
        <v>3276478.4675599998</v>
      </c>
      <c r="FE212" s="263"/>
      <c r="FF212" s="263"/>
      <c r="FG212" s="263">
        <f t="shared" ref="FG212:FG218" si="527">FH212+FJ212</f>
        <v>-99769.558680000016</v>
      </c>
      <c r="FH212" s="263">
        <f>FH213+FH214</f>
        <v>-99769.558680000016</v>
      </c>
      <c r="FI212" s="263"/>
      <c r="FJ212" s="263">
        <f>FJ213+FJ214</f>
        <v>0</v>
      </c>
      <c r="FK212" s="263">
        <f>FK213+FK214</f>
        <v>0</v>
      </c>
      <c r="FL212" s="263"/>
      <c r="FM212" s="263"/>
      <c r="FN212" s="263"/>
      <c r="FO212" s="263">
        <f t="shared" si="512"/>
        <v>3176708.90888</v>
      </c>
      <c r="FP212" s="263">
        <f>FP213+FP214</f>
        <v>3176708.90888</v>
      </c>
      <c r="FQ212" s="263"/>
      <c r="FR212" s="263"/>
      <c r="FS212" s="263">
        <f>FU212</f>
        <v>823028.43629999983</v>
      </c>
      <c r="FT212" s="387">
        <f>FS212/FC212</f>
        <v>0.25119299407845974</v>
      </c>
      <c r="FU212" s="263">
        <f>FU213+FU214</f>
        <v>823028.43629999983</v>
      </c>
      <c r="FV212" s="387">
        <f t="shared" si="513"/>
        <v>0.25119299407845974</v>
      </c>
      <c r="FW212" s="263"/>
      <c r="FX212" s="263"/>
      <c r="FY212" s="263"/>
      <c r="FZ212" s="263"/>
      <c r="GA212" s="263">
        <f t="shared" si="494"/>
        <v>822557.41773999983</v>
      </c>
      <c r="GB212" s="387">
        <f t="shared" ref="GB212:GB218" si="528">GA212/FC212</f>
        <v>0.25104923651537381</v>
      </c>
      <c r="GC212" s="263">
        <f>GC213+GC214</f>
        <v>822557.41773999983</v>
      </c>
      <c r="GD212" s="387">
        <f t="shared" ref="GD212:GD218" si="529">GC212/FD212</f>
        <v>0.25104923651537381</v>
      </c>
      <c r="GE212" s="263"/>
      <c r="GF212" s="263"/>
      <c r="GG212" s="263"/>
      <c r="GH212" s="263"/>
      <c r="GI212" s="263">
        <f t="shared" si="495"/>
        <v>3026746.6867600004</v>
      </c>
      <c r="GJ212" s="387">
        <f t="shared" ref="GJ212:GJ218" si="530">GI212/FD212</f>
        <v>0.92378042972888053</v>
      </c>
      <c r="GK212" s="263">
        <f>GK213+GK214</f>
        <v>3026746.6867600004</v>
      </c>
      <c r="GL212" s="387">
        <f t="shared" ref="GL212:GL240" si="531">GK212/FD212</f>
        <v>0.92378042972888053</v>
      </c>
      <c r="GM212" s="263"/>
      <c r="GN212" s="387"/>
      <c r="GO212" s="263"/>
      <c r="GP212" s="387"/>
      <c r="GQ212" s="263"/>
      <c r="GR212" s="263"/>
      <c r="GS212" s="263"/>
      <c r="GT212" s="263"/>
      <c r="GU212" s="263">
        <f t="shared" si="514"/>
        <v>3344441.0530900001</v>
      </c>
      <c r="GV212" s="263">
        <f>GV213+GV214</f>
        <v>3344441.0530900001</v>
      </c>
      <c r="GW212" s="263"/>
      <c r="GX212" s="263"/>
      <c r="GY212" s="263"/>
      <c r="GZ212" s="263"/>
      <c r="HA212" s="263"/>
      <c r="HB212" s="263"/>
      <c r="HC212" s="263"/>
      <c r="HD212" s="263"/>
      <c r="HE212" s="263"/>
      <c r="HF212" s="263"/>
      <c r="HG212" s="263">
        <f t="shared" si="515"/>
        <v>0</v>
      </c>
      <c r="HH212" s="263">
        <f>HH213+HH214</f>
        <v>0</v>
      </c>
      <c r="HI212" s="263"/>
      <c r="HJ212" s="263"/>
      <c r="HK212" s="263">
        <f t="shared" si="516"/>
        <v>0</v>
      </c>
      <c r="HL212" s="263">
        <f>HL213+HL214</f>
        <v>0</v>
      </c>
      <c r="HM212" s="263"/>
      <c r="HN212" s="263"/>
      <c r="HO212" s="263">
        <f t="shared" si="517"/>
        <v>3344441.0530900001</v>
      </c>
      <c r="HP212" s="263">
        <f>HP213+HP214</f>
        <v>3344441.0530900001</v>
      </c>
      <c r="HQ212" s="263"/>
      <c r="HR212" s="263"/>
      <c r="HS212" s="263">
        <f t="shared" si="518"/>
        <v>2902565.32064</v>
      </c>
      <c r="HT212" s="263">
        <f>HT213+HT214</f>
        <v>2902565.32064</v>
      </c>
      <c r="HU212" s="263"/>
      <c r="HV212" s="263"/>
      <c r="HW212" s="263">
        <f t="shared" si="519"/>
        <v>0</v>
      </c>
      <c r="HX212" s="263">
        <f>HX213+HX214</f>
        <v>0</v>
      </c>
      <c r="HY212" s="263"/>
      <c r="HZ212" s="263"/>
      <c r="IA212" s="263">
        <f t="shared" si="520"/>
        <v>2902565.32064</v>
      </c>
      <c r="IB212" s="263">
        <f>IB213+IB214</f>
        <v>2902565.32064</v>
      </c>
      <c r="IC212" s="263"/>
      <c r="ID212" s="263"/>
      <c r="IE212" s="273"/>
      <c r="IF212" s="270"/>
      <c r="IG212" s="270"/>
      <c r="IH212" s="270"/>
    </row>
    <row r="213" spans="1:249" s="271" customFormat="1" ht="24.75" hidden="1" customHeight="1" x14ac:dyDescent="0.3">
      <c r="B213" s="259"/>
      <c r="C213" s="275" t="s">
        <v>349</v>
      </c>
      <c r="D213" s="275" t="s">
        <v>350</v>
      </c>
      <c r="E213" s="263">
        <f>F213+G213</f>
        <v>2250170.20297</v>
      </c>
      <c r="F213" s="263">
        <v>2250170.20297</v>
      </c>
      <c r="G213" s="263"/>
      <c r="H213" s="263">
        <f>I213+J213</f>
        <v>0</v>
      </c>
      <c r="I213" s="263">
        <f>L213-F213</f>
        <v>0</v>
      </c>
      <c r="J213" s="263">
        <f>M213-G213</f>
        <v>0</v>
      </c>
      <c r="K213" s="263">
        <f>L213+M213</f>
        <v>2250170.20297</v>
      </c>
      <c r="L213" s="263">
        <v>2250170.20297</v>
      </c>
      <c r="M213" s="263"/>
      <c r="N213" s="263">
        <f>O213+P213</f>
        <v>0</v>
      </c>
      <c r="O213" s="263">
        <f>R213-L213</f>
        <v>0</v>
      </c>
      <c r="P213" s="263">
        <f>S213-M213</f>
        <v>0</v>
      </c>
      <c r="Q213" s="263">
        <f>R213+S213</f>
        <v>2250170.20297</v>
      </c>
      <c r="R213" s="263">
        <v>2250170.20297</v>
      </c>
      <c r="S213" s="263"/>
      <c r="T213" s="263">
        <f>U213+V213</f>
        <v>2857854.023</v>
      </c>
      <c r="U213" s="263">
        <v>0</v>
      </c>
      <c r="V213" s="263">
        <v>2857854.023</v>
      </c>
      <c r="W213" s="263">
        <f>X213+Y213</f>
        <v>-94733.853099999949</v>
      </c>
      <c r="X213" s="263">
        <f>AA213-U213</f>
        <v>2763120.1699000001</v>
      </c>
      <c r="Y213" s="263">
        <f>AB213-V213</f>
        <v>-2857854.023</v>
      </c>
      <c r="Z213" s="263">
        <f>AA213+AB213</f>
        <v>2763120.1699000001</v>
      </c>
      <c r="AA213" s="263">
        <v>2763120.1699000001</v>
      </c>
      <c r="AB213" s="263">
        <v>0</v>
      </c>
      <c r="AC213" s="263">
        <f>AD213+AE213</f>
        <v>0</v>
      </c>
      <c r="AD213" s="263">
        <v>0</v>
      </c>
      <c r="AE213" s="263">
        <v>0</v>
      </c>
      <c r="AF213" s="263">
        <f>AG213+AH213</f>
        <v>2763120.1699000001</v>
      </c>
      <c r="AG213" s="263">
        <f>AA213+AD213</f>
        <v>2763120.1699000001</v>
      </c>
      <c r="AH213" s="263">
        <v>0</v>
      </c>
      <c r="AI213" s="263">
        <v>0</v>
      </c>
      <c r="AJ213" s="263">
        <v>1412554.6367500001</v>
      </c>
      <c r="AK213" s="263">
        <f>Z213-AJ213</f>
        <v>1350565.53315</v>
      </c>
      <c r="AL213" s="263">
        <f>AF213-AJ213</f>
        <v>1350565.53315</v>
      </c>
      <c r="AM213" s="276"/>
      <c r="AN213" s="276"/>
      <c r="AO213" s="263">
        <v>1</v>
      </c>
      <c r="AP213" s="264">
        <v>1421173.14338</v>
      </c>
      <c r="AQ213" s="264"/>
      <c r="AR213" s="264">
        <f>AF213-AP213</f>
        <v>1341947.0265200001</v>
      </c>
      <c r="AS213" s="263">
        <f>AT213+AU213</f>
        <v>3129786.5060000001</v>
      </c>
      <c r="AT213" s="263">
        <f>'[4]2018-2019 _с лимит75и50'!BQ132</f>
        <v>3129786.5060000001</v>
      </c>
      <c r="AU213" s="263"/>
      <c r="AV213" s="263">
        <f>AW213+AX213</f>
        <v>0</v>
      </c>
      <c r="AW213" s="263">
        <f>AZ213-AT213</f>
        <v>0</v>
      </c>
      <c r="AX213" s="263">
        <v>0</v>
      </c>
      <c r="AY213" s="263">
        <f>AZ213+BA213</f>
        <v>3129786.5060000001</v>
      </c>
      <c r="AZ213" s="263">
        <f>AT213</f>
        <v>3129786.5060000001</v>
      </c>
      <c r="BA213" s="263"/>
      <c r="BB213" s="263">
        <f>BC213+BD213</f>
        <v>3124120</v>
      </c>
      <c r="BC213" s="263">
        <v>3124120</v>
      </c>
      <c r="BD213" s="263"/>
      <c r="BE213" s="263">
        <f>BF213+BG213</f>
        <v>0</v>
      </c>
      <c r="BF213" s="263">
        <v>0</v>
      </c>
      <c r="BG213" s="263">
        <f>BX213-BD213</f>
        <v>0</v>
      </c>
      <c r="BH213" s="263">
        <f>BI213+BJ213</f>
        <v>1691327.73172</v>
      </c>
      <c r="BI213" s="263">
        <f>BN213</f>
        <v>1691327.73172</v>
      </c>
      <c r="BJ213" s="263"/>
      <c r="BK213" s="263">
        <v>1</v>
      </c>
      <c r="BL213" s="234">
        <f>AY213</f>
        <v>3129786.5060000001</v>
      </c>
      <c r="BM213" s="234">
        <f>BN213+BO213</f>
        <v>1691327.73172</v>
      </c>
      <c r="BN213" s="234">
        <v>1691327.73172</v>
      </c>
      <c r="BO213" s="234"/>
      <c r="BP213" s="234">
        <f>BQ213+BR213</f>
        <v>0</v>
      </c>
      <c r="BQ213" s="234">
        <v>0</v>
      </c>
      <c r="BR213" s="234"/>
      <c r="BS213" s="234">
        <f>BT213</f>
        <v>0</v>
      </c>
      <c r="BT213" s="234">
        <f>BI213-BN213</f>
        <v>0</v>
      </c>
      <c r="BU213" s="234"/>
      <c r="BV213" s="263">
        <f>BW213+BX213</f>
        <v>3129786.5060000001</v>
      </c>
      <c r="BW213" s="263">
        <f>3124120+5666.506</f>
        <v>3129786.5060000001</v>
      </c>
      <c r="BX213" s="263"/>
      <c r="BY213" s="263">
        <f>BZ213+CA213</f>
        <v>1149007.7592799999</v>
      </c>
      <c r="BZ213" s="263">
        <f>CC213-BI213</f>
        <v>1149007.7592799999</v>
      </c>
      <c r="CA213" s="263">
        <v>0</v>
      </c>
      <c r="CB213" s="263">
        <f t="shared" si="499"/>
        <v>2840335.4909999999</v>
      </c>
      <c r="CC213" s="263">
        <v>2840335.4909999999</v>
      </c>
      <c r="CD213" s="263">
        <f>BX213+CA213</f>
        <v>0</v>
      </c>
      <c r="CE213" s="263">
        <v>1</v>
      </c>
      <c r="CF213" s="234">
        <f>BV213</f>
        <v>3129786.5060000001</v>
      </c>
      <c r="CG213" s="263"/>
      <c r="CH213" s="263">
        <f>CI213+CJ213</f>
        <v>3286275.8313000002</v>
      </c>
      <c r="CI213" s="263">
        <v>3286275.8313000002</v>
      </c>
      <c r="CJ213" s="263"/>
      <c r="CK213" s="263">
        <f>CL213+CM213</f>
        <v>0</v>
      </c>
      <c r="CL213" s="263">
        <v>0</v>
      </c>
      <c r="CM213" s="263">
        <v>0</v>
      </c>
      <c r="CN213" s="263" t="e">
        <f>CO213+CP213</f>
        <v>#REF!</v>
      </c>
      <c r="CO213" s="263" t="e">
        <f>-#REF!</f>
        <v>#REF!</v>
      </c>
      <c r="CP213" s="263"/>
      <c r="CQ213" s="263" t="e">
        <f>CR213+CS213</f>
        <v>#REF!</v>
      </c>
      <c r="CR213" s="263" t="e">
        <f>CH213+CO213</f>
        <v>#REF!</v>
      </c>
      <c r="CS213" s="263"/>
      <c r="CT213" s="263">
        <f>CU213+CV213</f>
        <v>-206852.65677999984</v>
      </c>
      <c r="CU213" s="263">
        <f>CX213-CC213</f>
        <v>-206852.65677999984</v>
      </c>
      <c r="CV213" s="263">
        <f>CP213+CS213</f>
        <v>0</v>
      </c>
      <c r="CW213" s="263">
        <f t="shared" si="502"/>
        <v>2633482.8342200001</v>
      </c>
      <c r="CX213" s="263">
        <v>2633482.8342200001</v>
      </c>
      <c r="CY213" s="263">
        <f>CS213+CV213</f>
        <v>0</v>
      </c>
      <c r="CZ213" s="263">
        <f>DA213+DB213</f>
        <v>2876814.5317000002</v>
      </c>
      <c r="DA213" s="263">
        <v>2876814.5317000002</v>
      </c>
      <c r="DB213" s="263"/>
      <c r="DC213" s="263"/>
      <c r="DD213" s="263"/>
      <c r="DE213" s="263"/>
      <c r="DF213" s="263">
        <f t="shared" si="503"/>
        <v>0</v>
      </c>
      <c r="DG213" s="263">
        <f>DJ213-CX213</f>
        <v>0</v>
      </c>
      <c r="DH213" s="263">
        <f>DB213+DE213</f>
        <v>0</v>
      </c>
      <c r="DI213" s="263">
        <f t="shared" si="504"/>
        <v>2633482.8342200001</v>
      </c>
      <c r="DJ213" s="263">
        <f>CX213</f>
        <v>2633482.8342200001</v>
      </c>
      <c r="DK213" s="263">
        <f>DE213+DH213</f>
        <v>0</v>
      </c>
      <c r="DL213" s="263">
        <f t="shared" si="505"/>
        <v>1691327.73172</v>
      </c>
      <c r="DM213" s="263">
        <v>1691327.73172</v>
      </c>
      <c r="DN213" s="263">
        <f>DH213+DK213</f>
        <v>0</v>
      </c>
      <c r="DO213" s="263">
        <f t="shared" si="506"/>
        <v>942155.10250000004</v>
      </c>
      <c r="DP213" s="263">
        <v>942155.10250000004</v>
      </c>
      <c r="DQ213" s="263">
        <f>DK213+DN213</f>
        <v>0</v>
      </c>
      <c r="DR213" s="263">
        <f t="shared" si="507"/>
        <v>0</v>
      </c>
      <c r="DS213" s="263">
        <f>DJ213-DM213-DP213</f>
        <v>0</v>
      </c>
      <c r="DT213" s="263">
        <f>DN213+DQ213</f>
        <v>0</v>
      </c>
      <c r="DU213" s="263">
        <f>DV213+DW213</f>
        <v>2754243.9517000001</v>
      </c>
      <c r="DV213" s="263">
        <v>2754243.9517000001</v>
      </c>
      <c r="DW213" s="263"/>
      <c r="DX213" s="263">
        <f>DY213+DZ213</f>
        <v>2978971.4634199999</v>
      </c>
      <c r="DY213" s="263">
        <v>2978971.4634199999</v>
      </c>
      <c r="DZ213" s="263"/>
      <c r="EA213" s="263"/>
      <c r="EB213" s="263"/>
      <c r="EC213" s="263"/>
      <c r="ED213" s="263">
        <f t="shared" si="508"/>
        <v>328901.66605999973</v>
      </c>
      <c r="EE213" s="263">
        <f>EH213-DV213</f>
        <v>328901.66605999973</v>
      </c>
      <c r="EF213" s="263"/>
      <c r="EG213" s="263">
        <f t="shared" si="509"/>
        <v>3083145.6177599998</v>
      </c>
      <c r="EH213" s="263">
        <v>3083145.6177599998</v>
      </c>
      <c r="EI213" s="263"/>
      <c r="EJ213" s="263"/>
      <c r="EK213" s="263">
        <f t="shared" ref="EK213:EK219" si="532">EL213+EN213</f>
        <v>-3083145.6177599998</v>
      </c>
      <c r="EL213" s="263">
        <f>ET213-EH213</f>
        <v>-3083145.6177599998</v>
      </c>
      <c r="EM213" s="263"/>
      <c r="EN213" s="263">
        <f>DZ213+EC213</f>
        <v>0</v>
      </c>
      <c r="EO213" s="263">
        <f>EP213+ER213</f>
        <v>0</v>
      </c>
      <c r="EP213" s="263"/>
      <c r="EQ213" s="263"/>
      <c r="ER213" s="263"/>
      <c r="ES213" s="263">
        <f t="shared" si="510"/>
        <v>0</v>
      </c>
      <c r="ET213" s="263"/>
      <c r="EU213" s="263"/>
      <c r="EV213" s="263"/>
      <c r="EW213" s="263">
        <f>EX213+EY213</f>
        <v>2844810.2634199997</v>
      </c>
      <c r="EX213" s="263">
        <f>'[5]18-20 декабря'!$R$170</f>
        <v>2844810.2634199997</v>
      </c>
      <c r="EY213" s="263"/>
      <c r="EZ213" s="263">
        <f t="shared" si="511"/>
        <v>0</v>
      </c>
      <c r="FA213" s="263">
        <f>FD213-EX213</f>
        <v>0</v>
      </c>
      <c r="FB213" s="263"/>
      <c r="FC213" s="263">
        <f t="shared" si="526"/>
        <v>2844810.2634200002</v>
      </c>
      <c r="FD213" s="263">
        <v>2844810.2634200002</v>
      </c>
      <c r="FE213" s="263"/>
      <c r="FF213" s="263"/>
      <c r="FG213" s="263">
        <f t="shared" si="527"/>
        <v>0</v>
      </c>
      <c r="FH213" s="263">
        <f>FP213-FD213</f>
        <v>0</v>
      </c>
      <c r="FI213" s="263"/>
      <c r="FJ213" s="263">
        <f>EV213+EY213</f>
        <v>0</v>
      </c>
      <c r="FK213" s="263">
        <f>FL213+FN213</f>
        <v>0</v>
      </c>
      <c r="FL213" s="263"/>
      <c r="FM213" s="263"/>
      <c r="FN213" s="263"/>
      <c r="FO213" s="263">
        <f t="shared" si="512"/>
        <v>2844810.2634200002</v>
      </c>
      <c r="FP213" s="263">
        <f>FD213</f>
        <v>2844810.2634200002</v>
      </c>
      <c r="FQ213" s="263"/>
      <c r="FR213" s="263"/>
      <c r="FS213" s="263">
        <f>FU213</f>
        <v>777641.94438999984</v>
      </c>
      <c r="FT213" s="387">
        <f>FS213/FD213</f>
        <v>0.27335459042359017</v>
      </c>
      <c r="FU213" s="263">
        <f>[6]Лист1!$N$580</f>
        <v>777641.94438999984</v>
      </c>
      <c r="FV213" s="387">
        <f t="shared" si="513"/>
        <v>0.27335459042359017</v>
      </c>
      <c r="FW213" s="263"/>
      <c r="FX213" s="263"/>
      <c r="FY213" s="263"/>
      <c r="FZ213" s="263"/>
      <c r="GA213" s="263">
        <f t="shared" si="494"/>
        <v>777641.94438999984</v>
      </c>
      <c r="GB213" s="387">
        <f t="shared" si="528"/>
        <v>0.27335459042359017</v>
      </c>
      <c r="GC213" s="263">
        <f>[6]Лист1!$O$580</f>
        <v>777641.94438999984</v>
      </c>
      <c r="GD213" s="387">
        <f t="shared" si="529"/>
        <v>0.27335459042359017</v>
      </c>
      <c r="GE213" s="263"/>
      <c r="GF213" s="263"/>
      <c r="GG213" s="263"/>
      <c r="GH213" s="263"/>
      <c r="GI213" s="263">
        <f t="shared" si="495"/>
        <v>2844810.2634200002</v>
      </c>
      <c r="GJ213" s="387">
        <f t="shared" si="530"/>
        <v>1</v>
      </c>
      <c r="GK213" s="263">
        <f>[6]Лист1!$I$580</f>
        <v>2844810.2634200002</v>
      </c>
      <c r="GL213" s="387">
        <f t="shared" si="531"/>
        <v>1</v>
      </c>
      <c r="GM213" s="263"/>
      <c r="GN213" s="387"/>
      <c r="GO213" s="263"/>
      <c r="GP213" s="387"/>
      <c r="GQ213" s="263"/>
      <c r="GR213" s="263"/>
      <c r="GS213" s="263"/>
      <c r="GT213" s="263"/>
      <c r="GU213" s="263">
        <f t="shared" si="514"/>
        <v>3064726.4904499999</v>
      </c>
      <c r="GV213" s="263">
        <v>3064726.4904499999</v>
      </c>
      <c r="GW213" s="263"/>
      <c r="GX213" s="263"/>
      <c r="GY213" s="263"/>
      <c r="GZ213" s="263"/>
      <c r="HA213" s="263"/>
      <c r="HB213" s="263"/>
      <c r="HC213" s="263"/>
      <c r="HD213" s="263"/>
      <c r="HE213" s="263"/>
      <c r="HF213" s="263"/>
      <c r="HG213" s="263">
        <f t="shared" si="515"/>
        <v>0</v>
      </c>
      <c r="HH213" s="263">
        <f>HP213-GV213</f>
        <v>0</v>
      </c>
      <c r="HI213" s="263"/>
      <c r="HJ213" s="263"/>
      <c r="HK213" s="263">
        <f t="shared" si="516"/>
        <v>0</v>
      </c>
      <c r="HL213" s="263">
        <f>IF213-GZ213</f>
        <v>0</v>
      </c>
      <c r="HM213" s="263"/>
      <c r="HN213" s="263"/>
      <c r="HO213" s="263">
        <f t="shared" si="517"/>
        <v>3064726.4904499999</v>
      </c>
      <c r="HP213" s="263">
        <f>GV213</f>
        <v>3064726.4904499999</v>
      </c>
      <c r="HQ213" s="263"/>
      <c r="HR213" s="263"/>
      <c r="HS213" s="263">
        <f t="shared" si="518"/>
        <v>2902565.32064</v>
      </c>
      <c r="HT213" s="263">
        <f>2955178.1627-100000-51902.84206+99290</f>
        <v>2902565.32064</v>
      </c>
      <c r="HU213" s="263"/>
      <c r="HV213" s="263"/>
      <c r="HW213" s="263">
        <f t="shared" si="519"/>
        <v>0</v>
      </c>
      <c r="HX213" s="263">
        <f>IB213-HT213</f>
        <v>0</v>
      </c>
      <c r="HY213" s="263"/>
      <c r="HZ213" s="263"/>
      <c r="IA213" s="263">
        <f t="shared" si="520"/>
        <v>2902565.32064</v>
      </c>
      <c r="IB213" s="263">
        <f>2955178.1627-100000-51902.84206+99290</f>
        <v>2902565.32064</v>
      </c>
      <c r="IC213" s="263"/>
      <c r="ID213" s="263"/>
      <c r="IE213" s="273"/>
      <c r="IF213" s="270"/>
      <c r="IG213" s="270"/>
      <c r="IH213" s="270"/>
    </row>
    <row r="214" spans="1:249" s="271" customFormat="1" ht="24" hidden="1" customHeight="1" x14ac:dyDescent="0.3">
      <c r="B214" s="259"/>
      <c r="C214" s="275" t="s">
        <v>351</v>
      </c>
      <c r="D214" s="275" t="s">
        <v>350</v>
      </c>
      <c r="E214" s="263">
        <f>F214+G214</f>
        <v>215809.67601999996</v>
      </c>
      <c r="F214" s="263">
        <f>2396218.02317-F213</f>
        <v>146047.82019999996</v>
      </c>
      <c r="G214" s="263">
        <v>69761.855819999997</v>
      </c>
      <c r="H214" s="263">
        <f>I214+J214</f>
        <v>0</v>
      </c>
      <c r="I214" s="263">
        <f>L214-F214</f>
        <v>0</v>
      </c>
      <c r="J214" s="263">
        <f>M214-G214</f>
        <v>0</v>
      </c>
      <c r="K214" s="263">
        <f>L214+M214</f>
        <v>215809.67601999996</v>
      </c>
      <c r="L214" s="263">
        <f>2396218.02317-L213</f>
        <v>146047.82019999996</v>
      </c>
      <c r="M214" s="263">
        <v>69761.855819999997</v>
      </c>
      <c r="N214" s="263">
        <f>O214+P214</f>
        <v>0</v>
      </c>
      <c r="O214" s="263">
        <f>R214-L214</f>
        <v>0</v>
      </c>
      <c r="P214" s="263">
        <f>S214-M214</f>
        <v>0</v>
      </c>
      <c r="Q214" s="263">
        <f>R214+S214</f>
        <v>215809.67601999996</v>
      </c>
      <c r="R214" s="263">
        <f>2396218.02317-R213</f>
        <v>146047.82019999996</v>
      </c>
      <c r="S214" s="263">
        <v>69761.855819999997</v>
      </c>
      <c r="T214" s="263">
        <f>U214+V214</f>
        <v>0</v>
      </c>
      <c r="U214" s="263"/>
      <c r="V214" s="263"/>
      <c r="W214" s="263">
        <f>X214+Y214</f>
        <v>13609.566159999929</v>
      </c>
      <c r="X214" s="263">
        <f>AA214-U214</f>
        <v>13609.566159999929</v>
      </c>
      <c r="Y214" s="263">
        <f>AB214-V214</f>
        <v>0</v>
      </c>
      <c r="Z214" s="263">
        <f>AA214+AB214</f>
        <v>13609.566159999929</v>
      </c>
      <c r="AA214" s="263">
        <f>2776729.73606-AA213</f>
        <v>13609.566159999929</v>
      </c>
      <c r="AB214" s="263"/>
      <c r="AC214" s="263">
        <f>AD214+AE214</f>
        <v>0</v>
      </c>
      <c r="AD214" s="263">
        <v>0</v>
      </c>
      <c r="AE214" s="263"/>
      <c r="AF214" s="263">
        <f>AG214+AH214</f>
        <v>13609.566159999929</v>
      </c>
      <c r="AG214" s="263">
        <f>AA214+AD214</f>
        <v>13609.566159999929</v>
      </c>
      <c r="AH214" s="263"/>
      <c r="AI214" s="263">
        <v>0</v>
      </c>
      <c r="AJ214" s="263">
        <v>0</v>
      </c>
      <c r="AK214" s="263">
        <f>Z214-AJ214</f>
        <v>13609.566159999929</v>
      </c>
      <c r="AL214" s="263">
        <f>AF214-AJ214</f>
        <v>13609.566159999929</v>
      </c>
      <c r="AM214" s="276"/>
      <c r="AN214" s="276"/>
      <c r="AO214" s="263">
        <v>1</v>
      </c>
      <c r="AP214" s="264">
        <f>4887.45691+8722.10925</f>
        <v>13609.566159999998</v>
      </c>
      <c r="AQ214" s="264"/>
      <c r="AR214" s="264">
        <f>AF214-AP214</f>
        <v>-6.9121597334742546E-11</v>
      </c>
      <c r="AS214" s="263">
        <f>AT214+AU214</f>
        <v>0</v>
      </c>
      <c r="AT214" s="263">
        <v>0</v>
      </c>
      <c r="AU214" s="263"/>
      <c r="AV214" s="263">
        <f>AW214+AX214</f>
        <v>0</v>
      </c>
      <c r="AW214" s="263">
        <f>AZ214-AT214</f>
        <v>0</v>
      </c>
      <c r="AX214" s="263">
        <f>BA214-AU214</f>
        <v>0</v>
      </c>
      <c r="AY214" s="263">
        <f>AZ214+BA214</f>
        <v>0</v>
      </c>
      <c r="AZ214" s="263">
        <f>AT214</f>
        <v>0</v>
      </c>
      <c r="BA214" s="263"/>
      <c r="BB214" s="263">
        <f>BC214+BD214</f>
        <v>0</v>
      </c>
      <c r="BC214" s="263"/>
      <c r="BD214" s="263"/>
      <c r="BE214" s="263">
        <f>BF214+BG214</f>
        <v>0</v>
      </c>
      <c r="BF214" s="263">
        <f>BW214-BC214</f>
        <v>0</v>
      </c>
      <c r="BG214" s="263">
        <f>BX214-BD214</f>
        <v>0</v>
      </c>
      <c r="BH214" s="263">
        <f>BI214+BJ214</f>
        <v>1438458.77428</v>
      </c>
      <c r="BI214" s="263">
        <f>3129786.506-BI213</f>
        <v>1438458.77428</v>
      </c>
      <c r="BJ214" s="263"/>
      <c r="BK214" s="263">
        <v>1</v>
      </c>
      <c r="BL214" s="234">
        <f>AY214</f>
        <v>0</v>
      </c>
      <c r="BM214" s="234">
        <f>BN214+BO214</f>
        <v>0</v>
      </c>
      <c r="BN214" s="234"/>
      <c r="BO214" s="234"/>
      <c r="BP214" s="234">
        <f>BQ214+BR214</f>
        <v>0</v>
      </c>
      <c r="BQ214" s="234">
        <v>0</v>
      </c>
      <c r="BR214" s="234"/>
      <c r="BS214" s="234">
        <f>BT214</f>
        <v>1438458.77428</v>
      </c>
      <c r="BT214" s="234">
        <f>BI214-BN214-BQ214</f>
        <v>1438458.77428</v>
      </c>
      <c r="BU214" s="234"/>
      <c r="BV214" s="263">
        <f>BW214+BX214</f>
        <v>0</v>
      </c>
      <c r="BW214" s="263">
        <v>0</v>
      </c>
      <c r="BX214" s="263"/>
      <c r="BY214" s="263">
        <f>BZ214+CA214</f>
        <v>-1438458.77428</v>
      </c>
      <c r="BZ214" s="263">
        <f>CC214-BI214</f>
        <v>-1438458.77428</v>
      </c>
      <c r="CA214" s="263"/>
      <c r="CB214" s="263">
        <f t="shared" si="499"/>
        <v>0</v>
      </c>
      <c r="CC214" s="263">
        <v>0</v>
      </c>
      <c r="CD214" s="263">
        <f>BX214+CA214</f>
        <v>0</v>
      </c>
      <c r="CE214" s="263">
        <v>1</v>
      </c>
      <c r="CF214" s="234">
        <f>BV214</f>
        <v>0</v>
      </c>
      <c r="CG214" s="263"/>
      <c r="CH214" s="263">
        <f>CI214+CJ214</f>
        <v>0</v>
      </c>
      <c r="CI214" s="263">
        <v>0</v>
      </c>
      <c r="CJ214" s="263"/>
      <c r="CK214" s="263">
        <f>CL214+CM214</f>
        <v>0</v>
      </c>
      <c r="CL214" s="263">
        <f>CR214-CI214</f>
        <v>0</v>
      </c>
      <c r="CM214" s="263">
        <f>CS214-CJ214</f>
        <v>0</v>
      </c>
      <c r="CN214" s="263"/>
      <c r="CO214" s="263"/>
      <c r="CP214" s="263"/>
      <c r="CQ214" s="263">
        <f>CR214+CS214</f>
        <v>0</v>
      </c>
      <c r="CR214" s="263">
        <v>0</v>
      </c>
      <c r="CS214" s="263"/>
      <c r="CT214" s="263">
        <f>CU214+CV214</f>
        <v>0</v>
      </c>
      <c r="CU214" s="263">
        <f>DA214-CR214</f>
        <v>0</v>
      </c>
      <c r="CV214" s="263">
        <f>CP214+CS214</f>
        <v>0</v>
      </c>
      <c r="CW214" s="263">
        <f t="shared" si="502"/>
        <v>323245.63555999985</v>
      </c>
      <c r="CX214" s="263">
        <f>2956728.46978-CX213</f>
        <v>323245.63555999985</v>
      </c>
      <c r="CY214" s="263">
        <f>CS214+CV214</f>
        <v>0</v>
      </c>
      <c r="CZ214" s="263">
        <f>DA214+DB214</f>
        <v>0</v>
      </c>
      <c r="DA214" s="263">
        <v>0</v>
      </c>
      <c r="DB214" s="263"/>
      <c r="DC214" s="263"/>
      <c r="DD214" s="263"/>
      <c r="DE214" s="263"/>
      <c r="DF214" s="263">
        <f t="shared" si="503"/>
        <v>-4000</v>
      </c>
      <c r="DG214" s="263">
        <f>DJ214-CX214</f>
        <v>-4000</v>
      </c>
      <c r="DH214" s="263">
        <f>DB214+DE214</f>
        <v>0</v>
      </c>
      <c r="DI214" s="263">
        <f t="shared" si="504"/>
        <v>319245.63555999985</v>
      </c>
      <c r="DJ214" s="263">
        <f>CX214-4000</f>
        <v>319245.63555999985</v>
      </c>
      <c r="DK214" s="263">
        <f>DE214+DH214</f>
        <v>0</v>
      </c>
      <c r="DL214" s="263">
        <f t="shared" si="505"/>
        <v>75296.91379999998</v>
      </c>
      <c r="DM214" s="263">
        <f>1766624.64552-DM213</f>
        <v>75296.91379999998</v>
      </c>
      <c r="DN214" s="263">
        <f>DH214+DK214</f>
        <v>0</v>
      </c>
      <c r="DO214" s="263">
        <f t="shared" si="506"/>
        <v>32316.441720000003</v>
      </c>
      <c r="DP214" s="263">
        <f>974471.54422-DP213</f>
        <v>32316.441720000003</v>
      </c>
      <c r="DQ214" s="263">
        <f>DK214+DN214</f>
        <v>0</v>
      </c>
      <c r="DR214" s="263">
        <f t="shared" si="507"/>
        <v>211632.28003999987</v>
      </c>
      <c r="DS214" s="263">
        <f>DJ214-DM214-DP214</f>
        <v>211632.28003999987</v>
      </c>
      <c r="DT214" s="263">
        <f>DN214+DQ214</f>
        <v>0</v>
      </c>
      <c r="DU214" s="263">
        <f>DV214+DW214</f>
        <v>160834.34107999969</v>
      </c>
      <c r="DV214" s="263">
        <f>2915078.29278-DV213</f>
        <v>160834.34107999969</v>
      </c>
      <c r="DW214" s="263"/>
      <c r="DX214" s="263">
        <f>DY214+DZ214</f>
        <v>0</v>
      </c>
      <c r="DY214" s="263">
        <v>0</v>
      </c>
      <c r="DZ214" s="263"/>
      <c r="EA214" s="263"/>
      <c r="EB214" s="263"/>
      <c r="EC214" s="263"/>
      <c r="ED214" s="263">
        <f t="shared" si="508"/>
        <v>62188.427110000513</v>
      </c>
      <c r="EE214" s="263">
        <f>EH214-DV214</f>
        <v>62188.427110000513</v>
      </c>
      <c r="EF214" s="263"/>
      <c r="EG214" s="263">
        <f t="shared" si="509"/>
        <v>223022.76819000021</v>
      </c>
      <c r="EH214" s="263">
        <f>3306168.38595-EH213</f>
        <v>223022.76819000021</v>
      </c>
      <c r="EI214" s="263"/>
      <c r="EJ214" s="263"/>
      <c r="EK214" s="263">
        <f t="shared" si="532"/>
        <v>-223022.76819000021</v>
      </c>
      <c r="EL214" s="263">
        <f>ET214-EH214</f>
        <v>-223022.76819000021</v>
      </c>
      <c r="EM214" s="263"/>
      <c r="EN214" s="263">
        <f>DZ214+EC214</f>
        <v>0</v>
      </c>
      <c r="EO214" s="263">
        <f>EP214+ER214</f>
        <v>0</v>
      </c>
      <c r="EP214" s="263"/>
      <c r="EQ214" s="263"/>
      <c r="ER214" s="263"/>
      <c r="ES214" s="263">
        <f t="shared" si="510"/>
        <v>0</v>
      </c>
      <c r="ET214" s="263"/>
      <c r="EU214" s="263"/>
      <c r="EV214" s="263"/>
      <c r="EW214" s="263">
        <f>EX214+EY214</f>
        <v>162014.12253000028</v>
      </c>
      <c r="EX214" s="263">
        <f>'[5]18-20 декабря'!$Q$169-'[5]18-20 декабря'!$Q$170</f>
        <v>162014.12253000028</v>
      </c>
      <c r="EY214" s="263"/>
      <c r="EZ214" s="263">
        <f t="shared" si="511"/>
        <v>269654.0816099993</v>
      </c>
      <c r="FA214" s="263">
        <f>FD214-EX214</f>
        <v>269654.0816099993</v>
      </c>
      <c r="FB214" s="263"/>
      <c r="FC214" s="263">
        <f t="shared" si="526"/>
        <v>431668.20413999958</v>
      </c>
      <c r="FD214" s="263">
        <f>3276478.46756-FD213</f>
        <v>431668.20413999958</v>
      </c>
      <c r="FE214" s="263"/>
      <c r="FF214" s="263"/>
      <c r="FG214" s="263">
        <f t="shared" si="527"/>
        <v>-99769.558680000016</v>
      </c>
      <c r="FH214" s="263">
        <f>FP214-FD214</f>
        <v>-99769.558680000016</v>
      </c>
      <c r="FI214" s="263"/>
      <c r="FJ214" s="263">
        <f>EV214+EY214</f>
        <v>0</v>
      </c>
      <c r="FK214" s="263">
        <f>FL214+FN214</f>
        <v>0</v>
      </c>
      <c r="FL214" s="263"/>
      <c r="FM214" s="263"/>
      <c r="FN214" s="263"/>
      <c r="FO214" s="263">
        <f t="shared" si="512"/>
        <v>331898.64545999956</v>
      </c>
      <c r="FP214" s="263">
        <f>FD214+230.44132-100000</f>
        <v>331898.64545999956</v>
      </c>
      <c r="FQ214" s="263"/>
      <c r="FR214" s="263"/>
      <c r="FS214" s="263">
        <f t="shared" ref="FS214:FS241" si="533">FU214</f>
        <v>45386.491909999997</v>
      </c>
      <c r="FT214" s="387">
        <f t="shared" ref="FT214:FT231" si="534">FS214/FD214</f>
        <v>0.10514207781511781</v>
      </c>
      <c r="FU214" s="263">
        <f>[6]Лист1!$N$597</f>
        <v>45386.491909999997</v>
      </c>
      <c r="FV214" s="387">
        <f t="shared" si="513"/>
        <v>0.10514207781511781</v>
      </c>
      <c r="FW214" s="263"/>
      <c r="FX214" s="263"/>
      <c r="FY214" s="263"/>
      <c r="FZ214" s="263"/>
      <c r="GA214" s="263">
        <f t="shared" si="494"/>
        <v>44915.473350000007</v>
      </c>
      <c r="GB214" s="387">
        <f t="shared" si="528"/>
        <v>0.10405091901425503</v>
      </c>
      <c r="GC214" s="263">
        <f>[6]Лист1!$O$597</f>
        <v>44915.473350000007</v>
      </c>
      <c r="GD214" s="387">
        <f t="shared" si="529"/>
        <v>0.10405091901425503</v>
      </c>
      <c r="GE214" s="263"/>
      <c r="GF214" s="263"/>
      <c r="GG214" s="263"/>
      <c r="GH214" s="263"/>
      <c r="GI214" s="263">
        <f t="shared" si="495"/>
        <v>181936.42334000007</v>
      </c>
      <c r="GJ214" s="387">
        <f t="shared" si="530"/>
        <v>0.42147283861795398</v>
      </c>
      <c r="GK214" s="263">
        <f>[6]Лист1!$I$597</f>
        <v>181936.42334000007</v>
      </c>
      <c r="GL214" s="387">
        <f t="shared" si="531"/>
        <v>0.42147283861795398</v>
      </c>
      <c r="GM214" s="263"/>
      <c r="GN214" s="387"/>
      <c r="GO214" s="263"/>
      <c r="GP214" s="387"/>
      <c r="GQ214" s="263"/>
      <c r="GR214" s="263"/>
      <c r="GS214" s="263"/>
      <c r="GT214" s="263"/>
      <c r="GU214" s="263">
        <f t="shared" si="514"/>
        <v>279714.56264000013</v>
      </c>
      <c r="GV214" s="263">
        <f>3344441.05309-GV213</f>
        <v>279714.56264000013</v>
      </c>
      <c r="GW214" s="263"/>
      <c r="GX214" s="263"/>
      <c r="GY214" s="263"/>
      <c r="GZ214" s="263"/>
      <c r="HA214" s="263"/>
      <c r="HB214" s="263"/>
      <c r="HC214" s="263"/>
      <c r="HD214" s="263"/>
      <c r="HE214" s="263"/>
      <c r="HF214" s="263"/>
      <c r="HG214" s="263">
        <f t="shared" si="515"/>
        <v>0</v>
      </c>
      <c r="HH214" s="263">
        <f>HP214-GV214</f>
        <v>0</v>
      </c>
      <c r="HI214" s="263"/>
      <c r="HJ214" s="263"/>
      <c r="HK214" s="263">
        <f t="shared" si="516"/>
        <v>0</v>
      </c>
      <c r="HL214" s="263">
        <f>IF214-GZ214</f>
        <v>0</v>
      </c>
      <c r="HM214" s="263"/>
      <c r="HN214" s="263"/>
      <c r="HO214" s="263">
        <f t="shared" si="517"/>
        <v>279714.56264000013</v>
      </c>
      <c r="HP214" s="263">
        <f>GV214</f>
        <v>279714.56264000013</v>
      </c>
      <c r="HQ214" s="263"/>
      <c r="HR214" s="263"/>
      <c r="HS214" s="263">
        <f t="shared" si="518"/>
        <v>0</v>
      </c>
      <c r="HT214" s="263">
        <v>0</v>
      </c>
      <c r="HU214" s="263"/>
      <c r="HV214" s="263"/>
      <c r="HW214" s="263">
        <f t="shared" si="519"/>
        <v>0</v>
      </c>
      <c r="HX214" s="263">
        <f>IR214-HL214</f>
        <v>0</v>
      </c>
      <c r="HY214" s="263"/>
      <c r="HZ214" s="263"/>
      <c r="IA214" s="263">
        <f t="shared" si="520"/>
        <v>0</v>
      </c>
      <c r="IB214" s="263">
        <v>0</v>
      </c>
      <c r="IC214" s="263"/>
      <c r="ID214" s="263"/>
      <c r="IE214" s="273"/>
      <c r="IF214" s="270"/>
      <c r="IG214" s="270"/>
      <c r="IH214" s="270"/>
    </row>
    <row r="215" spans="1:249" s="271" customFormat="1" ht="24" hidden="1" customHeight="1" x14ac:dyDescent="0.3">
      <c r="B215" s="259"/>
      <c r="C215" s="275" t="s">
        <v>352</v>
      </c>
      <c r="D215" s="275"/>
      <c r="E215" s="263"/>
      <c r="F215" s="263"/>
      <c r="G215" s="263"/>
      <c r="H215" s="263"/>
      <c r="I215" s="263"/>
      <c r="J215" s="263"/>
      <c r="K215" s="263"/>
      <c r="L215" s="263"/>
      <c r="M215" s="263"/>
      <c r="N215" s="263"/>
      <c r="O215" s="263"/>
      <c r="P215" s="263"/>
      <c r="Q215" s="263"/>
      <c r="R215" s="263"/>
      <c r="S215" s="263"/>
      <c r="T215" s="263"/>
      <c r="U215" s="263"/>
      <c r="V215" s="263"/>
      <c r="W215" s="263"/>
      <c r="X215" s="263"/>
      <c r="Y215" s="263"/>
      <c r="Z215" s="263"/>
      <c r="AA215" s="263"/>
      <c r="AB215" s="263"/>
      <c r="AC215" s="263"/>
      <c r="AD215" s="263"/>
      <c r="AE215" s="263"/>
      <c r="AF215" s="263"/>
      <c r="AG215" s="263"/>
      <c r="AH215" s="263"/>
      <c r="AI215" s="263"/>
      <c r="AJ215" s="263"/>
      <c r="AK215" s="263"/>
      <c r="AL215" s="263"/>
      <c r="AM215" s="276"/>
      <c r="AN215" s="276"/>
      <c r="AO215" s="263"/>
      <c r="AP215" s="264"/>
      <c r="AQ215" s="264"/>
      <c r="AR215" s="264"/>
      <c r="AS215" s="263"/>
      <c r="AT215" s="263"/>
      <c r="AU215" s="263"/>
      <c r="AV215" s="263"/>
      <c r="AW215" s="263"/>
      <c r="AX215" s="263"/>
      <c r="AY215" s="263"/>
      <c r="AZ215" s="263"/>
      <c r="BA215" s="263"/>
      <c r="BB215" s="263"/>
      <c r="BC215" s="263"/>
      <c r="BD215" s="263"/>
      <c r="BE215" s="263"/>
      <c r="BF215" s="263"/>
      <c r="BG215" s="263"/>
      <c r="BH215" s="263"/>
      <c r="BI215" s="263"/>
      <c r="BJ215" s="263"/>
      <c r="BK215" s="263"/>
      <c r="BL215" s="234"/>
      <c r="BM215" s="234"/>
      <c r="BN215" s="234"/>
      <c r="BO215" s="234"/>
      <c r="BP215" s="234"/>
      <c r="BQ215" s="234"/>
      <c r="BR215" s="234"/>
      <c r="BS215" s="234"/>
      <c r="BT215" s="234"/>
      <c r="BU215" s="234"/>
      <c r="BV215" s="263"/>
      <c r="BW215" s="263"/>
      <c r="BX215" s="263"/>
      <c r="BY215" s="263"/>
      <c r="BZ215" s="263"/>
      <c r="CA215" s="263"/>
      <c r="CB215" s="263">
        <f t="shared" si="499"/>
        <v>39000</v>
      </c>
      <c r="CC215" s="263">
        <v>39000</v>
      </c>
      <c r="CD215" s="263"/>
      <c r="CE215" s="263"/>
      <c r="CF215" s="234"/>
      <c r="CG215" s="263"/>
      <c r="CH215" s="263"/>
      <c r="CI215" s="263"/>
      <c r="CJ215" s="263"/>
      <c r="CK215" s="263"/>
      <c r="CL215" s="263"/>
      <c r="CM215" s="263"/>
      <c r="CN215" s="263"/>
      <c r="CO215" s="263"/>
      <c r="CP215" s="263"/>
      <c r="CQ215" s="263"/>
      <c r="CR215" s="263"/>
      <c r="CS215" s="263"/>
      <c r="CT215" s="263"/>
      <c r="CU215" s="263"/>
      <c r="CV215" s="263"/>
      <c r="CW215" s="263">
        <f t="shared" si="502"/>
        <v>23424</v>
      </c>
      <c r="CX215" s="263">
        <v>23424</v>
      </c>
      <c r="CY215" s="263"/>
      <c r="CZ215" s="263">
        <f>DA215+DB215</f>
        <v>39000</v>
      </c>
      <c r="DA215" s="263">
        <v>39000</v>
      </c>
      <c r="DB215" s="263"/>
      <c r="DC215" s="263"/>
      <c r="DD215" s="263"/>
      <c r="DE215" s="263"/>
      <c r="DF215" s="263">
        <f t="shared" si="503"/>
        <v>0</v>
      </c>
      <c r="DG215" s="263">
        <f>DJ215-CX215</f>
        <v>0</v>
      </c>
      <c r="DH215" s="263"/>
      <c r="DI215" s="263">
        <f t="shared" si="504"/>
        <v>23424</v>
      </c>
      <c r="DJ215" s="263">
        <f>CX215</f>
        <v>23424</v>
      </c>
      <c r="DK215" s="263"/>
      <c r="DL215" s="263">
        <f t="shared" si="505"/>
        <v>1160.5318299999999</v>
      </c>
      <c r="DM215" s="263">
        <v>1160.5318299999999</v>
      </c>
      <c r="DN215" s="263"/>
      <c r="DO215" s="263">
        <f t="shared" si="506"/>
        <v>22263.46817</v>
      </c>
      <c r="DP215" s="263">
        <v>22263.46817</v>
      </c>
      <c r="DQ215" s="263"/>
      <c r="DR215" s="263">
        <f t="shared" si="507"/>
        <v>0</v>
      </c>
      <c r="DS215" s="263">
        <f>DJ215-DM215-DP215</f>
        <v>0</v>
      </c>
      <c r="DT215" s="263"/>
      <c r="DU215" s="263">
        <f>DV215+DW215</f>
        <v>31232</v>
      </c>
      <c r="DV215" s="263">
        <v>31232</v>
      </c>
      <c r="DW215" s="263"/>
      <c r="DX215" s="263">
        <f>DY215</f>
        <v>39000</v>
      </c>
      <c r="DY215" s="263">
        <v>39000</v>
      </c>
      <c r="DZ215" s="263"/>
      <c r="EA215" s="263"/>
      <c r="EB215" s="263"/>
      <c r="EC215" s="263"/>
      <c r="ED215" s="263">
        <f t="shared" si="508"/>
        <v>18768</v>
      </c>
      <c r="EE215" s="263">
        <f>EH215-DV215</f>
        <v>18768</v>
      </c>
      <c r="EF215" s="263"/>
      <c r="EG215" s="263">
        <f t="shared" si="509"/>
        <v>50000</v>
      </c>
      <c r="EH215" s="263">
        <v>50000</v>
      </c>
      <c r="EI215" s="263"/>
      <c r="EJ215" s="263"/>
      <c r="EK215" s="263">
        <f t="shared" si="532"/>
        <v>-50000</v>
      </c>
      <c r="EL215" s="263">
        <f>ET215-EH215</f>
        <v>-50000</v>
      </c>
      <c r="EM215" s="263"/>
      <c r="EN215" s="263"/>
      <c r="EO215" s="263">
        <f>EP215+ER215</f>
        <v>0</v>
      </c>
      <c r="EP215" s="263"/>
      <c r="EQ215" s="263"/>
      <c r="ER215" s="263"/>
      <c r="ES215" s="263">
        <f t="shared" si="510"/>
        <v>0</v>
      </c>
      <c r="ET215" s="263"/>
      <c r="EU215" s="263"/>
      <c r="EV215" s="263"/>
      <c r="EW215" s="263">
        <f>EX215</f>
        <v>41000</v>
      </c>
      <c r="EX215" s="263">
        <v>41000</v>
      </c>
      <c r="EY215" s="263"/>
      <c r="EZ215" s="263">
        <f t="shared" si="511"/>
        <v>15363.853620000002</v>
      </c>
      <c r="FA215" s="263">
        <f>FD215-EX215</f>
        <v>15363.853620000002</v>
      </c>
      <c r="FB215" s="263"/>
      <c r="FC215" s="263">
        <f t="shared" si="526"/>
        <v>56363.853620000002</v>
      </c>
      <c r="FD215" s="263">
        <v>56363.853620000002</v>
      </c>
      <c r="FE215" s="263"/>
      <c r="FF215" s="263"/>
      <c r="FG215" s="263">
        <f t="shared" si="527"/>
        <v>190.58974000000308</v>
      </c>
      <c r="FH215" s="263">
        <f>FP215-FD215</f>
        <v>190.58974000000308</v>
      </c>
      <c r="FI215" s="263"/>
      <c r="FJ215" s="263"/>
      <c r="FK215" s="263">
        <f>FL215+FN215</f>
        <v>0</v>
      </c>
      <c r="FL215" s="263"/>
      <c r="FM215" s="263"/>
      <c r="FN215" s="263"/>
      <c r="FO215" s="263">
        <f t="shared" si="512"/>
        <v>56554.443360000005</v>
      </c>
      <c r="FP215" s="263">
        <f>FD215+190.58974</f>
        <v>56554.443360000005</v>
      </c>
      <c r="FQ215" s="263"/>
      <c r="FR215" s="263"/>
      <c r="FS215" s="263">
        <f t="shared" si="533"/>
        <v>17100.24654</v>
      </c>
      <c r="FT215" s="387">
        <f t="shared" si="534"/>
        <v>0.30339030143837065</v>
      </c>
      <c r="FU215" s="263">
        <f>[6]Лист1!$N$611</f>
        <v>17100.24654</v>
      </c>
      <c r="FV215" s="387">
        <f t="shared" si="513"/>
        <v>0.30339030143837065</v>
      </c>
      <c r="FW215" s="263"/>
      <c r="FX215" s="263"/>
      <c r="FY215" s="263"/>
      <c r="FZ215" s="263"/>
      <c r="GA215" s="263">
        <f t="shared" si="494"/>
        <v>15904.179749999999</v>
      </c>
      <c r="GB215" s="387">
        <f t="shared" si="528"/>
        <v>0.28216984341107226</v>
      </c>
      <c r="GC215" s="263">
        <v>15904.179749999999</v>
      </c>
      <c r="GD215" s="387">
        <f t="shared" si="529"/>
        <v>0.28216984341107226</v>
      </c>
      <c r="GE215" s="263"/>
      <c r="GF215" s="263"/>
      <c r="GG215" s="263"/>
      <c r="GH215" s="263"/>
      <c r="GI215" s="263">
        <f t="shared" si="495"/>
        <v>56363.853619999994</v>
      </c>
      <c r="GJ215" s="387">
        <f t="shared" si="530"/>
        <v>0.99999999999999989</v>
      </c>
      <c r="GK215" s="263">
        <f>[6]Лист1!$I$611</f>
        <v>56363.853619999994</v>
      </c>
      <c r="GL215" s="387">
        <f t="shared" si="531"/>
        <v>0.99999999999999989</v>
      </c>
      <c r="GM215" s="263"/>
      <c r="GN215" s="387"/>
      <c r="GO215" s="263"/>
      <c r="GP215" s="387"/>
      <c r="GQ215" s="263"/>
      <c r="GR215" s="263"/>
      <c r="GS215" s="263"/>
      <c r="GT215" s="263"/>
      <c r="GU215" s="263">
        <f t="shared" si="514"/>
        <v>46200</v>
      </c>
      <c r="GV215" s="263">
        <v>46200</v>
      </c>
      <c r="GW215" s="263"/>
      <c r="GX215" s="263"/>
      <c r="GY215" s="263"/>
      <c r="GZ215" s="263"/>
      <c r="HA215" s="263"/>
      <c r="HB215" s="263"/>
      <c r="HC215" s="263"/>
      <c r="HD215" s="263"/>
      <c r="HE215" s="263"/>
      <c r="HF215" s="263"/>
      <c r="HG215" s="263">
        <f t="shared" si="515"/>
        <v>0</v>
      </c>
      <c r="HH215" s="263">
        <f>HP215-GV215</f>
        <v>0</v>
      </c>
      <c r="HI215" s="263"/>
      <c r="HJ215" s="263"/>
      <c r="HK215" s="263">
        <f t="shared" si="516"/>
        <v>0</v>
      </c>
      <c r="HL215" s="263">
        <f>IF215-GZ215</f>
        <v>0</v>
      </c>
      <c r="HM215" s="263"/>
      <c r="HN215" s="263"/>
      <c r="HO215" s="263">
        <f t="shared" si="517"/>
        <v>46200</v>
      </c>
      <c r="HP215" s="263">
        <f>GV215</f>
        <v>46200</v>
      </c>
      <c r="HQ215" s="263"/>
      <c r="HR215" s="263"/>
      <c r="HS215" s="263">
        <f t="shared" si="518"/>
        <v>4729.6773000000003</v>
      </c>
      <c r="HT215" s="263">
        <v>4729.6773000000003</v>
      </c>
      <c r="HU215" s="263"/>
      <c r="HV215" s="263"/>
      <c r="HW215" s="263">
        <f t="shared" si="519"/>
        <v>0</v>
      </c>
      <c r="HX215" s="263">
        <f>IR215-HL215</f>
        <v>0</v>
      </c>
      <c r="HY215" s="263"/>
      <c r="HZ215" s="263"/>
      <c r="IA215" s="263">
        <f t="shared" si="520"/>
        <v>4729.6773000000003</v>
      </c>
      <c r="IB215" s="263">
        <v>4729.6773000000003</v>
      </c>
      <c r="IC215" s="263"/>
      <c r="ID215" s="263"/>
      <c r="IE215" s="273"/>
      <c r="IF215" s="270"/>
      <c r="IG215" s="270"/>
      <c r="IH215" s="270"/>
    </row>
    <row r="216" spans="1:249" s="271" customFormat="1" ht="25.5" hidden="1" customHeight="1" x14ac:dyDescent="0.3">
      <c r="B216" s="259"/>
      <c r="C216" s="275" t="s">
        <v>353</v>
      </c>
      <c r="D216" s="275" t="s">
        <v>165</v>
      </c>
      <c r="E216" s="263">
        <f>F216+G216</f>
        <v>42337.437290000002</v>
      </c>
      <c r="F216" s="263">
        <v>34572.437290000002</v>
      </c>
      <c r="G216" s="263">
        <v>7765</v>
      </c>
      <c r="H216" s="263">
        <f>I216+J216</f>
        <v>0</v>
      </c>
      <c r="I216" s="263">
        <f>L216-F216</f>
        <v>0</v>
      </c>
      <c r="J216" s="263">
        <f>M216-G216</f>
        <v>0</v>
      </c>
      <c r="K216" s="263">
        <f>L216+M216</f>
        <v>42337.437290000002</v>
      </c>
      <c r="L216" s="263">
        <v>34572.437290000002</v>
      </c>
      <c r="M216" s="263">
        <v>7765</v>
      </c>
      <c r="N216" s="263">
        <f>O216+P216</f>
        <v>0</v>
      </c>
      <c r="O216" s="263">
        <f>R216-L216</f>
        <v>0</v>
      </c>
      <c r="P216" s="263">
        <f>S216-M216</f>
        <v>0</v>
      </c>
      <c r="Q216" s="263">
        <f>R216+S216</f>
        <v>42337.437290000002</v>
      </c>
      <c r="R216" s="263">
        <v>34572.437290000002</v>
      </c>
      <c r="S216" s="263">
        <v>7765</v>
      </c>
      <c r="T216" s="263">
        <f>U216+V216</f>
        <v>178172</v>
      </c>
      <c r="U216" s="263">
        <v>0</v>
      </c>
      <c r="V216" s="263">
        <v>178172</v>
      </c>
      <c r="W216" s="263">
        <f>X216+Y216</f>
        <v>-134000</v>
      </c>
      <c r="X216" s="263">
        <f>AA216-U216</f>
        <v>44172</v>
      </c>
      <c r="Y216" s="263">
        <f>AB216-V216</f>
        <v>-178172</v>
      </c>
      <c r="Z216" s="263">
        <f>AA216+AB216</f>
        <v>44172</v>
      </c>
      <c r="AA216" s="263">
        <v>44172</v>
      </c>
      <c r="AB216" s="263">
        <v>0</v>
      </c>
      <c r="AC216" s="263">
        <f>AD216+AE216</f>
        <v>0</v>
      </c>
      <c r="AD216" s="263">
        <v>0</v>
      </c>
      <c r="AE216" s="263">
        <v>0</v>
      </c>
      <c r="AF216" s="263">
        <f>AG216+AH216</f>
        <v>44172</v>
      </c>
      <c r="AG216" s="263">
        <f>AA216+AD216</f>
        <v>44172</v>
      </c>
      <c r="AH216" s="263">
        <v>0</v>
      </c>
      <c r="AI216" s="263">
        <v>0</v>
      </c>
      <c r="AJ216" s="263">
        <v>0</v>
      </c>
      <c r="AK216" s="263">
        <f>Z216-AJ216</f>
        <v>44172</v>
      </c>
      <c r="AL216" s="263">
        <f>AF216-AJ216</f>
        <v>44172</v>
      </c>
      <c r="AM216" s="276"/>
      <c r="AN216" s="276"/>
      <c r="AO216" s="263">
        <v>1</v>
      </c>
      <c r="AP216" s="264">
        <v>6109.6104299999997</v>
      </c>
      <c r="AQ216" s="264">
        <v>96.814340000000001</v>
      </c>
      <c r="AR216" s="264">
        <f>AF216-AP216-AQ216</f>
        <v>37965.575230000002</v>
      </c>
      <c r="AS216" s="263">
        <f>AT216+AU216</f>
        <v>188599.448</v>
      </c>
      <c r="AT216" s="263">
        <f>'[4]2018-2019 _с лимит75и50'!BQ134</f>
        <v>188599.448</v>
      </c>
      <c r="AU216" s="263"/>
      <c r="AV216" s="263">
        <f>AW216+AX216</f>
        <v>0</v>
      </c>
      <c r="AW216" s="263">
        <v>0</v>
      </c>
      <c r="AX216" s="263">
        <v>0</v>
      </c>
      <c r="AY216" s="263">
        <f>AZ216+BA216</f>
        <v>188599.448</v>
      </c>
      <c r="AZ216" s="263">
        <f>AT216</f>
        <v>188599.448</v>
      </c>
      <c r="BA216" s="263"/>
      <c r="BB216" s="263">
        <f>BC216+BD216</f>
        <v>188599.448</v>
      </c>
      <c r="BC216" s="263">
        <f>188600-0.552</f>
        <v>188599.448</v>
      </c>
      <c r="BD216" s="263"/>
      <c r="BE216" s="263">
        <f>BF216+BG216</f>
        <v>0</v>
      </c>
      <c r="BF216" s="263">
        <f>BW216-BC216</f>
        <v>0</v>
      </c>
      <c r="BG216" s="263">
        <f>BX216-BD216</f>
        <v>0</v>
      </c>
      <c r="BH216" s="263">
        <f>BI216+BJ216</f>
        <v>188599.448</v>
      </c>
      <c r="BI216" s="263">
        <f>BC216</f>
        <v>188599.448</v>
      </c>
      <c r="BJ216" s="263"/>
      <c r="BK216" s="263">
        <v>1</v>
      </c>
      <c r="BL216" s="234">
        <f>AY216</f>
        <v>188599.448</v>
      </c>
      <c r="BM216" s="234"/>
      <c r="BN216" s="234"/>
      <c r="BO216" s="234"/>
      <c r="BP216" s="234">
        <f>BQ216+BR216</f>
        <v>0</v>
      </c>
      <c r="BQ216" s="234">
        <v>0</v>
      </c>
      <c r="BR216" s="234"/>
      <c r="BS216" s="234">
        <f>BT216</f>
        <v>188599.448</v>
      </c>
      <c r="BT216" s="234">
        <f>BI216-BN216-BQ216</f>
        <v>188599.448</v>
      </c>
      <c r="BU216" s="234"/>
      <c r="BV216" s="263">
        <f>BW216+BX216</f>
        <v>188599.448</v>
      </c>
      <c r="BW216" s="263">
        <v>188599.448</v>
      </c>
      <c r="BX216" s="263"/>
      <c r="BY216" s="263">
        <f>BZ216+CA216</f>
        <v>-139000</v>
      </c>
      <c r="BZ216" s="263">
        <f>CC216-BI216</f>
        <v>-139000</v>
      </c>
      <c r="CA216" s="263">
        <v>0</v>
      </c>
      <c r="CB216" s="263">
        <f t="shared" si="499"/>
        <v>49599.447999999997</v>
      </c>
      <c r="CC216" s="263">
        <v>49599.447999999997</v>
      </c>
      <c r="CD216" s="263">
        <f>BX216+CA216</f>
        <v>0</v>
      </c>
      <c r="CE216" s="263">
        <v>1</v>
      </c>
      <c r="CF216" s="234">
        <f>BV216</f>
        <v>188599.448</v>
      </c>
      <c r="CG216" s="263"/>
      <c r="CH216" s="263">
        <f>CI216+CJ216</f>
        <v>198029.4204</v>
      </c>
      <c r="CI216" s="263">
        <v>198029.4204</v>
      </c>
      <c r="CJ216" s="263"/>
      <c r="CK216" s="263">
        <f>CL216+CM216</f>
        <v>0</v>
      </c>
      <c r="CL216" s="263">
        <v>0</v>
      </c>
      <c r="CM216" s="263">
        <v>0</v>
      </c>
      <c r="CN216" s="263"/>
      <c r="CO216" s="263"/>
      <c r="CP216" s="263"/>
      <c r="CQ216" s="263">
        <f>CR216+CS216</f>
        <v>198029.4204</v>
      </c>
      <c r="CR216" s="263">
        <v>198029.4204</v>
      </c>
      <c r="CS216" s="263"/>
      <c r="CT216" s="263">
        <f>CU216+CV216</f>
        <v>0</v>
      </c>
      <c r="CU216" s="263">
        <v>0</v>
      </c>
      <c r="CV216" s="263">
        <f>CP216+CS216</f>
        <v>0</v>
      </c>
      <c r="CW216" s="263">
        <f t="shared" si="502"/>
        <v>11462.81561</v>
      </c>
      <c r="CX216" s="263">
        <v>11462.81561</v>
      </c>
      <c r="CY216" s="263">
        <f>CS216+CV216</f>
        <v>0</v>
      </c>
      <c r="CZ216" s="263">
        <f>DA216+DB216</f>
        <v>50029.42</v>
      </c>
      <c r="DA216" s="263">
        <v>50029.42</v>
      </c>
      <c r="DB216" s="263"/>
      <c r="DC216" s="263"/>
      <c r="DD216" s="263"/>
      <c r="DE216" s="263"/>
      <c r="DF216" s="263">
        <f t="shared" si="503"/>
        <v>0</v>
      </c>
      <c r="DG216" s="263">
        <f>DJ216-CX216</f>
        <v>0</v>
      </c>
      <c r="DH216" s="263">
        <f>DB216+DE216</f>
        <v>0</v>
      </c>
      <c r="DI216" s="263">
        <f t="shared" si="504"/>
        <v>11462.81561</v>
      </c>
      <c r="DJ216" s="263">
        <f>CX216</f>
        <v>11462.81561</v>
      </c>
      <c r="DK216" s="263">
        <f>DE216+DH216</f>
        <v>0</v>
      </c>
      <c r="DL216" s="263">
        <f t="shared" si="505"/>
        <v>1439.4535900000001</v>
      </c>
      <c r="DM216" s="263">
        <f>1439.45359</f>
        <v>1439.4535900000001</v>
      </c>
      <c r="DN216" s="263">
        <f>DH216+DK216</f>
        <v>0</v>
      </c>
      <c r="DO216" s="263">
        <f t="shared" si="506"/>
        <v>0</v>
      </c>
      <c r="DP216" s="263">
        <v>0</v>
      </c>
      <c r="DQ216" s="263">
        <f>DK216+DN216</f>
        <v>0</v>
      </c>
      <c r="DR216" s="263">
        <f t="shared" si="507"/>
        <v>10023.36202</v>
      </c>
      <c r="DS216" s="263">
        <f>DJ216-DM216-DP216</f>
        <v>10023.36202</v>
      </c>
      <c r="DT216" s="263">
        <f>DN216+DQ216</f>
        <v>0</v>
      </c>
      <c r="DU216" s="263">
        <f>DV216+DW216</f>
        <v>19533.658920000002</v>
      </c>
      <c r="DV216" s="263">
        <v>19533.658920000002</v>
      </c>
      <c r="DW216" s="263"/>
      <c r="DX216" s="263">
        <f>DY216+DZ216</f>
        <v>50500</v>
      </c>
      <c r="DY216" s="263">
        <v>50500</v>
      </c>
      <c r="DZ216" s="263"/>
      <c r="EA216" s="263"/>
      <c r="EB216" s="263"/>
      <c r="EC216" s="263"/>
      <c r="ED216" s="263">
        <f t="shared" si="508"/>
        <v>1113.4185499999949</v>
      </c>
      <c r="EE216" s="263">
        <f>EH216-DV216</f>
        <v>1113.4185499999949</v>
      </c>
      <c r="EF216" s="263"/>
      <c r="EG216" s="263">
        <f t="shared" si="509"/>
        <v>20647.077469999997</v>
      </c>
      <c r="EH216" s="263">
        <f>35497.07747-EH218</f>
        <v>20647.077469999997</v>
      </c>
      <c r="EI216" s="263"/>
      <c r="EJ216" s="263"/>
      <c r="EK216" s="263">
        <f t="shared" si="532"/>
        <v>-20647.077469999997</v>
      </c>
      <c r="EL216" s="263">
        <f>ET216-EH216</f>
        <v>-20647.077469999997</v>
      </c>
      <c r="EM216" s="263"/>
      <c r="EN216" s="263">
        <f>DZ216+EC216</f>
        <v>0</v>
      </c>
      <c r="EO216" s="263">
        <f>EP216+ER216</f>
        <v>0</v>
      </c>
      <c r="EP216" s="263"/>
      <c r="EQ216" s="263"/>
      <c r="ER216" s="263"/>
      <c r="ES216" s="263">
        <f t="shared" si="510"/>
        <v>0</v>
      </c>
      <c r="ET216" s="263"/>
      <c r="EU216" s="263"/>
      <c r="EV216" s="263"/>
      <c r="EW216" s="263">
        <f>EX216+EY216</f>
        <v>20647.07747</v>
      </c>
      <c r="EX216" s="263">
        <f>'[5]18-20 декабря'!$Q$208</f>
        <v>20647.07747</v>
      </c>
      <c r="EY216" s="263"/>
      <c r="EZ216" s="263">
        <f t="shared" si="511"/>
        <v>22512.996770000002</v>
      </c>
      <c r="FA216" s="263">
        <f>FD216-EX216</f>
        <v>22512.996770000002</v>
      </c>
      <c r="FB216" s="263"/>
      <c r="FC216" s="263">
        <f t="shared" si="526"/>
        <v>43160.074240000002</v>
      </c>
      <c r="FD216" s="263">
        <f>57193.32424-FD218</f>
        <v>43160.074240000002</v>
      </c>
      <c r="FE216" s="263"/>
      <c r="FF216" s="263"/>
      <c r="FG216" s="263">
        <f t="shared" si="527"/>
        <v>365.1820000000007</v>
      </c>
      <c r="FH216" s="263">
        <f>FP216-FD216</f>
        <v>365.1820000000007</v>
      </c>
      <c r="FI216" s="263"/>
      <c r="FJ216" s="263">
        <f>EV216+EY216</f>
        <v>0</v>
      </c>
      <c r="FK216" s="263">
        <f>FL216+FN216</f>
        <v>0</v>
      </c>
      <c r="FL216" s="263"/>
      <c r="FM216" s="263"/>
      <c r="FN216" s="263"/>
      <c r="FO216" s="263">
        <f t="shared" si="512"/>
        <v>43525.256240000002</v>
      </c>
      <c r="FP216" s="263">
        <f>FD216+365.182</f>
        <v>43525.256240000002</v>
      </c>
      <c r="FQ216" s="263"/>
      <c r="FR216" s="263"/>
      <c r="FS216" s="263">
        <f t="shared" si="533"/>
        <v>1087.125</v>
      </c>
      <c r="FT216" s="387">
        <f t="shared" si="534"/>
        <v>2.518820968552625E-2</v>
      </c>
      <c r="FU216" s="263">
        <f>[6]Лист1!$N$603</f>
        <v>1087.125</v>
      </c>
      <c r="FV216" s="387">
        <f t="shared" si="513"/>
        <v>2.518820968552625E-2</v>
      </c>
      <c r="FW216" s="263"/>
      <c r="FX216" s="263"/>
      <c r="FY216" s="263"/>
      <c r="FZ216" s="263"/>
      <c r="GA216" s="263">
        <f t="shared" si="494"/>
        <v>1087.125</v>
      </c>
      <c r="GB216" s="387">
        <f t="shared" si="528"/>
        <v>2.518820968552625E-2</v>
      </c>
      <c r="GC216" s="263">
        <v>1087.125</v>
      </c>
      <c r="GD216" s="387">
        <f t="shared" si="529"/>
        <v>2.518820968552625E-2</v>
      </c>
      <c r="GE216" s="263"/>
      <c r="GF216" s="263"/>
      <c r="GG216" s="263"/>
      <c r="GH216" s="263"/>
      <c r="GI216" s="263">
        <f t="shared" si="495"/>
        <v>17182.122240000001</v>
      </c>
      <c r="GJ216" s="387">
        <f t="shared" si="530"/>
        <v>0.39810224015036355</v>
      </c>
      <c r="GK216" s="263">
        <f>[6]Лист1!$I$603</f>
        <v>17182.122240000001</v>
      </c>
      <c r="GL216" s="387">
        <f t="shared" si="531"/>
        <v>0.39810224015036355</v>
      </c>
      <c r="GM216" s="263"/>
      <c r="GN216" s="387"/>
      <c r="GO216" s="263"/>
      <c r="GP216" s="387"/>
      <c r="GQ216" s="263"/>
      <c r="GR216" s="263"/>
      <c r="GS216" s="263"/>
      <c r="GT216" s="263"/>
      <c r="GU216" s="263">
        <f t="shared" si="514"/>
        <v>21803.31381</v>
      </c>
      <c r="GV216" s="263">
        <v>21803.31381</v>
      </c>
      <c r="GW216" s="263"/>
      <c r="GX216" s="263"/>
      <c r="GY216" s="263"/>
      <c r="GZ216" s="263"/>
      <c r="HA216" s="263"/>
      <c r="HB216" s="263"/>
      <c r="HC216" s="263"/>
      <c r="HD216" s="263"/>
      <c r="HE216" s="263"/>
      <c r="HF216" s="263"/>
      <c r="HG216" s="263">
        <f t="shared" si="515"/>
        <v>0</v>
      </c>
      <c r="HH216" s="263">
        <f>HP216-GV216</f>
        <v>0</v>
      </c>
      <c r="HI216" s="263"/>
      <c r="HJ216" s="263"/>
      <c r="HK216" s="263">
        <f t="shared" si="516"/>
        <v>0</v>
      </c>
      <c r="HL216" s="263">
        <f>IF216-GZ216</f>
        <v>0</v>
      </c>
      <c r="HM216" s="263"/>
      <c r="HN216" s="263"/>
      <c r="HO216" s="263">
        <f t="shared" si="517"/>
        <v>21803.31381</v>
      </c>
      <c r="HP216" s="263">
        <v>21803.31381</v>
      </c>
      <c r="HQ216" s="263"/>
      <c r="HR216" s="263"/>
      <c r="HS216" s="263">
        <f t="shared" si="518"/>
        <v>0</v>
      </c>
      <c r="HT216" s="263">
        <v>0</v>
      </c>
      <c r="HU216" s="263"/>
      <c r="HV216" s="263"/>
      <c r="HW216" s="263">
        <f t="shared" si="519"/>
        <v>0</v>
      </c>
      <c r="HX216" s="263">
        <f>IR216-HL216</f>
        <v>0</v>
      </c>
      <c r="HY216" s="263"/>
      <c r="HZ216" s="263"/>
      <c r="IA216" s="263">
        <f t="shared" si="520"/>
        <v>0</v>
      </c>
      <c r="IB216" s="263">
        <v>0</v>
      </c>
      <c r="IC216" s="263"/>
      <c r="ID216" s="263"/>
      <c r="IE216" s="273"/>
      <c r="IF216" s="270"/>
      <c r="IG216" s="270"/>
      <c r="IH216" s="270"/>
    </row>
    <row r="217" spans="1:249" s="271" customFormat="1" ht="25.5" hidden="1" customHeight="1" x14ac:dyDescent="0.3">
      <c r="B217" s="259"/>
      <c r="C217" s="275" t="s">
        <v>354</v>
      </c>
      <c r="D217" s="275"/>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63"/>
      <c r="AF217" s="263"/>
      <c r="AG217" s="263"/>
      <c r="AH217" s="263"/>
      <c r="AI217" s="263"/>
      <c r="AJ217" s="263"/>
      <c r="AK217" s="263"/>
      <c r="AL217" s="263"/>
      <c r="AM217" s="276"/>
      <c r="AN217" s="276"/>
      <c r="AO217" s="263"/>
      <c r="AP217" s="264"/>
      <c r="AQ217" s="264"/>
      <c r="AR217" s="264"/>
      <c r="AS217" s="263"/>
      <c r="AT217" s="263"/>
      <c r="AU217" s="263"/>
      <c r="AV217" s="263"/>
      <c r="AW217" s="263"/>
      <c r="AX217" s="263"/>
      <c r="AY217" s="263"/>
      <c r="AZ217" s="263"/>
      <c r="BA217" s="263"/>
      <c r="BB217" s="263"/>
      <c r="BC217" s="263"/>
      <c r="BD217" s="263"/>
      <c r="BE217" s="263"/>
      <c r="BF217" s="263"/>
      <c r="BG217" s="263"/>
      <c r="BH217" s="263"/>
      <c r="BI217" s="263"/>
      <c r="BJ217" s="263"/>
      <c r="BK217" s="263"/>
      <c r="BL217" s="234"/>
      <c r="BM217" s="234"/>
      <c r="BN217" s="234"/>
      <c r="BO217" s="234"/>
      <c r="BP217" s="234"/>
      <c r="BQ217" s="234"/>
      <c r="BR217" s="234"/>
      <c r="BS217" s="234"/>
      <c r="BT217" s="234"/>
      <c r="BU217" s="234"/>
      <c r="BV217" s="263"/>
      <c r="BW217" s="263"/>
      <c r="BX217" s="263"/>
      <c r="BY217" s="263"/>
      <c r="BZ217" s="263"/>
      <c r="CA217" s="263"/>
      <c r="CB217" s="263"/>
      <c r="CC217" s="263"/>
      <c r="CD217" s="263"/>
      <c r="CE217" s="263"/>
      <c r="CF217" s="234"/>
      <c r="CG217" s="263"/>
      <c r="CH217" s="263"/>
      <c r="CI217" s="263"/>
      <c r="CJ217" s="263"/>
      <c r="CK217" s="263"/>
      <c r="CL217" s="263"/>
      <c r="CM217" s="263"/>
      <c r="CN217" s="263"/>
      <c r="CO217" s="263"/>
      <c r="CP217" s="263"/>
      <c r="CQ217" s="263"/>
      <c r="CR217" s="263"/>
      <c r="CS217" s="263"/>
      <c r="CT217" s="263"/>
      <c r="CU217" s="263"/>
      <c r="CV217" s="263"/>
      <c r="CW217" s="263"/>
      <c r="CX217" s="263"/>
      <c r="CY217" s="263"/>
      <c r="CZ217" s="263"/>
      <c r="DA217" s="263"/>
      <c r="DB217" s="263"/>
      <c r="DC217" s="263"/>
      <c r="DD217" s="263"/>
      <c r="DE217" s="263"/>
      <c r="DF217" s="263"/>
      <c r="DG217" s="263"/>
      <c r="DH217" s="263"/>
      <c r="DI217" s="263"/>
      <c r="DJ217" s="263"/>
      <c r="DK217" s="263"/>
      <c r="DL217" s="263"/>
      <c r="DM217" s="263"/>
      <c r="DN217" s="263"/>
      <c r="DO217" s="263"/>
      <c r="DP217" s="263"/>
      <c r="DQ217" s="263"/>
      <c r="DR217" s="263"/>
      <c r="DS217" s="263"/>
      <c r="DT217" s="263"/>
      <c r="DU217" s="263"/>
      <c r="DV217" s="263"/>
      <c r="DW217" s="263"/>
      <c r="DX217" s="263"/>
      <c r="DY217" s="263"/>
      <c r="DZ217" s="263"/>
      <c r="EA217" s="263"/>
      <c r="EB217" s="263"/>
      <c r="EC217" s="263"/>
      <c r="ED217" s="263"/>
      <c r="EE217" s="263"/>
      <c r="EF217" s="263"/>
      <c r="EG217" s="263"/>
      <c r="EH217" s="263"/>
      <c r="EI217" s="263"/>
      <c r="EJ217" s="263"/>
      <c r="EK217" s="263"/>
      <c r="EL217" s="263"/>
      <c r="EM217" s="263"/>
      <c r="EN217" s="263"/>
      <c r="EO217" s="263"/>
      <c r="EP217" s="263"/>
      <c r="EQ217" s="263"/>
      <c r="ER217" s="263"/>
      <c r="ES217" s="263"/>
      <c r="ET217" s="263"/>
      <c r="EU217" s="263"/>
      <c r="EV217" s="263"/>
      <c r="EW217" s="263"/>
      <c r="EX217" s="263"/>
      <c r="EY217" s="263"/>
      <c r="EZ217" s="263"/>
      <c r="FA217" s="263"/>
      <c r="FB217" s="263"/>
      <c r="FC217" s="263">
        <f t="shared" si="526"/>
        <v>1995</v>
      </c>
      <c r="FD217" s="263">
        <v>1995</v>
      </c>
      <c r="FE217" s="263"/>
      <c r="FF217" s="263"/>
      <c r="FG217" s="263"/>
      <c r="FH217" s="263"/>
      <c r="FI217" s="263"/>
      <c r="FJ217" s="263"/>
      <c r="FK217" s="263"/>
      <c r="FL217" s="263"/>
      <c r="FM217" s="263"/>
      <c r="FN217" s="263"/>
      <c r="FO217" s="263"/>
      <c r="FP217" s="263"/>
      <c r="FQ217" s="263"/>
      <c r="FR217" s="263"/>
      <c r="FS217" s="263">
        <f t="shared" si="533"/>
        <v>0</v>
      </c>
      <c r="FT217" s="387">
        <f t="shared" si="534"/>
        <v>0</v>
      </c>
      <c r="FU217" s="263">
        <v>0</v>
      </c>
      <c r="FV217" s="387">
        <f t="shared" si="513"/>
        <v>0</v>
      </c>
      <c r="FW217" s="263"/>
      <c r="FX217" s="263"/>
      <c r="FY217" s="263"/>
      <c r="FZ217" s="263"/>
      <c r="GA217" s="263">
        <f t="shared" si="494"/>
        <v>0</v>
      </c>
      <c r="GB217" s="387">
        <f t="shared" si="528"/>
        <v>0</v>
      </c>
      <c r="GC217" s="263">
        <v>0</v>
      </c>
      <c r="GD217" s="387">
        <f t="shared" si="529"/>
        <v>0</v>
      </c>
      <c r="GE217" s="263"/>
      <c r="GF217" s="263"/>
      <c r="GG217" s="263"/>
      <c r="GH217" s="263"/>
      <c r="GI217" s="263">
        <f t="shared" si="495"/>
        <v>0</v>
      </c>
      <c r="GJ217" s="387">
        <f t="shared" si="530"/>
        <v>0</v>
      </c>
      <c r="GK217" s="263">
        <v>0</v>
      </c>
      <c r="GL217" s="387">
        <f t="shared" si="531"/>
        <v>0</v>
      </c>
      <c r="GM217" s="263"/>
      <c r="GN217" s="387"/>
      <c r="GO217" s="263"/>
      <c r="GP217" s="387"/>
      <c r="GQ217" s="263"/>
      <c r="GR217" s="263"/>
      <c r="GS217" s="263"/>
      <c r="GT217" s="263"/>
      <c r="GU217" s="263"/>
      <c r="GV217" s="263"/>
      <c r="GW217" s="263"/>
      <c r="GX217" s="263"/>
      <c r="GY217" s="263"/>
      <c r="GZ217" s="263"/>
      <c r="HA217" s="263"/>
      <c r="HB217" s="263"/>
      <c r="HC217" s="263"/>
      <c r="HD217" s="263"/>
      <c r="HE217" s="263"/>
      <c r="HF217" s="263"/>
      <c r="HG217" s="263"/>
      <c r="HH217" s="263"/>
      <c r="HI217" s="263"/>
      <c r="HJ217" s="263"/>
      <c r="HK217" s="263"/>
      <c r="HL217" s="263"/>
      <c r="HM217" s="263"/>
      <c r="HN217" s="263"/>
      <c r="HO217" s="263"/>
      <c r="HP217" s="263"/>
      <c r="HQ217" s="263"/>
      <c r="HR217" s="263"/>
      <c r="HS217" s="263"/>
      <c r="HT217" s="263"/>
      <c r="HU217" s="263"/>
      <c r="HV217" s="263"/>
      <c r="HW217" s="263"/>
      <c r="HX217" s="263"/>
      <c r="HY217" s="263"/>
      <c r="HZ217" s="263"/>
      <c r="IA217" s="263"/>
      <c r="IB217" s="263"/>
      <c r="IC217" s="263"/>
      <c r="ID217" s="263"/>
      <c r="IE217" s="273"/>
      <c r="IF217" s="270"/>
      <c r="IG217" s="270"/>
      <c r="IH217" s="270"/>
    </row>
    <row r="218" spans="1:249" s="271" customFormat="1" ht="122.25" hidden="1" customHeight="1" x14ac:dyDescent="0.3">
      <c r="B218" s="259"/>
      <c r="C218" s="275" t="s">
        <v>355</v>
      </c>
      <c r="D218" s="275"/>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63"/>
      <c r="AL218" s="263"/>
      <c r="AM218" s="276"/>
      <c r="AN218" s="276"/>
      <c r="AO218" s="263"/>
      <c r="AP218" s="264"/>
      <c r="AQ218" s="264"/>
      <c r="AR218" s="264"/>
      <c r="AS218" s="263"/>
      <c r="AT218" s="263"/>
      <c r="AU218" s="263"/>
      <c r="AV218" s="263"/>
      <c r="AW218" s="263"/>
      <c r="AX218" s="263"/>
      <c r="AY218" s="263"/>
      <c r="AZ218" s="263"/>
      <c r="BA218" s="263"/>
      <c r="BB218" s="263"/>
      <c r="BC218" s="263"/>
      <c r="BD218" s="263"/>
      <c r="BE218" s="263"/>
      <c r="BF218" s="263"/>
      <c r="BG218" s="263"/>
      <c r="BH218" s="263"/>
      <c r="BI218" s="263"/>
      <c r="BJ218" s="263"/>
      <c r="BK218" s="263"/>
      <c r="BL218" s="234"/>
      <c r="BM218" s="234"/>
      <c r="BN218" s="234"/>
      <c r="BO218" s="234"/>
      <c r="BP218" s="234"/>
      <c r="BQ218" s="234"/>
      <c r="BR218" s="234"/>
      <c r="BS218" s="234"/>
      <c r="BT218" s="234"/>
      <c r="BU218" s="234"/>
      <c r="BV218" s="263"/>
      <c r="BW218" s="263"/>
      <c r="BX218" s="263"/>
      <c r="BY218" s="263"/>
      <c r="BZ218" s="263"/>
      <c r="CA218" s="263"/>
      <c r="CB218" s="263"/>
      <c r="CC218" s="263"/>
      <c r="CD218" s="263"/>
      <c r="CE218" s="263"/>
      <c r="CF218" s="234"/>
      <c r="CG218" s="263"/>
      <c r="CH218" s="263"/>
      <c r="CI218" s="263"/>
      <c r="CJ218" s="263"/>
      <c r="CK218" s="263"/>
      <c r="CL218" s="263"/>
      <c r="CM218" s="263"/>
      <c r="CN218" s="263"/>
      <c r="CO218" s="263"/>
      <c r="CP218" s="263"/>
      <c r="CQ218" s="263"/>
      <c r="CR218" s="263"/>
      <c r="CS218" s="263"/>
      <c r="CT218" s="263"/>
      <c r="CU218" s="263"/>
      <c r="CV218" s="263"/>
      <c r="CW218" s="263"/>
      <c r="CX218" s="263"/>
      <c r="CY218" s="263"/>
      <c r="CZ218" s="263"/>
      <c r="DA218" s="263"/>
      <c r="DB218" s="263"/>
      <c r="DC218" s="263"/>
      <c r="DD218" s="263"/>
      <c r="DE218" s="263"/>
      <c r="DF218" s="263">
        <f t="shared" si="503"/>
        <v>1056115.48859</v>
      </c>
      <c r="DG218" s="263">
        <f>DJ218-CX218</f>
        <v>1056115.48859</v>
      </c>
      <c r="DH218" s="263"/>
      <c r="DI218" s="263">
        <f>DJ218</f>
        <v>1056115.48859</v>
      </c>
      <c r="DJ218" s="263">
        <f>CX234</f>
        <v>1056115.48859</v>
      </c>
      <c r="DK218" s="263"/>
      <c r="DL218" s="263">
        <f t="shared" si="505"/>
        <v>0</v>
      </c>
      <c r="DM218" s="263"/>
      <c r="DN218" s="263"/>
      <c r="DO218" s="263"/>
      <c r="DP218" s="263"/>
      <c r="DQ218" s="263"/>
      <c r="DR218" s="263">
        <f t="shared" si="507"/>
        <v>1056115.48859</v>
      </c>
      <c r="DS218" s="263">
        <f>DJ218-DM218-DP218</f>
        <v>1056115.48859</v>
      </c>
      <c r="DT218" s="263"/>
      <c r="DU218" s="263"/>
      <c r="DV218" s="263"/>
      <c r="DW218" s="263"/>
      <c r="DX218" s="263"/>
      <c r="DY218" s="263"/>
      <c r="DZ218" s="263"/>
      <c r="EA218" s="263"/>
      <c r="EB218" s="263"/>
      <c r="EC218" s="263"/>
      <c r="ED218" s="263"/>
      <c r="EE218" s="263"/>
      <c r="EF218" s="263"/>
      <c r="EG218" s="263">
        <f t="shared" si="509"/>
        <v>14850</v>
      </c>
      <c r="EH218" s="263">
        <v>14850</v>
      </c>
      <c r="EI218" s="263"/>
      <c r="EJ218" s="263"/>
      <c r="EK218" s="263">
        <f t="shared" si="532"/>
        <v>-14850</v>
      </c>
      <c r="EL218" s="263">
        <f>ET218-EH218</f>
        <v>-14850</v>
      </c>
      <c r="EM218" s="263"/>
      <c r="EN218" s="263"/>
      <c r="EO218" s="263"/>
      <c r="EP218" s="263"/>
      <c r="EQ218" s="263"/>
      <c r="ER218" s="263"/>
      <c r="ES218" s="263">
        <f t="shared" si="510"/>
        <v>0</v>
      </c>
      <c r="ET218" s="263"/>
      <c r="EU218" s="263"/>
      <c r="EV218" s="263"/>
      <c r="EW218" s="263"/>
      <c r="EX218" s="263"/>
      <c r="EY218" s="263"/>
      <c r="EZ218" s="263"/>
      <c r="FA218" s="263"/>
      <c r="FB218" s="263"/>
      <c r="FC218" s="263">
        <f t="shared" si="526"/>
        <v>14033.25</v>
      </c>
      <c r="FD218" s="263">
        <v>14033.25</v>
      </c>
      <c r="FE218" s="263"/>
      <c r="FF218" s="263"/>
      <c r="FG218" s="263">
        <f t="shared" si="527"/>
        <v>0</v>
      </c>
      <c r="FH218" s="263">
        <f>FP218-FD218</f>
        <v>0</v>
      </c>
      <c r="FI218" s="263"/>
      <c r="FJ218" s="263"/>
      <c r="FK218" s="263"/>
      <c r="FL218" s="263"/>
      <c r="FM218" s="263"/>
      <c r="FN218" s="263"/>
      <c r="FO218" s="263">
        <f t="shared" si="512"/>
        <v>14033.25</v>
      </c>
      <c r="FP218" s="263">
        <f>FD218</f>
        <v>14033.25</v>
      </c>
      <c r="FQ218" s="263"/>
      <c r="FR218" s="263"/>
      <c r="FS218" s="263">
        <f t="shared" si="533"/>
        <v>0</v>
      </c>
      <c r="FT218" s="387">
        <f t="shared" si="534"/>
        <v>0</v>
      </c>
      <c r="FU218" s="263">
        <v>0</v>
      </c>
      <c r="FV218" s="387">
        <f t="shared" si="513"/>
        <v>0</v>
      </c>
      <c r="FW218" s="263"/>
      <c r="FX218" s="263"/>
      <c r="FY218" s="263"/>
      <c r="FZ218" s="263"/>
      <c r="GA218" s="263">
        <f t="shared" si="494"/>
        <v>0</v>
      </c>
      <c r="GB218" s="387">
        <f t="shared" si="528"/>
        <v>0</v>
      </c>
      <c r="GC218" s="263">
        <v>0</v>
      </c>
      <c r="GD218" s="387">
        <f t="shared" si="529"/>
        <v>0</v>
      </c>
      <c r="GE218" s="263"/>
      <c r="GF218" s="263"/>
      <c r="GG218" s="263"/>
      <c r="GH218" s="263"/>
      <c r="GI218" s="263">
        <f t="shared" si="495"/>
        <v>0</v>
      </c>
      <c r="GJ218" s="387">
        <f t="shared" si="530"/>
        <v>0</v>
      </c>
      <c r="GK218" s="263">
        <v>0</v>
      </c>
      <c r="GL218" s="387">
        <f t="shared" si="531"/>
        <v>0</v>
      </c>
      <c r="GM218" s="263"/>
      <c r="GN218" s="387"/>
      <c r="GO218" s="263"/>
      <c r="GP218" s="387"/>
      <c r="GQ218" s="263"/>
      <c r="GR218" s="263"/>
      <c r="GS218" s="263"/>
      <c r="GT218" s="263"/>
      <c r="GU218" s="263">
        <f t="shared" si="514"/>
        <v>0</v>
      </c>
      <c r="GV218" s="263">
        <v>0</v>
      </c>
      <c r="GW218" s="263"/>
      <c r="GX218" s="263"/>
      <c r="GY218" s="263"/>
      <c r="GZ218" s="263"/>
      <c r="HA218" s="263"/>
      <c r="HB218" s="263"/>
      <c r="HC218" s="263"/>
      <c r="HD218" s="263"/>
      <c r="HE218" s="263"/>
      <c r="HF218" s="263"/>
      <c r="HG218" s="263"/>
      <c r="HH218" s="263">
        <f>HP218-GV218</f>
        <v>0</v>
      </c>
      <c r="HI218" s="263"/>
      <c r="HJ218" s="263"/>
      <c r="HK218" s="263">
        <f t="shared" si="516"/>
        <v>0</v>
      </c>
      <c r="HL218" s="263">
        <f>IF218-GZ218</f>
        <v>0</v>
      </c>
      <c r="HM218" s="263"/>
      <c r="HN218" s="263"/>
      <c r="HO218" s="263">
        <f t="shared" si="517"/>
        <v>0</v>
      </c>
      <c r="HP218" s="263">
        <v>0</v>
      </c>
      <c r="HQ218" s="263"/>
      <c r="HR218" s="263"/>
      <c r="HS218" s="263">
        <f t="shared" si="518"/>
        <v>0</v>
      </c>
      <c r="HT218" s="263">
        <v>0</v>
      </c>
      <c r="HU218" s="263"/>
      <c r="HV218" s="263"/>
      <c r="HW218" s="263">
        <f t="shared" si="519"/>
        <v>0</v>
      </c>
      <c r="HX218" s="263">
        <f>IR218-HL218</f>
        <v>0</v>
      </c>
      <c r="HY218" s="263"/>
      <c r="HZ218" s="263"/>
      <c r="IA218" s="263">
        <f t="shared" si="520"/>
        <v>0</v>
      </c>
      <c r="IB218" s="263">
        <v>0</v>
      </c>
      <c r="IC218" s="263"/>
      <c r="ID218" s="263"/>
      <c r="IE218" s="269"/>
      <c r="IF218" s="270"/>
      <c r="IG218" s="270"/>
      <c r="IH218" s="270"/>
    </row>
    <row r="219" spans="1:249" s="393" customFormat="1" ht="64.5" customHeight="1" x14ac:dyDescent="0.3">
      <c r="A219" s="388" t="s">
        <v>91</v>
      </c>
      <c r="B219" s="380" t="s">
        <v>98</v>
      </c>
      <c r="C219" s="381" t="s">
        <v>356</v>
      </c>
      <c r="D219" s="381" t="s">
        <v>357</v>
      </c>
      <c r="E219" s="291">
        <f t="shared" ref="E219:S219" si="535">E220+E221+E223+E222</f>
        <v>772290.40159999998</v>
      </c>
      <c r="F219" s="291">
        <f t="shared" si="535"/>
        <v>771487.20059999998</v>
      </c>
      <c r="G219" s="291">
        <f t="shared" si="535"/>
        <v>803.20100000000002</v>
      </c>
      <c r="H219" s="291">
        <f t="shared" si="535"/>
        <v>401891.99533999996</v>
      </c>
      <c r="I219" s="291">
        <f t="shared" si="535"/>
        <v>401891.99533999996</v>
      </c>
      <c r="J219" s="291">
        <f t="shared" si="535"/>
        <v>0</v>
      </c>
      <c r="K219" s="291">
        <f t="shared" si="535"/>
        <v>1174182.3969399999</v>
      </c>
      <c r="L219" s="291">
        <f t="shared" si="535"/>
        <v>1173379.19594</v>
      </c>
      <c r="M219" s="291">
        <f t="shared" si="535"/>
        <v>803.20100000000002</v>
      </c>
      <c r="N219" s="291">
        <f t="shared" si="535"/>
        <v>0</v>
      </c>
      <c r="O219" s="291">
        <f t="shared" si="535"/>
        <v>0</v>
      </c>
      <c r="P219" s="291">
        <f t="shared" si="535"/>
        <v>0</v>
      </c>
      <c r="Q219" s="291">
        <f t="shared" si="535"/>
        <v>1174182.3969399999</v>
      </c>
      <c r="R219" s="291">
        <f t="shared" si="535"/>
        <v>1173379.19594</v>
      </c>
      <c r="S219" s="291">
        <f t="shared" si="535"/>
        <v>803.20100000000002</v>
      </c>
      <c r="T219" s="291">
        <f t="shared" ref="T219:AH219" si="536">T221+T223+T222</f>
        <v>300000</v>
      </c>
      <c r="U219" s="291">
        <f t="shared" si="536"/>
        <v>200000</v>
      </c>
      <c r="V219" s="291">
        <f t="shared" si="536"/>
        <v>100000</v>
      </c>
      <c r="W219" s="291" t="e">
        <f t="shared" si="536"/>
        <v>#REF!</v>
      </c>
      <c r="X219" s="291" t="e">
        <f t="shared" si="536"/>
        <v>#REF!</v>
      </c>
      <c r="Y219" s="291">
        <f t="shared" si="536"/>
        <v>-100000</v>
      </c>
      <c r="Z219" s="291" t="e">
        <f t="shared" si="536"/>
        <v>#REF!</v>
      </c>
      <c r="AA219" s="291" t="e">
        <f t="shared" si="536"/>
        <v>#REF!</v>
      </c>
      <c r="AB219" s="291">
        <f t="shared" si="536"/>
        <v>0</v>
      </c>
      <c r="AC219" s="291">
        <f t="shared" si="536"/>
        <v>0</v>
      </c>
      <c r="AD219" s="291">
        <f t="shared" si="536"/>
        <v>0</v>
      </c>
      <c r="AE219" s="291">
        <f t="shared" si="536"/>
        <v>0</v>
      </c>
      <c r="AF219" s="291" t="e">
        <f t="shared" si="536"/>
        <v>#REF!</v>
      </c>
      <c r="AG219" s="291" t="e">
        <f t="shared" si="536"/>
        <v>#REF!</v>
      </c>
      <c r="AH219" s="291">
        <f t="shared" si="536"/>
        <v>0</v>
      </c>
      <c r="AI219" s="291">
        <v>0</v>
      </c>
      <c r="AJ219" s="291">
        <f>AJ221+AJ223+AJ222</f>
        <v>684705.52101999999</v>
      </c>
      <c r="AK219" s="291" t="e">
        <f>Z219-AJ219</f>
        <v>#REF!</v>
      </c>
      <c r="AL219" s="291" t="e">
        <f>AF219-AJ219</f>
        <v>#REF!</v>
      </c>
      <c r="AM219" s="739" t="s">
        <v>358</v>
      </c>
      <c r="AN219" s="389" t="s">
        <v>359</v>
      </c>
      <c r="AO219" s="291">
        <v>1</v>
      </c>
      <c r="AP219" s="390">
        <f>AP221+AP223</f>
        <v>1005555.7605100001</v>
      </c>
      <c r="AQ219" s="390">
        <f>AQ221+AQ223</f>
        <v>61971.978049999998</v>
      </c>
      <c r="AR219" s="390" t="e">
        <f>AR221+AR223</f>
        <v>#REF!</v>
      </c>
      <c r="AS219" s="291">
        <f>AT219+AU219</f>
        <v>500000</v>
      </c>
      <c r="AT219" s="291">
        <f>AT221+AT223+AT222</f>
        <v>500000</v>
      </c>
      <c r="AU219" s="291">
        <f>AU221+AU223+AU222</f>
        <v>0</v>
      </c>
      <c r="AV219" s="291">
        <f>AV221+AV223</f>
        <v>0</v>
      </c>
      <c r="AW219" s="291">
        <f>AW221+AW223</f>
        <v>0</v>
      </c>
      <c r="AX219" s="291">
        <f>AX221+AX223+AX222</f>
        <v>0</v>
      </c>
      <c r="AY219" s="291">
        <f>AZ219+BA219</f>
        <v>500000</v>
      </c>
      <c r="AZ219" s="291">
        <f t="shared" ref="AZ219:BG219" si="537">AZ221+AZ223+AZ222</f>
        <v>500000</v>
      </c>
      <c r="BA219" s="291">
        <f t="shared" si="537"/>
        <v>0</v>
      </c>
      <c r="BB219" s="291">
        <f t="shared" si="537"/>
        <v>500000</v>
      </c>
      <c r="BC219" s="291">
        <f t="shared" si="537"/>
        <v>500000</v>
      </c>
      <c r="BD219" s="291">
        <f t="shared" si="537"/>
        <v>0</v>
      </c>
      <c r="BE219" s="291">
        <f t="shared" si="537"/>
        <v>0</v>
      </c>
      <c r="BF219" s="291">
        <f t="shared" si="537"/>
        <v>0</v>
      </c>
      <c r="BG219" s="291">
        <f t="shared" si="537"/>
        <v>0</v>
      </c>
      <c r="BH219" s="291">
        <f>BI219+BJ219</f>
        <v>500000</v>
      </c>
      <c r="BI219" s="291">
        <f>BI221+BI223+BI222</f>
        <v>500000</v>
      </c>
      <c r="BJ219" s="291">
        <f>BJ221+BJ223+BJ222</f>
        <v>0</v>
      </c>
      <c r="BK219" s="291">
        <v>1</v>
      </c>
      <c r="BL219" s="305">
        <f>BL221+BL223</f>
        <v>500000</v>
      </c>
      <c r="BM219" s="291">
        <f>BN219+BO219</f>
        <v>0</v>
      </c>
      <c r="BN219" s="291">
        <f>BN221+BN223+BN222</f>
        <v>0</v>
      </c>
      <c r="BO219" s="291">
        <f>BO221+BO223+BO222</f>
        <v>0</v>
      </c>
      <c r="BP219" s="291">
        <f>BQ219+BR219</f>
        <v>0</v>
      </c>
      <c r="BQ219" s="291">
        <f>BQ221+BQ223+BQ222</f>
        <v>0</v>
      </c>
      <c r="BR219" s="291">
        <f>BR221+BR223+BR222</f>
        <v>0</v>
      </c>
      <c r="BS219" s="291">
        <f>BT219+BU219</f>
        <v>500000</v>
      </c>
      <c r="BT219" s="291">
        <f>BT221+BT223+BT222</f>
        <v>500000</v>
      </c>
      <c r="BU219" s="291">
        <f>BU221+BU223+BU222</f>
        <v>0</v>
      </c>
      <c r="BV219" s="291">
        <f>BW219+BX219</f>
        <v>500000</v>
      </c>
      <c r="BW219" s="291">
        <f>BW221+BW223+BW222</f>
        <v>500000</v>
      </c>
      <c r="BX219" s="291">
        <f>BX221+BX223+BX222</f>
        <v>0</v>
      </c>
      <c r="BY219" s="291">
        <f>BZ219+CA219</f>
        <v>0</v>
      </c>
      <c r="BZ219" s="391">
        <f>CC219-BI219</f>
        <v>0</v>
      </c>
      <c r="CA219" s="291">
        <f>CA221+CA223+CA222</f>
        <v>0</v>
      </c>
      <c r="CB219" s="291">
        <f>CC219+CD219</f>
        <v>500000</v>
      </c>
      <c r="CC219" s="291">
        <f>CC221+CC223+CC222</f>
        <v>500000</v>
      </c>
      <c r="CD219" s="291">
        <f>CD221+CD223+CD222</f>
        <v>0</v>
      </c>
      <c r="CE219" s="291">
        <v>1</v>
      </c>
      <c r="CF219" s="305">
        <f>CF221+CF223</f>
        <v>500000</v>
      </c>
      <c r="CG219" s="381"/>
      <c r="CH219" s="291">
        <f>CI219+CJ219</f>
        <v>525000</v>
      </c>
      <c r="CI219" s="291">
        <f>CI221+CI223+CI222</f>
        <v>525000</v>
      </c>
      <c r="CJ219" s="291">
        <f>CJ221+CJ223+CJ222</f>
        <v>0</v>
      </c>
      <c r="CK219" s="291">
        <f>CK221+CK223</f>
        <v>0</v>
      </c>
      <c r="CL219" s="291">
        <f>CL221+CL223</f>
        <v>0</v>
      </c>
      <c r="CM219" s="291">
        <f>CM221+CM223+CM222</f>
        <v>0</v>
      </c>
      <c r="CN219" s="291">
        <f t="shared" ref="CN219:CP222" si="538">CN220+CN223</f>
        <v>0</v>
      </c>
      <c r="CO219" s="291">
        <f t="shared" si="538"/>
        <v>0</v>
      </c>
      <c r="CP219" s="291">
        <f t="shared" si="538"/>
        <v>0</v>
      </c>
      <c r="CQ219" s="291">
        <f>CR219+CS219</f>
        <v>525000</v>
      </c>
      <c r="CR219" s="291">
        <f>CR221+CR223+CR222</f>
        <v>525000</v>
      </c>
      <c r="CS219" s="291">
        <f>CS221+CS223+CS222</f>
        <v>0</v>
      </c>
      <c r="CT219" s="291">
        <f>CU219+CV219</f>
        <v>0</v>
      </c>
      <c r="CU219" s="291">
        <f>DA219-CR219</f>
        <v>0</v>
      </c>
      <c r="CV219" s="291">
        <f>CV221+CV223+CV222</f>
        <v>0</v>
      </c>
      <c r="CW219" s="291">
        <f>CX219+CY219</f>
        <v>474852.98285000003</v>
      </c>
      <c r="CX219" s="291">
        <f>CX221+CX223+CX222</f>
        <v>474852.98285000003</v>
      </c>
      <c r="CY219" s="291">
        <f>CY221+CY223+CY222</f>
        <v>0</v>
      </c>
      <c r="CZ219" s="291">
        <f>DA219+DB219</f>
        <v>525000</v>
      </c>
      <c r="DA219" s="291">
        <f>DA221+DA223+DA222</f>
        <v>525000</v>
      </c>
      <c r="DB219" s="291">
        <f>DB221+DB223+DB222</f>
        <v>0</v>
      </c>
      <c r="DC219" s="291"/>
      <c r="DD219" s="291"/>
      <c r="DE219" s="291"/>
      <c r="DF219" s="291">
        <f t="shared" si="503"/>
        <v>0</v>
      </c>
      <c r="DG219" s="291">
        <f>DG221+DG223+DG222</f>
        <v>0</v>
      </c>
      <c r="DH219" s="291">
        <f>DH221+DH223+DH222</f>
        <v>0</v>
      </c>
      <c r="DI219" s="291">
        <f>DJ219+DK219</f>
        <v>474852.98284999997</v>
      </c>
      <c r="DJ219" s="291">
        <f>DJ221+DJ223+DJ222</f>
        <v>474852.98284999997</v>
      </c>
      <c r="DK219" s="291">
        <f>DK221+DK223+DK222</f>
        <v>0</v>
      </c>
      <c r="DL219" s="291">
        <f t="shared" si="505"/>
        <v>366837.94537999999</v>
      </c>
      <c r="DM219" s="291">
        <f>DM221+DM223+DM222</f>
        <v>366837.94537999999</v>
      </c>
      <c r="DN219" s="291">
        <f>DN221+DN223+DN222</f>
        <v>0</v>
      </c>
      <c r="DO219" s="291">
        <f>DP219+DQ219</f>
        <v>57644.976209999993</v>
      </c>
      <c r="DP219" s="291">
        <f>DP221+DP223+DP222</f>
        <v>57644.976209999993</v>
      </c>
      <c r="DQ219" s="291">
        <f>DQ221+DQ223+DQ222</f>
        <v>0</v>
      </c>
      <c r="DR219" s="291">
        <f t="shared" si="507"/>
        <v>50370.061259999988</v>
      </c>
      <c r="DS219" s="291">
        <f>DS221+DS223+DS222</f>
        <v>50370.061259999988</v>
      </c>
      <c r="DT219" s="291">
        <f>DT221+DT223+DT222</f>
        <v>0</v>
      </c>
      <c r="DU219" s="291">
        <f>DV219+DW219</f>
        <v>465000</v>
      </c>
      <c r="DV219" s="291">
        <f>DV221+DV223+DV222</f>
        <v>465000</v>
      </c>
      <c r="DW219" s="291">
        <f>DW221+DW223+DW222</f>
        <v>0</v>
      </c>
      <c r="DX219" s="291">
        <f>DY219+DZ219</f>
        <v>525719.85242999997</v>
      </c>
      <c r="DY219" s="291">
        <f>DY221+DY223+DY222</f>
        <v>525719.85242999997</v>
      </c>
      <c r="DZ219" s="291">
        <f>DZ221+DZ223+DZ222</f>
        <v>0</v>
      </c>
      <c r="EA219" s="291"/>
      <c r="EB219" s="291"/>
      <c r="EC219" s="291"/>
      <c r="ED219" s="291">
        <f>EE219+EF219</f>
        <v>506197.38397999998</v>
      </c>
      <c r="EE219" s="291">
        <f>EE221+EE223</f>
        <v>506197.38397999998</v>
      </c>
      <c r="EF219" s="291"/>
      <c r="EG219" s="291">
        <f t="shared" si="509"/>
        <v>971197.38397999993</v>
      </c>
      <c r="EH219" s="291">
        <f>EH221+EH223</f>
        <v>971197.38397999993</v>
      </c>
      <c r="EI219" s="291"/>
      <c r="EJ219" s="291"/>
      <c r="EK219" s="291">
        <f t="shared" si="532"/>
        <v>-971197.38397999993</v>
      </c>
      <c r="EL219" s="291">
        <f>EL221+EL223</f>
        <v>-971197.38397999993</v>
      </c>
      <c r="EM219" s="291"/>
      <c r="EN219" s="291">
        <f>EN221+EN223+EN222</f>
        <v>0</v>
      </c>
      <c r="EO219" s="291">
        <f>EP219+ER219</f>
        <v>0</v>
      </c>
      <c r="EP219" s="291">
        <f>EP221+EP223</f>
        <v>0</v>
      </c>
      <c r="EQ219" s="291"/>
      <c r="ER219" s="291">
        <f>ER221+ER223+ER222</f>
        <v>0</v>
      </c>
      <c r="ES219" s="291">
        <f>ET219+EV219</f>
        <v>0</v>
      </c>
      <c r="ET219" s="291">
        <f>ET221+ET223</f>
        <v>0</v>
      </c>
      <c r="EU219" s="291"/>
      <c r="EV219" s="291"/>
      <c r="EW219" s="291">
        <f>EX219+EY219</f>
        <v>445719.85243000003</v>
      </c>
      <c r="EX219" s="291">
        <f>EX221+EX223+EX222</f>
        <v>445719.85243000003</v>
      </c>
      <c r="EY219" s="291">
        <f>EY221+EY223+EY222</f>
        <v>0</v>
      </c>
      <c r="EZ219" s="291">
        <f>FA219</f>
        <v>576240.21151000005</v>
      </c>
      <c r="FA219" s="291">
        <f>FA220+FA221+FA222+FA223</f>
        <v>576240.21151000005</v>
      </c>
      <c r="FB219" s="291"/>
      <c r="FC219" s="291">
        <f t="shared" si="526"/>
        <v>1021960.06394</v>
      </c>
      <c r="FD219" s="304">
        <f>FD221+FD223</f>
        <v>1021960.06394</v>
      </c>
      <c r="FE219" s="291"/>
      <c r="FF219" s="291"/>
      <c r="FG219" s="291">
        <f>FH219+FJ219</f>
        <v>-270020.84449999995</v>
      </c>
      <c r="FH219" s="291">
        <f>FH221+FH223+FH222</f>
        <v>-270020.84449999995</v>
      </c>
      <c r="FI219" s="291"/>
      <c r="FJ219" s="291">
        <f>FJ221+FJ223+FJ222</f>
        <v>0</v>
      </c>
      <c r="FK219" s="291">
        <f>FL219+FN219</f>
        <v>0</v>
      </c>
      <c r="FL219" s="291">
        <f>FL221+FL223</f>
        <v>0</v>
      </c>
      <c r="FM219" s="291"/>
      <c r="FN219" s="291">
        <f>FN221+FN223+FN222</f>
        <v>0</v>
      </c>
      <c r="FO219" s="291">
        <f t="shared" si="512"/>
        <v>751939.21944000013</v>
      </c>
      <c r="FP219" s="291">
        <f>FP221+FP223</f>
        <v>751939.21944000013</v>
      </c>
      <c r="FQ219" s="291"/>
      <c r="FR219" s="291"/>
      <c r="FS219" s="304">
        <f t="shared" si="533"/>
        <v>36388.052459999999</v>
      </c>
      <c r="FT219" s="384">
        <f t="shared" si="534"/>
        <v>3.5606139362933428E-2</v>
      </c>
      <c r="FU219" s="304">
        <f>FU221+FU223</f>
        <v>36388.052459999999</v>
      </c>
      <c r="FV219" s="384">
        <f t="shared" si="513"/>
        <v>3.5606139362933428E-2</v>
      </c>
      <c r="FW219" s="291"/>
      <c r="FX219" s="291"/>
      <c r="FY219" s="291"/>
      <c r="FZ219" s="291"/>
      <c r="GA219" s="291">
        <f t="shared" si="494"/>
        <v>34275.7039</v>
      </c>
      <c r="GB219" s="384">
        <f>GA219/FC219</f>
        <v>3.3539181333422784E-2</v>
      </c>
      <c r="GC219" s="304">
        <f>GC221+GC223</f>
        <v>34275.7039</v>
      </c>
      <c r="GD219" s="384">
        <f>GC219/FD219</f>
        <v>3.3539181333422784E-2</v>
      </c>
      <c r="GE219" s="291"/>
      <c r="GF219" s="291"/>
      <c r="GG219" s="291"/>
      <c r="GH219" s="291"/>
      <c r="GI219" s="291">
        <f t="shared" si="495"/>
        <v>990781.22155000002</v>
      </c>
      <c r="GJ219" s="384">
        <f>GI219/FC219</f>
        <v>0.96949113425255085</v>
      </c>
      <c r="GK219" s="304">
        <f>GK221+GK223</f>
        <v>990781.22155000002</v>
      </c>
      <c r="GL219" s="384">
        <f t="shared" si="531"/>
        <v>0.96949113425255085</v>
      </c>
      <c r="GM219" s="291"/>
      <c r="GN219" s="384"/>
      <c r="GO219" s="291"/>
      <c r="GP219" s="384"/>
      <c r="GQ219" s="291"/>
      <c r="GR219" s="291"/>
      <c r="GS219" s="291"/>
      <c r="GT219" s="291"/>
      <c r="GU219" s="291">
        <f t="shared" si="514"/>
        <v>688184.14298</v>
      </c>
      <c r="GV219" s="291">
        <f>GV221+GV223</f>
        <v>688184.14298</v>
      </c>
      <c r="GW219" s="291"/>
      <c r="GX219" s="291"/>
      <c r="GY219" s="291"/>
      <c r="GZ219" s="291"/>
      <c r="HA219" s="291"/>
      <c r="HB219" s="291"/>
      <c r="HC219" s="291"/>
      <c r="HD219" s="291"/>
      <c r="HE219" s="291"/>
      <c r="HF219" s="291"/>
      <c r="HG219" s="291">
        <f t="shared" ref="HG219:HG225" si="539">HH219</f>
        <v>-141697.15833999999</v>
      </c>
      <c r="HH219" s="291">
        <f>HH221+HH223</f>
        <v>-141697.15833999999</v>
      </c>
      <c r="HI219" s="291"/>
      <c r="HJ219" s="291"/>
      <c r="HK219" s="291">
        <f t="shared" si="516"/>
        <v>0</v>
      </c>
      <c r="HL219" s="291">
        <f>HL221+HL223</f>
        <v>0</v>
      </c>
      <c r="HM219" s="291"/>
      <c r="HN219" s="291"/>
      <c r="HO219" s="291">
        <f t="shared" si="517"/>
        <v>546486.98464000004</v>
      </c>
      <c r="HP219" s="291">
        <f>HP221+HP223</f>
        <v>546486.98464000004</v>
      </c>
      <c r="HQ219" s="291"/>
      <c r="HR219" s="291"/>
      <c r="HS219" s="291">
        <f t="shared" si="518"/>
        <v>530864.01924000005</v>
      </c>
      <c r="HT219" s="291">
        <f>HT221+HT223</f>
        <v>530864.01924000005</v>
      </c>
      <c r="HU219" s="291"/>
      <c r="HV219" s="291"/>
      <c r="HW219" s="291">
        <f t="shared" si="519"/>
        <v>-132291.77690999996</v>
      </c>
      <c r="HX219" s="291">
        <f>HX221+HX223</f>
        <v>-132291.77690999996</v>
      </c>
      <c r="HY219" s="291"/>
      <c r="HZ219" s="291"/>
      <c r="IA219" s="291">
        <f t="shared" si="520"/>
        <v>398572.24233000004</v>
      </c>
      <c r="IB219" s="291">
        <f>IB221+IB223</f>
        <v>398572.24233000004</v>
      </c>
      <c r="IC219" s="291"/>
      <c r="ID219" s="291"/>
      <c r="IE219" s="297" t="s">
        <v>360</v>
      </c>
      <c r="IF219" s="392"/>
      <c r="IG219" s="392"/>
      <c r="IH219" s="392"/>
    </row>
    <row r="220" spans="1:249" s="217" customFormat="1" ht="28.5" hidden="1" customHeight="1" x14ac:dyDescent="0.3">
      <c r="A220" s="394"/>
      <c r="B220" s="278"/>
      <c r="C220" s="395" t="s">
        <v>361</v>
      </c>
      <c r="D220" s="395" t="s">
        <v>362</v>
      </c>
      <c r="E220" s="182">
        <f t="shared" ref="E220:E226" si="540">F220+G220</f>
        <v>0</v>
      </c>
      <c r="F220" s="182"/>
      <c r="G220" s="182"/>
      <c r="H220" s="396">
        <f t="shared" ref="H220:H226" si="541">I220+J220</f>
        <v>436177.55</v>
      </c>
      <c r="I220" s="396">
        <f t="shared" ref="I220:J223" si="542">L220-F220</f>
        <v>436177.55</v>
      </c>
      <c r="J220" s="396">
        <f t="shared" si="542"/>
        <v>0</v>
      </c>
      <c r="K220" s="396">
        <f t="shared" ref="K220:K226" si="543">L220+M220</f>
        <v>436177.55</v>
      </c>
      <c r="L220" s="182">
        <v>436177.55</v>
      </c>
      <c r="M220" s="391"/>
      <c r="N220" s="182"/>
      <c r="O220" s="182"/>
      <c r="P220" s="182"/>
      <c r="Q220" s="396">
        <f t="shared" ref="Q220:Q226" si="544">R220+S220</f>
        <v>436177.55</v>
      </c>
      <c r="R220" s="182">
        <v>436177.55</v>
      </c>
      <c r="S220" s="391"/>
      <c r="T220" s="397"/>
      <c r="U220" s="281"/>
      <c r="V220" s="281"/>
      <c r="W220" s="397"/>
      <c r="X220" s="281"/>
      <c r="Y220" s="281"/>
      <c r="Z220" s="397"/>
      <c r="AA220" s="281"/>
      <c r="AB220" s="281"/>
      <c r="AC220" s="397"/>
      <c r="AD220" s="281"/>
      <c r="AE220" s="281"/>
      <c r="AF220" s="397"/>
      <c r="AG220" s="281"/>
      <c r="AH220" s="281"/>
      <c r="AI220" s="281">
        <v>0</v>
      </c>
      <c r="AJ220" s="281"/>
      <c r="AK220" s="281"/>
      <c r="AL220" s="281"/>
      <c r="AM220" s="739"/>
      <c r="AN220" s="281"/>
      <c r="AO220" s="281">
        <v>1</v>
      </c>
      <c r="AP220" s="281"/>
      <c r="AQ220" s="281"/>
      <c r="AR220" s="281"/>
      <c r="AS220" s="397"/>
      <c r="AT220" s="281"/>
      <c r="AU220" s="281"/>
      <c r="AV220" s="397"/>
      <c r="AW220" s="281"/>
      <c r="AX220" s="281"/>
      <c r="AY220" s="397"/>
      <c r="AZ220" s="281"/>
      <c r="BA220" s="281"/>
      <c r="BB220" s="397"/>
      <c r="BC220" s="281"/>
      <c r="BD220" s="281"/>
      <c r="BE220" s="397"/>
      <c r="BF220" s="281"/>
      <c r="BG220" s="281"/>
      <c r="BH220" s="397"/>
      <c r="BI220" s="281"/>
      <c r="BJ220" s="281"/>
      <c r="BK220" s="281">
        <v>1</v>
      </c>
      <c r="BL220" s="166">
        <f t="shared" ref="BL220:BL226" si="545">AY220</f>
        <v>0</v>
      </c>
      <c r="BM220" s="166"/>
      <c r="BN220" s="166"/>
      <c r="BO220" s="166"/>
      <c r="BP220" s="166"/>
      <c r="BQ220" s="166"/>
      <c r="BR220" s="166"/>
      <c r="BS220" s="166"/>
      <c r="BT220" s="166"/>
      <c r="BU220" s="166"/>
      <c r="BV220" s="397"/>
      <c r="BW220" s="281"/>
      <c r="BX220" s="281"/>
      <c r="BY220" s="397"/>
      <c r="BZ220" s="281"/>
      <c r="CA220" s="281"/>
      <c r="CB220" s="397"/>
      <c r="CC220" s="281"/>
      <c r="CD220" s="281"/>
      <c r="CE220" s="281">
        <v>1</v>
      </c>
      <c r="CF220" s="166">
        <f t="shared" ref="CF220:CF226" si="546">BV220</f>
        <v>0</v>
      </c>
      <c r="CG220" s="397"/>
      <c r="CH220" s="397"/>
      <c r="CI220" s="281"/>
      <c r="CJ220" s="281"/>
      <c r="CK220" s="397"/>
      <c r="CL220" s="281"/>
      <c r="CM220" s="281"/>
      <c r="CN220" s="281">
        <f t="shared" si="538"/>
        <v>0</v>
      </c>
      <c r="CO220" s="281">
        <f t="shared" si="538"/>
        <v>0</v>
      </c>
      <c r="CP220" s="281">
        <f t="shared" si="538"/>
        <v>0</v>
      </c>
      <c r="CQ220" s="397"/>
      <c r="CR220" s="281"/>
      <c r="CS220" s="281"/>
      <c r="CT220" s="397"/>
      <c r="CU220" s="281"/>
      <c r="CV220" s="281"/>
      <c r="CW220" s="397"/>
      <c r="CX220" s="281"/>
      <c r="CY220" s="281"/>
      <c r="CZ220" s="397"/>
      <c r="DA220" s="281"/>
      <c r="DB220" s="281"/>
      <c r="DC220" s="281"/>
      <c r="DD220" s="281"/>
      <c r="DE220" s="281"/>
      <c r="DF220" s="397"/>
      <c r="DG220" s="281"/>
      <c r="DH220" s="281"/>
      <c r="DI220" s="397"/>
      <c r="DJ220" s="281"/>
      <c r="DK220" s="281"/>
      <c r="DL220" s="397"/>
      <c r="DM220" s="281"/>
      <c r="DN220" s="281"/>
      <c r="DO220" s="397"/>
      <c r="DP220" s="281"/>
      <c r="DQ220" s="281"/>
      <c r="DR220" s="397"/>
      <c r="DS220" s="281"/>
      <c r="DT220" s="281"/>
      <c r="DU220" s="397"/>
      <c r="DV220" s="281"/>
      <c r="DW220" s="281"/>
      <c r="DX220" s="397"/>
      <c r="DY220" s="281"/>
      <c r="DZ220" s="281"/>
      <c r="EA220" s="281"/>
      <c r="EB220" s="281"/>
      <c r="EC220" s="281"/>
      <c r="ED220" s="281"/>
      <c r="EE220" s="281"/>
      <c r="EF220" s="281"/>
      <c r="EG220" s="280">
        <f t="shared" si="509"/>
        <v>0</v>
      </c>
      <c r="EH220" s="281">
        <f>DX220+EA220</f>
        <v>0</v>
      </c>
      <c r="EI220" s="281"/>
      <c r="EJ220" s="281"/>
      <c r="EK220" s="397"/>
      <c r="EL220" s="281"/>
      <c r="EM220" s="281"/>
      <c r="EN220" s="281"/>
      <c r="EO220" s="397"/>
      <c r="EP220" s="281"/>
      <c r="EQ220" s="281"/>
      <c r="ER220" s="281"/>
      <c r="ES220" s="291"/>
      <c r="ET220" s="281"/>
      <c r="EU220" s="281"/>
      <c r="EV220" s="281"/>
      <c r="EW220" s="397"/>
      <c r="EX220" s="281"/>
      <c r="EY220" s="281"/>
      <c r="EZ220" s="281"/>
      <c r="FA220" s="281"/>
      <c r="FB220" s="281"/>
      <c r="FC220" s="281">
        <f t="shared" si="526"/>
        <v>0</v>
      </c>
      <c r="FD220" s="281">
        <f>EX220+FA220</f>
        <v>0</v>
      </c>
      <c r="FE220" s="281"/>
      <c r="FF220" s="281"/>
      <c r="FG220" s="397"/>
      <c r="FH220" s="281"/>
      <c r="FI220" s="281"/>
      <c r="FJ220" s="281"/>
      <c r="FK220" s="397"/>
      <c r="FL220" s="281"/>
      <c r="FM220" s="281"/>
      <c r="FN220" s="281"/>
      <c r="FO220" s="280">
        <f t="shared" si="512"/>
        <v>0</v>
      </c>
      <c r="FP220" s="281">
        <f>FF220+FI220</f>
        <v>0</v>
      </c>
      <c r="FQ220" s="281"/>
      <c r="FR220" s="281"/>
      <c r="FS220" s="263">
        <f t="shared" si="533"/>
        <v>0</v>
      </c>
      <c r="FT220" s="387" t="e">
        <f t="shared" si="534"/>
        <v>#DIV/0!</v>
      </c>
      <c r="FU220" s="281"/>
      <c r="FV220" s="387" t="e">
        <f t="shared" si="513"/>
        <v>#DIV/0!</v>
      </c>
      <c r="FW220" s="281"/>
      <c r="FX220" s="281"/>
      <c r="FY220" s="281"/>
      <c r="FZ220" s="281"/>
      <c r="GA220" s="281"/>
      <c r="GB220" s="384" t="e">
        <f>GA220/FC220</f>
        <v>#DIV/0!</v>
      </c>
      <c r="GC220" s="281"/>
      <c r="GD220" s="384" t="e">
        <f>GC220/FD220</f>
        <v>#DIV/0!</v>
      </c>
      <c r="GE220" s="281"/>
      <c r="GF220" s="281"/>
      <c r="GG220" s="281"/>
      <c r="GH220" s="281"/>
      <c r="GI220" s="281"/>
      <c r="GJ220" s="384" t="e">
        <f t="shared" ref="GJ220:GJ231" si="547">GI220/FC220</f>
        <v>#DIV/0!</v>
      </c>
      <c r="GK220" s="281"/>
      <c r="GL220" s="384" t="e">
        <f t="shared" si="531"/>
        <v>#DIV/0!</v>
      </c>
      <c r="GM220" s="281"/>
      <c r="GN220" s="384"/>
      <c r="GO220" s="281"/>
      <c r="GP220" s="384"/>
      <c r="GQ220" s="281"/>
      <c r="GR220" s="281"/>
      <c r="GS220" s="281"/>
      <c r="GT220" s="281"/>
      <c r="GU220" s="281">
        <f t="shared" si="514"/>
        <v>0</v>
      </c>
      <c r="GV220" s="281">
        <f>FJ220+FQ220</f>
        <v>0</v>
      </c>
      <c r="GW220" s="281"/>
      <c r="GX220" s="281"/>
      <c r="GY220" s="281"/>
      <c r="GZ220" s="281"/>
      <c r="HA220" s="281"/>
      <c r="HB220" s="281"/>
      <c r="HC220" s="281"/>
      <c r="HD220" s="281"/>
      <c r="HE220" s="281"/>
      <c r="HF220" s="281"/>
      <c r="HG220" s="281">
        <f t="shared" si="539"/>
        <v>0</v>
      </c>
      <c r="HH220" s="281">
        <f>HB220+HE220</f>
        <v>0</v>
      </c>
      <c r="HI220" s="281"/>
      <c r="HJ220" s="281"/>
      <c r="HK220" s="281">
        <f t="shared" si="516"/>
        <v>0</v>
      </c>
      <c r="HL220" s="281">
        <f>HF220+HI220</f>
        <v>0</v>
      </c>
      <c r="HM220" s="281"/>
      <c r="HN220" s="281"/>
      <c r="HO220" s="281">
        <f t="shared" si="517"/>
        <v>0</v>
      </c>
      <c r="HP220" s="281">
        <f>HF220+HI220</f>
        <v>0</v>
      </c>
      <c r="HQ220" s="281"/>
      <c r="HR220" s="281"/>
      <c r="HS220" s="281">
        <f t="shared" si="518"/>
        <v>0</v>
      </c>
      <c r="HT220" s="281">
        <f>HJ220+HQ220</f>
        <v>0</v>
      </c>
      <c r="HU220" s="281"/>
      <c r="HV220" s="281"/>
      <c r="HW220" s="281">
        <f t="shared" si="519"/>
        <v>0</v>
      </c>
      <c r="HX220" s="281">
        <f>HR220+HU220</f>
        <v>0</v>
      </c>
      <c r="HY220" s="281"/>
      <c r="HZ220" s="281"/>
      <c r="IA220" s="281">
        <f t="shared" si="520"/>
        <v>0</v>
      </c>
      <c r="IB220" s="281">
        <f>HR220+HY220</f>
        <v>0</v>
      </c>
      <c r="IC220" s="281"/>
      <c r="ID220" s="281"/>
      <c r="IE220" s="398"/>
      <c r="IF220" s="399"/>
      <c r="IG220" s="399"/>
      <c r="IH220" s="399"/>
    </row>
    <row r="221" spans="1:249" s="271" customFormat="1" ht="42" hidden="1" customHeight="1" x14ac:dyDescent="0.3">
      <c r="A221" s="400"/>
      <c r="B221" s="401"/>
      <c r="C221" s="275" t="s">
        <v>363</v>
      </c>
      <c r="D221" s="402" t="s">
        <v>364</v>
      </c>
      <c r="E221" s="263">
        <f t="shared" si="540"/>
        <v>684285.17946000001</v>
      </c>
      <c r="F221" s="263">
        <v>684285.17946000001</v>
      </c>
      <c r="G221" s="263"/>
      <c r="H221" s="263">
        <f t="shared" si="541"/>
        <v>-348163.87715000001</v>
      </c>
      <c r="I221" s="263">
        <f t="shared" si="542"/>
        <v>-348163.87715000001</v>
      </c>
      <c r="J221" s="263">
        <f t="shared" si="542"/>
        <v>0</v>
      </c>
      <c r="K221" s="263">
        <f t="shared" si="543"/>
        <v>336121.30231</v>
      </c>
      <c r="L221" s="263">
        <v>336121.30231</v>
      </c>
      <c r="M221" s="263"/>
      <c r="N221" s="263">
        <f t="shared" ref="N221:N226" si="548">O221+P221</f>
        <v>0</v>
      </c>
      <c r="O221" s="263">
        <f t="shared" ref="O221:P223" si="549">R221-L221</f>
        <v>0</v>
      </c>
      <c r="P221" s="263">
        <f t="shared" si="549"/>
        <v>0</v>
      </c>
      <c r="Q221" s="263">
        <f t="shared" si="544"/>
        <v>336121.30231</v>
      </c>
      <c r="R221" s="263">
        <v>336121.30231</v>
      </c>
      <c r="S221" s="263"/>
      <c r="T221" s="263">
        <f t="shared" ref="T221:T226" si="550">U221+V221</f>
        <v>200000</v>
      </c>
      <c r="U221" s="263">
        <v>200000</v>
      </c>
      <c r="V221" s="263"/>
      <c r="W221" s="263">
        <f t="shared" ref="W221:W226" si="551">X221+Y221</f>
        <v>453276.37428999995</v>
      </c>
      <c r="X221" s="263">
        <f t="shared" ref="X221:Y223" si="552">AA221-U221</f>
        <v>453276.37428999995</v>
      </c>
      <c r="Y221" s="263">
        <f t="shared" si="552"/>
        <v>0</v>
      </c>
      <c r="Z221" s="263">
        <f t="shared" ref="Z221:Z226" si="553">AA221+AB221</f>
        <v>653276.37428999995</v>
      </c>
      <c r="AA221" s="263">
        <v>653276.37428999995</v>
      </c>
      <c r="AB221" s="263"/>
      <c r="AC221" s="263">
        <f t="shared" ref="AC221:AC226" si="554">AD221+AE221</f>
        <v>0</v>
      </c>
      <c r="AD221" s="263">
        <v>0</v>
      </c>
      <c r="AE221" s="263"/>
      <c r="AF221" s="263">
        <f t="shared" ref="AF221:AF226" si="555">AG221+AH221</f>
        <v>653276.37428999995</v>
      </c>
      <c r="AG221" s="263">
        <f>AA221+AD221</f>
        <v>653276.37428999995</v>
      </c>
      <c r="AH221" s="263"/>
      <c r="AI221" s="263">
        <v>0</v>
      </c>
      <c r="AJ221" s="263">
        <f>AA221</f>
        <v>653276.37428999995</v>
      </c>
      <c r="AK221" s="263">
        <f t="shared" ref="AK221:AK233" si="556">Z221-AJ221</f>
        <v>0</v>
      </c>
      <c r="AL221" s="263">
        <f>AF221-AJ221</f>
        <v>0</v>
      </c>
      <c r="AM221" s="739"/>
      <c r="AN221" s="263"/>
      <c r="AO221" s="263">
        <v>1</v>
      </c>
      <c r="AP221" s="263">
        <v>967185.25055</v>
      </c>
      <c r="AQ221" s="263"/>
      <c r="AR221" s="263">
        <f>AF221-AP221-AQ221</f>
        <v>-313908.87626000005</v>
      </c>
      <c r="AS221" s="263">
        <f t="shared" ref="AS221:AS226" si="557">AT221+AU221</f>
        <v>440000</v>
      </c>
      <c r="AT221" s="263">
        <v>440000</v>
      </c>
      <c r="AU221" s="263"/>
      <c r="AV221" s="263">
        <f t="shared" ref="AV221:AV233" si="558">AW221+AX221</f>
        <v>0</v>
      </c>
      <c r="AW221" s="263"/>
      <c r="AX221" s="263">
        <f>BA221-AU221</f>
        <v>0</v>
      </c>
      <c r="AY221" s="263">
        <f t="shared" ref="AY221:AY226" si="559">AZ221+BA221</f>
        <v>440000</v>
      </c>
      <c r="AZ221" s="263">
        <f>AT221</f>
        <v>440000</v>
      </c>
      <c r="BA221" s="263"/>
      <c r="BB221" s="263">
        <f t="shared" ref="BB221:BB226" si="560">BC221+BD221</f>
        <v>500000</v>
      </c>
      <c r="BC221" s="263">
        <v>500000</v>
      </c>
      <c r="BD221" s="263"/>
      <c r="BE221" s="263">
        <f t="shared" ref="BE221:BE226" si="561">BF221+BG221</f>
        <v>0</v>
      </c>
      <c r="BF221" s="263">
        <f t="shared" ref="BF221:BG223" si="562">BW221-BC221</f>
        <v>0</v>
      </c>
      <c r="BG221" s="263">
        <f t="shared" si="562"/>
        <v>0</v>
      </c>
      <c r="BH221" s="263">
        <f t="shared" ref="BH221:BH226" si="563">BI221+BJ221</f>
        <v>433643.65406999999</v>
      </c>
      <c r="BI221" s="263">
        <v>433643.65406999999</v>
      </c>
      <c r="BJ221" s="263"/>
      <c r="BK221" s="263">
        <v>1</v>
      </c>
      <c r="BL221" s="234">
        <f t="shared" si="545"/>
        <v>440000</v>
      </c>
      <c r="BM221" s="234">
        <f>BN221+BO221</f>
        <v>0</v>
      </c>
      <c r="BN221" s="234"/>
      <c r="BO221" s="234"/>
      <c r="BP221" s="234"/>
      <c r="BQ221" s="234"/>
      <c r="BR221" s="234"/>
      <c r="BS221" s="234">
        <f>BT221+BU221</f>
        <v>440000</v>
      </c>
      <c r="BT221" s="234">
        <f>AZ221-BN221</f>
        <v>440000</v>
      </c>
      <c r="BU221" s="234"/>
      <c r="BV221" s="263">
        <f>BW221+BX221</f>
        <v>500000</v>
      </c>
      <c r="BW221" s="263">
        <v>500000</v>
      </c>
      <c r="BX221" s="263"/>
      <c r="BY221" s="263">
        <f t="shared" ref="BY221:BY226" si="564">BZ221+CA221</f>
        <v>0</v>
      </c>
      <c r="BZ221" s="263">
        <f>CC221-BI221</f>
        <v>0</v>
      </c>
      <c r="CA221" s="263">
        <f>CD221-BX221</f>
        <v>0</v>
      </c>
      <c r="CB221" s="263">
        <f>CC221+CD221</f>
        <v>433643.65406999999</v>
      </c>
      <c r="CC221" s="263">
        <v>433643.65406999999</v>
      </c>
      <c r="CD221" s="263"/>
      <c r="CE221" s="263">
        <v>1</v>
      </c>
      <c r="CF221" s="234">
        <f t="shared" si="546"/>
        <v>500000</v>
      </c>
      <c r="CG221" s="263"/>
      <c r="CH221" s="263">
        <f t="shared" ref="CH221:CH226" si="565">CI221+CJ221</f>
        <v>462000</v>
      </c>
      <c r="CI221" s="263">
        <v>462000</v>
      </c>
      <c r="CJ221" s="263"/>
      <c r="CK221" s="263">
        <f t="shared" ref="CK221:CK233" si="566">CL221+CM221</f>
        <v>0</v>
      </c>
      <c r="CL221" s="263"/>
      <c r="CM221" s="263">
        <f>CS221-CJ221</f>
        <v>0</v>
      </c>
      <c r="CN221" s="263">
        <f t="shared" si="538"/>
        <v>0</v>
      </c>
      <c r="CO221" s="263">
        <f t="shared" si="538"/>
        <v>0</v>
      </c>
      <c r="CP221" s="263">
        <f t="shared" si="538"/>
        <v>0</v>
      </c>
      <c r="CQ221" s="263">
        <f t="shared" ref="CQ221:CQ226" si="567">CR221+CS221</f>
        <v>462000</v>
      </c>
      <c r="CR221" s="263">
        <v>462000</v>
      </c>
      <c r="CS221" s="263"/>
      <c r="CT221" s="263">
        <f>CU221+CV221</f>
        <v>0</v>
      </c>
      <c r="CU221" s="263">
        <f>CA221</f>
        <v>0</v>
      </c>
      <c r="CV221" s="263"/>
      <c r="CW221" s="263">
        <f>CX221+CY221</f>
        <v>381118.73995000002</v>
      </c>
      <c r="CX221" s="263">
        <v>381118.73995000002</v>
      </c>
      <c r="CY221" s="263"/>
      <c r="CZ221" s="263">
        <f t="shared" ref="CZ221:CZ226" si="568">DA221+DB221</f>
        <v>462000</v>
      </c>
      <c r="DA221" s="263">
        <v>462000</v>
      </c>
      <c r="DB221" s="263"/>
      <c r="DC221" s="263"/>
      <c r="DD221" s="263"/>
      <c r="DE221" s="263"/>
      <c r="DF221" s="263">
        <f>DG221+DH221</f>
        <v>0</v>
      </c>
      <c r="DG221" s="263">
        <f>DJ221-CX221</f>
        <v>0</v>
      </c>
      <c r="DH221" s="263"/>
      <c r="DI221" s="263">
        <f>DJ221+DK221</f>
        <v>381118.73994999996</v>
      </c>
      <c r="DJ221" s="263">
        <f>405765.7571-24647.01715</f>
        <v>381118.73994999996</v>
      </c>
      <c r="DK221" s="263"/>
      <c r="DL221" s="263">
        <f>DM221+DN221</f>
        <v>326366.59788999998</v>
      </c>
      <c r="DM221" s="263">
        <v>326366.59788999998</v>
      </c>
      <c r="DN221" s="263"/>
      <c r="DO221" s="263">
        <f>DP221+DQ221</f>
        <v>23399.359209999999</v>
      </c>
      <c r="DP221" s="263">
        <v>23399.359209999999</v>
      </c>
      <c r="DQ221" s="263"/>
      <c r="DR221" s="263">
        <f>DS221+DT221</f>
        <v>31352.782849999985</v>
      </c>
      <c r="DS221" s="263">
        <f>DJ221-DM221-DP221</f>
        <v>31352.782849999985</v>
      </c>
      <c r="DT221" s="263"/>
      <c r="DU221" s="263">
        <f t="shared" ref="DU221:DU226" si="569">DV221+DW221</f>
        <v>428699.49527999997</v>
      </c>
      <c r="DV221" s="263">
        <f>458699.49528-30000</f>
        <v>428699.49527999997</v>
      </c>
      <c r="DW221" s="263"/>
      <c r="DX221" s="263">
        <f t="shared" ref="DX221:DX226" si="570">DY221+DZ221</f>
        <v>462719.85243000003</v>
      </c>
      <c r="DY221" s="263">
        <v>462719.85243000003</v>
      </c>
      <c r="DZ221" s="263"/>
      <c r="EA221" s="263"/>
      <c r="EB221" s="263"/>
      <c r="EC221" s="263"/>
      <c r="ED221" s="263">
        <f>EE221</f>
        <v>435522.72665999999</v>
      </c>
      <c r="EE221" s="263">
        <f>EH221-DV221</f>
        <v>435522.72665999999</v>
      </c>
      <c r="EF221" s="263"/>
      <c r="EG221" s="263">
        <f t="shared" si="509"/>
        <v>864222.22193999996</v>
      </c>
      <c r="EH221" s="263">
        <v>864222.22193999996</v>
      </c>
      <c r="EI221" s="263"/>
      <c r="EJ221" s="263"/>
      <c r="EK221" s="263">
        <f>EL221+EN221</f>
        <v>-864222.22193999996</v>
      </c>
      <c r="EL221" s="263">
        <f>ET221-EH221</f>
        <v>-864222.22193999996</v>
      </c>
      <c r="EM221" s="263"/>
      <c r="EN221" s="263"/>
      <c r="EO221" s="263">
        <f>EP221+ER221</f>
        <v>0</v>
      </c>
      <c r="EP221" s="263"/>
      <c r="EQ221" s="263"/>
      <c r="ER221" s="263"/>
      <c r="ES221" s="263">
        <f>ET221+EV221</f>
        <v>0</v>
      </c>
      <c r="ET221" s="263"/>
      <c r="EU221" s="263"/>
      <c r="EV221" s="263"/>
      <c r="EW221" s="263">
        <f t="shared" ref="EW221:EW226" si="571">EX221+EY221</f>
        <v>412719.85243000003</v>
      </c>
      <c r="EX221" s="263">
        <f>462719.85243-50000</f>
        <v>412719.85243000003</v>
      </c>
      <c r="EY221" s="263"/>
      <c r="EZ221" s="263">
        <f>FA221</f>
        <v>503175.53528000001</v>
      </c>
      <c r="FA221" s="263">
        <f>FD221-EX221</f>
        <v>503175.53528000001</v>
      </c>
      <c r="FB221" s="263"/>
      <c r="FC221" s="263">
        <f t="shared" si="526"/>
        <v>915895.38771000004</v>
      </c>
      <c r="FD221" s="263">
        <v>915895.38771000004</v>
      </c>
      <c r="FE221" s="263"/>
      <c r="FF221" s="263"/>
      <c r="FG221" s="263">
        <f>FH221+FJ221</f>
        <v>-257973.01446999994</v>
      </c>
      <c r="FH221" s="263">
        <f>FP221-FD221</f>
        <v>-257973.01446999994</v>
      </c>
      <c r="FI221" s="263"/>
      <c r="FJ221" s="263"/>
      <c r="FK221" s="263">
        <f>FL221+FN221</f>
        <v>0</v>
      </c>
      <c r="FL221" s="263"/>
      <c r="FM221" s="263"/>
      <c r="FN221" s="263"/>
      <c r="FO221" s="263">
        <f t="shared" si="512"/>
        <v>657922.3732400001</v>
      </c>
      <c r="FP221" s="263">
        <f>FD221+80326.98553-338300</f>
        <v>657922.3732400001</v>
      </c>
      <c r="FQ221" s="263"/>
      <c r="FR221" s="263"/>
      <c r="FS221" s="263">
        <f t="shared" si="533"/>
        <v>20648.887900000002</v>
      </c>
      <c r="FT221" s="387">
        <f t="shared" si="534"/>
        <v>2.2545028806868563E-2</v>
      </c>
      <c r="FU221" s="263">
        <v>20648.887900000002</v>
      </c>
      <c r="FV221" s="387">
        <f t="shared" si="513"/>
        <v>2.2545028806868563E-2</v>
      </c>
      <c r="FW221" s="263"/>
      <c r="FX221" s="263"/>
      <c r="FY221" s="263"/>
      <c r="FZ221" s="263"/>
      <c r="GA221" s="263">
        <f>GC221</f>
        <v>18536.539339999999</v>
      </c>
      <c r="GB221" s="387">
        <f>GA221/FC221</f>
        <v>2.0238708032307751E-2</v>
      </c>
      <c r="GC221" s="263">
        <v>18536.539339999999</v>
      </c>
      <c r="GD221" s="387">
        <f>GC221/FD221</f>
        <v>2.0238708032307751E-2</v>
      </c>
      <c r="GE221" s="263"/>
      <c r="GF221" s="263"/>
      <c r="GG221" s="263"/>
      <c r="GH221" s="263"/>
      <c r="GI221" s="263">
        <f>GK221</f>
        <v>909080.31859000004</v>
      </c>
      <c r="GJ221" s="387">
        <f t="shared" si="547"/>
        <v>0.99255911841958322</v>
      </c>
      <c r="GK221" s="263">
        <v>909080.31859000004</v>
      </c>
      <c r="GL221" s="387">
        <f t="shared" si="531"/>
        <v>0.99255911841958322</v>
      </c>
      <c r="GM221" s="263"/>
      <c r="GN221" s="387"/>
      <c r="GO221" s="263"/>
      <c r="GP221" s="387"/>
      <c r="GQ221" s="263"/>
      <c r="GR221" s="263"/>
      <c r="GS221" s="263"/>
      <c r="GT221" s="263"/>
      <c r="GU221" s="263">
        <f t="shared" si="514"/>
        <v>571267.75162</v>
      </c>
      <c r="GV221" s="263">
        <v>571267.75162</v>
      </c>
      <c r="GW221" s="263"/>
      <c r="GX221" s="263"/>
      <c r="GY221" s="263"/>
      <c r="GZ221" s="263"/>
      <c r="HA221" s="263"/>
      <c r="HB221" s="263"/>
      <c r="HC221" s="263"/>
      <c r="HD221" s="263"/>
      <c r="HE221" s="263"/>
      <c r="HF221" s="263"/>
      <c r="HG221" s="263">
        <f t="shared" si="539"/>
        <v>-139300</v>
      </c>
      <c r="HH221" s="263">
        <f>HP221-GV221</f>
        <v>-139300</v>
      </c>
      <c r="HI221" s="263"/>
      <c r="HJ221" s="263"/>
      <c r="HK221" s="263">
        <f t="shared" si="516"/>
        <v>0</v>
      </c>
      <c r="HL221" s="263">
        <f>IF221-GZ221</f>
        <v>0</v>
      </c>
      <c r="HM221" s="263"/>
      <c r="HN221" s="263"/>
      <c r="HO221" s="263">
        <f t="shared" si="517"/>
        <v>431967.75162</v>
      </c>
      <c r="HP221" s="263">
        <f>GV221-HH229</f>
        <v>431967.75162</v>
      </c>
      <c r="HQ221" s="263"/>
      <c r="HR221" s="263"/>
      <c r="HS221" s="263">
        <f t="shared" si="518"/>
        <v>440864.01923999999</v>
      </c>
      <c r="HT221" s="263">
        <v>440864.01923999999</v>
      </c>
      <c r="HU221" s="263"/>
      <c r="HV221" s="263"/>
      <c r="HW221" s="263">
        <f t="shared" si="519"/>
        <v>-129801.52467999997</v>
      </c>
      <c r="HX221" s="263">
        <f t="shared" ref="HX221:HX226" si="572">IB221-HT221</f>
        <v>-129801.52467999997</v>
      </c>
      <c r="HY221" s="263"/>
      <c r="HZ221" s="263"/>
      <c r="IA221" s="263">
        <f t="shared" si="520"/>
        <v>311062.49456000002</v>
      </c>
      <c r="IB221" s="263">
        <f>HT221-HX229</f>
        <v>311062.49456000002</v>
      </c>
      <c r="IC221" s="263"/>
      <c r="ID221" s="263"/>
      <c r="IE221" s="273"/>
      <c r="IF221" s="270"/>
      <c r="IG221" s="270"/>
      <c r="IH221" s="270"/>
    </row>
    <row r="222" spans="1:249" s="271" customFormat="1" ht="31.5" hidden="1" customHeight="1" x14ac:dyDescent="0.3">
      <c r="A222" s="400"/>
      <c r="B222" s="259"/>
      <c r="C222" s="275" t="s">
        <v>365</v>
      </c>
      <c r="D222" s="402"/>
      <c r="E222" s="263">
        <f t="shared" si="540"/>
        <v>0</v>
      </c>
      <c r="F222" s="263"/>
      <c r="G222" s="263"/>
      <c r="H222" s="263">
        <f t="shared" si="541"/>
        <v>313878.32248999999</v>
      </c>
      <c r="I222" s="263">
        <f t="shared" si="542"/>
        <v>313878.32248999999</v>
      </c>
      <c r="J222" s="263">
        <f t="shared" si="542"/>
        <v>0</v>
      </c>
      <c r="K222" s="263">
        <f t="shared" si="543"/>
        <v>313878.32248999999</v>
      </c>
      <c r="L222" s="263">
        <v>313878.32248999999</v>
      </c>
      <c r="M222" s="263"/>
      <c r="N222" s="263">
        <f t="shared" si="548"/>
        <v>0</v>
      </c>
      <c r="O222" s="263">
        <f t="shared" si="549"/>
        <v>0</v>
      </c>
      <c r="P222" s="263">
        <f t="shared" si="549"/>
        <v>0</v>
      </c>
      <c r="Q222" s="263">
        <f t="shared" si="544"/>
        <v>313878.32248999999</v>
      </c>
      <c r="R222" s="263">
        <v>313878.32248999999</v>
      </c>
      <c r="S222" s="263"/>
      <c r="T222" s="263">
        <f t="shared" si="550"/>
        <v>0</v>
      </c>
      <c r="U222" s="263"/>
      <c r="V222" s="263"/>
      <c r="W222" s="263">
        <f t="shared" si="551"/>
        <v>0</v>
      </c>
      <c r="X222" s="263">
        <f t="shared" si="552"/>
        <v>0</v>
      </c>
      <c r="Y222" s="263">
        <f t="shared" si="552"/>
        <v>0</v>
      </c>
      <c r="Z222" s="263">
        <f t="shared" si="553"/>
        <v>0</v>
      </c>
      <c r="AA222" s="263"/>
      <c r="AB222" s="263"/>
      <c r="AC222" s="263">
        <f t="shared" si="554"/>
        <v>0</v>
      </c>
      <c r="AD222" s="263"/>
      <c r="AE222" s="263"/>
      <c r="AF222" s="263">
        <f t="shared" si="555"/>
        <v>0</v>
      </c>
      <c r="AG222" s="263">
        <f>AA222+AD222</f>
        <v>0</v>
      </c>
      <c r="AH222" s="263"/>
      <c r="AI222" s="263">
        <v>0</v>
      </c>
      <c r="AJ222" s="263"/>
      <c r="AK222" s="263">
        <f t="shared" si="556"/>
        <v>0</v>
      </c>
      <c r="AL222" s="263">
        <f>AA222-AK222</f>
        <v>0</v>
      </c>
      <c r="AM222" s="739"/>
      <c r="AN222" s="263"/>
      <c r="AO222" s="263">
        <v>1</v>
      </c>
      <c r="AP222" s="263"/>
      <c r="AQ222" s="263"/>
      <c r="AR222" s="263"/>
      <c r="AS222" s="263">
        <f t="shared" si="557"/>
        <v>0</v>
      </c>
      <c r="AT222" s="263">
        <f>AJ222</f>
        <v>0</v>
      </c>
      <c r="AU222" s="263"/>
      <c r="AV222" s="263">
        <f t="shared" si="558"/>
        <v>0</v>
      </c>
      <c r="AW222" s="263">
        <f>AZ222-AT222</f>
        <v>0</v>
      </c>
      <c r="AX222" s="263">
        <f>BA222-AU222</f>
        <v>0</v>
      </c>
      <c r="AY222" s="263">
        <f t="shared" si="559"/>
        <v>0</v>
      </c>
      <c r="AZ222" s="263">
        <f>AT222</f>
        <v>0</v>
      </c>
      <c r="BA222" s="263"/>
      <c r="BB222" s="263">
        <f t="shared" si="560"/>
        <v>0</v>
      </c>
      <c r="BC222" s="263"/>
      <c r="BD222" s="263"/>
      <c r="BE222" s="263">
        <f t="shared" si="561"/>
        <v>0</v>
      </c>
      <c r="BF222" s="263">
        <f t="shared" si="562"/>
        <v>0</v>
      </c>
      <c r="BG222" s="263">
        <f t="shared" si="562"/>
        <v>0</v>
      </c>
      <c r="BH222" s="263">
        <f t="shared" si="563"/>
        <v>0</v>
      </c>
      <c r="BI222" s="263">
        <f>BC222</f>
        <v>0</v>
      </c>
      <c r="BJ222" s="263"/>
      <c r="BK222" s="263">
        <v>1</v>
      </c>
      <c r="BL222" s="234">
        <f t="shared" si="545"/>
        <v>0</v>
      </c>
      <c r="BM222" s="234"/>
      <c r="BN222" s="234"/>
      <c r="BO222" s="234"/>
      <c r="BP222" s="234"/>
      <c r="BQ222" s="234"/>
      <c r="BR222" s="234"/>
      <c r="BS222" s="234">
        <f>BT222+BU222</f>
        <v>0</v>
      </c>
      <c r="BT222" s="234"/>
      <c r="BU222" s="234"/>
      <c r="BV222" s="263">
        <f>BW222+BX222</f>
        <v>0</v>
      </c>
      <c r="BW222" s="263"/>
      <c r="BX222" s="263"/>
      <c r="BY222" s="263">
        <f t="shared" si="564"/>
        <v>0</v>
      </c>
      <c r="BZ222" s="263">
        <f>CC222-BW222</f>
        <v>0</v>
      </c>
      <c r="CA222" s="263">
        <f>CD222-BX222</f>
        <v>0</v>
      </c>
      <c r="CB222" s="263">
        <f>CC222+CD222</f>
        <v>0</v>
      </c>
      <c r="CC222" s="263">
        <f>BI222</f>
        <v>0</v>
      </c>
      <c r="CD222" s="263"/>
      <c r="CE222" s="263">
        <v>1</v>
      </c>
      <c r="CF222" s="234">
        <f t="shared" si="546"/>
        <v>0</v>
      </c>
      <c r="CG222" s="263"/>
      <c r="CH222" s="263">
        <f t="shared" si="565"/>
        <v>0</v>
      </c>
      <c r="CI222" s="263">
        <f>BY222</f>
        <v>0</v>
      </c>
      <c r="CJ222" s="263"/>
      <c r="CK222" s="263">
        <f t="shared" si="566"/>
        <v>0</v>
      </c>
      <c r="CL222" s="263">
        <f>CR222-CI222</f>
        <v>0</v>
      </c>
      <c r="CM222" s="263">
        <f>CS222-CJ222</f>
        <v>0</v>
      </c>
      <c r="CN222" s="263">
        <f t="shared" si="538"/>
        <v>0</v>
      </c>
      <c r="CO222" s="263">
        <f t="shared" si="538"/>
        <v>0</v>
      </c>
      <c r="CP222" s="263">
        <f t="shared" si="538"/>
        <v>0</v>
      </c>
      <c r="CQ222" s="263">
        <f t="shared" si="567"/>
        <v>0</v>
      </c>
      <c r="CR222" s="263">
        <v>0</v>
      </c>
      <c r="CS222" s="263"/>
      <c r="CT222" s="263">
        <f>CU222+CV222</f>
        <v>0</v>
      </c>
      <c r="CU222" s="263">
        <f>CA222</f>
        <v>0</v>
      </c>
      <c r="CV222" s="263"/>
      <c r="CW222" s="263">
        <f>CX222+CY222</f>
        <v>71.220320000000001</v>
      </c>
      <c r="CX222" s="263">
        <v>71.220320000000001</v>
      </c>
      <c r="CY222" s="263"/>
      <c r="CZ222" s="263">
        <f t="shared" si="568"/>
        <v>0</v>
      </c>
      <c r="DA222" s="263">
        <v>0</v>
      </c>
      <c r="DB222" s="263"/>
      <c r="DC222" s="263"/>
      <c r="DD222" s="263"/>
      <c r="DE222" s="263"/>
      <c r="DF222" s="263">
        <f>DG222+DH222</f>
        <v>0</v>
      </c>
      <c r="DG222" s="263">
        <f>DJ222-CX222</f>
        <v>0</v>
      </c>
      <c r="DH222" s="263"/>
      <c r="DI222" s="263">
        <f>DJ222+DK222</f>
        <v>71.220320000000001</v>
      </c>
      <c r="DJ222" s="263">
        <v>71.220320000000001</v>
      </c>
      <c r="DK222" s="263"/>
      <c r="DL222" s="263">
        <f>DM222+DN222</f>
        <v>71.220320000000001</v>
      </c>
      <c r="DM222" s="263">
        <f>DJ222</f>
        <v>71.220320000000001</v>
      </c>
      <c r="DN222" s="263"/>
      <c r="DO222" s="263">
        <f>DP222+DQ222</f>
        <v>0</v>
      </c>
      <c r="DP222" s="263">
        <f>CV222</f>
        <v>0</v>
      </c>
      <c r="DQ222" s="263"/>
      <c r="DR222" s="263">
        <f>DS222+DT222</f>
        <v>0</v>
      </c>
      <c r="DS222" s="263">
        <f>DJ222-DM222-DP222</f>
        <v>0</v>
      </c>
      <c r="DT222" s="263"/>
      <c r="DU222" s="263">
        <f t="shared" si="569"/>
        <v>0</v>
      </c>
      <c r="DV222" s="263">
        <v>0</v>
      </c>
      <c r="DW222" s="263"/>
      <c r="DX222" s="263">
        <f t="shared" si="570"/>
        <v>0</v>
      </c>
      <c r="DY222" s="263">
        <v>0</v>
      </c>
      <c r="DZ222" s="263"/>
      <c r="EA222" s="263"/>
      <c r="EB222" s="263"/>
      <c r="EC222" s="263"/>
      <c r="ED222" s="263">
        <f>EE222</f>
        <v>0</v>
      </c>
      <c r="EE222" s="263"/>
      <c r="EF222" s="263"/>
      <c r="EG222" s="263">
        <f t="shared" si="509"/>
        <v>0</v>
      </c>
      <c r="EH222" s="263">
        <v>0</v>
      </c>
      <c r="EI222" s="263"/>
      <c r="EJ222" s="263"/>
      <c r="EK222" s="263">
        <f>EL222+EN222</f>
        <v>0</v>
      </c>
      <c r="EL222" s="263">
        <f>ET222-EH222</f>
        <v>0</v>
      </c>
      <c r="EM222" s="263"/>
      <c r="EN222" s="263"/>
      <c r="EO222" s="263">
        <f>EP222+ER222</f>
        <v>0</v>
      </c>
      <c r="EP222" s="263"/>
      <c r="EQ222" s="263"/>
      <c r="ER222" s="263"/>
      <c r="ES222" s="263">
        <f>ET222+EV222</f>
        <v>0</v>
      </c>
      <c r="ET222" s="263"/>
      <c r="EU222" s="263"/>
      <c r="EV222" s="263"/>
      <c r="EW222" s="263">
        <f t="shared" si="571"/>
        <v>0</v>
      </c>
      <c r="EX222" s="263">
        <v>0</v>
      </c>
      <c r="EY222" s="263"/>
      <c r="EZ222" s="263">
        <f>FA222</f>
        <v>0</v>
      </c>
      <c r="FA222" s="263">
        <f>FD222-EX222</f>
        <v>0</v>
      </c>
      <c r="FB222" s="263"/>
      <c r="FC222" s="263">
        <f t="shared" si="526"/>
        <v>0</v>
      </c>
      <c r="FD222" s="263">
        <f>DV222</f>
        <v>0</v>
      </c>
      <c r="FE222" s="263"/>
      <c r="FF222" s="263"/>
      <c r="FG222" s="263">
        <f>FH222+FJ222</f>
        <v>0</v>
      </c>
      <c r="FH222" s="263">
        <f>FP222-FD222</f>
        <v>0</v>
      </c>
      <c r="FI222" s="263"/>
      <c r="FJ222" s="263"/>
      <c r="FK222" s="263">
        <f>FL222+FN222</f>
        <v>0</v>
      </c>
      <c r="FL222" s="263"/>
      <c r="FM222" s="263"/>
      <c r="FN222" s="263"/>
      <c r="FO222" s="263">
        <f t="shared" si="512"/>
        <v>0</v>
      </c>
      <c r="FP222" s="263">
        <f>EH222</f>
        <v>0</v>
      </c>
      <c r="FQ222" s="263"/>
      <c r="FR222" s="263"/>
      <c r="FS222" s="263">
        <f t="shared" si="533"/>
        <v>0</v>
      </c>
      <c r="FT222" s="387" t="e">
        <f t="shared" si="534"/>
        <v>#DIV/0!</v>
      </c>
      <c r="FU222" s="263"/>
      <c r="FV222" s="387" t="e">
        <f t="shared" si="513"/>
        <v>#DIV/0!</v>
      </c>
      <c r="FW222" s="263"/>
      <c r="FX222" s="263"/>
      <c r="FY222" s="263"/>
      <c r="FZ222" s="263"/>
      <c r="GA222" s="263"/>
      <c r="GB222" s="387" t="e">
        <f>GA222/FC222</f>
        <v>#DIV/0!</v>
      </c>
      <c r="GC222" s="263"/>
      <c r="GD222" s="387" t="e">
        <f>GC222/FD222</f>
        <v>#DIV/0!</v>
      </c>
      <c r="GE222" s="263"/>
      <c r="GF222" s="263"/>
      <c r="GG222" s="263"/>
      <c r="GH222" s="263"/>
      <c r="GI222" s="263"/>
      <c r="GJ222" s="387" t="e">
        <f t="shared" si="547"/>
        <v>#DIV/0!</v>
      </c>
      <c r="GK222" s="263"/>
      <c r="GL222" s="387" t="e">
        <f t="shared" si="531"/>
        <v>#DIV/0!</v>
      </c>
      <c r="GM222" s="263"/>
      <c r="GN222" s="387"/>
      <c r="GO222" s="263"/>
      <c r="GP222" s="387"/>
      <c r="GQ222" s="263"/>
      <c r="GR222" s="263"/>
      <c r="GS222" s="263"/>
      <c r="GT222" s="263"/>
      <c r="GU222" s="263">
        <f t="shared" si="514"/>
        <v>0</v>
      </c>
      <c r="GV222" s="263">
        <v>0</v>
      </c>
      <c r="GW222" s="263"/>
      <c r="GX222" s="263"/>
      <c r="GY222" s="263"/>
      <c r="GZ222" s="263"/>
      <c r="HA222" s="263"/>
      <c r="HB222" s="263"/>
      <c r="HC222" s="263"/>
      <c r="HD222" s="263"/>
      <c r="HE222" s="263"/>
      <c r="HF222" s="263"/>
      <c r="HG222" s="263">
        <f t="shared" si="539"/>
        <v>0</v>
      </c>
      <c r="HH222" s="263">
        <f>HP222-GV222</f>
        <v>0</v>
      </c>
      <c r="HI222" s="263"/>
      <c r="HJ222" s="263"/>
      <c r="HK222" s="263">
        <f t="shared" si="516"/>
        <v>0</v>
      </c>
      <c r="HL222" s="263">
        <f>IF222-GZ222</f>
        <v>0</v>
      </c>
      <c r="HM222" s="263"/>
      <c r="HN222" s="263"/>
      <c r="HO222" s="263">
        <f t="shared" si="517"/>
        <v>0</v>
      </c>
      <c r="HP222" s="263">
        <f>GV222</f>
        <v>0</v>
      </c>
      <c r="HQ222" s="263"/>
      <c r="HR222" s="263"/>
      <c r="HS222" s="263">
        <f t="shared" si="518"/>
        <v>0</v>
      </c>
      <c r="HT222" s="263">
        <v>0</v>
      </c>
      <c r="HU222" s="263"/>
      <c r="HV222" s="263"/>
      <c r="HW222" s="263">
        <f t="shared" si="519"/>
        <v>0</v>
      </c>
      <c r="HX222" s="263">
        <f t="shared" si="572"/>
        <v>0</v>
      </c>
      <c r="HY222" s="263"/>
      <c r="HZ222" s="263"/>
      <c r="IA222" s="263">
        <f t="shared" si="520"/>
        <v>0</v>
      </c>
      <c r="IB222" s="263">
        <v>0</v>
      </c>
      <c r="IC222" s="263"/>
      <c r="ID222" s="263"/>
      <c r="IE222" s="273"/>
      <c r="IF222" s="270"/>
      <c r="IG222" s="270"/>
      <c r="IH222" s="270"/>
    </row>
    <row r="223" spans="1:249" s="271" customFormat="1" ht="43.5" hidden="1" customHeight="1" x14ac:dyDescent="0.3">
      <c r="A223" s="400"/>
      <c r="B223" s="401"/>
      <c r="C223" s="275" t="s">
        <v>190</v>
      </c>
      <c r="D223" s="402" t="s">
        <v>165</v>
      </c>
      <c r="E223" s="263">
        <f t="shared" si="540"/>
        <v>88005.222139999998</v>
      </c>
      <c r="F223" s="263">
        <v>87202.021139999997</v>
      </c>
      <c r="G223" s="263">
        <v>803.20100000000002</v>
      </c>
      <c r="H223" s="263">
        <f t="shared" si="541"/>
        <v>0</v>
      </c>
      <c r="I223" s="263">
        <f t="shared" si="542"/>
        <v>0</v>
      </c>
      <c r="J223" s="263">
        <f t="shared" si="542"/>
        <v>0</v>
      </c>
      <c r="K223" s="263">
        <f t="shared" si="543"/>
        <v>88005.222139999998</v>
      </c>
      <c r="L223" s="263">
        <v>87202.021139999997</v>
      </c>
      <c r="M223" s="263">
        <v>803.20100000000002</v>
      </c>
      <c r="N223" s="263">
        <f t="shared" si="548"/>
        <v>0</v>
      </c>
      <c r="O223" s="263">
        <f t="shared" si="549"/>
        <v>0</v>
      </c>
      <c r="P223" s="263">
        <f t="shared" si="549"/>
        <v>0</v>
      </c>
      <c r="Q223" s="263">
        <f t="shared" si="544"/>
        <v>88005.222139999998</v>
      </c>
      <c r="R223" s="263">
        <v>87202.021139999997</v>
      </c>
      <c r="S223" s="263">
        <v>803.20100000000002</v>
      </c>
      <c r="T223" s="263">
        <f t="shared" si="550"/>
        <v>100000</v>
      </c>
      <c r="U223" s="263">
        <v>0</v>
      </c>
      <c r="V223" s="263">
        <v>100000</v>
      </c>
      <c r="W223" s="263" t="e">
        <f t="shared" si="551"/>
        <v>#REF!</v>
      </c>
      <c r="X223" s="263" t="e">
        <f t="shared" si="552"/>
        <v>#REF!</v>
      </c>
      <c r="Y223" s="263">
        <f t="shared" si="552"/>
        <v>-100000</v>
      </c>
      <c r="Z223" s="263" t="e">
        <f t="shared" si="553"/>
        <v>#REF!</v>
      </c>
      <c r="AA223" s="263" t="e">
        <f>'[2]2017_с остатком на торги'!$AG$130</f>
        <v>#REF!</v>
      </c>
      <c r="AB223" s="263"/>
      <c r="AC223" s="263">
        <f t="shared" si="554"/>
        <v>0</v>
      </c>
      <c r="AD223" s="263">
        <v>0</v>
      </c>
      <c r="AE223" s="263"/>
      <c r="AF223" s="263" t="e">
        <f t="shared" si="555"/>
        <v>#REF!</v>
      </c>
      <c r="AG223" s="263" t="e">
        <f>AA223+AD223</f>
        <v>#REF!</v>
      </c>
      <c r="AH223" s="263"/>
      <c r="AI223" s="263">
        <v>0</v>
      </c>
      <c r="AJ223" s="263">
        <v>31429.14673</v>
      </c>
      <c r="AK223" s="263" t="e">
        <f t="shared" si="556"/>
        <v>#REF!</v>
      </c>
      <c r="AL223" s="263" t="e">
        <f>AF223-AJ223</f>
        <v>#REF!</v>
      </c>
      <c r="AM223" s="739"/>
      <c r="AN223" s="263"/>
      <c r="AO223" s="263">
        <v>1</v>
      </c>
      <c r="AP223" s="263">
        <v>38370.509960000003</v>
      </c>
      <c r="AQ223" s="263">
        <v>61971.978049999998</v>
      </c>
      <c r="AR223" s="263" t="e">
        <f>AF223-AP223-AQ223</f>
        <v>#REF!</v>
      </c>
      <c r="AS223" s="263">
        <f t="shared" si="557"/>
        <v>60000</v>
      </c>
      <c r="AT223" s="263">
        <v>60000</v>
      </c>
      <c r="AU223" s="263"/>
      <c r="AV223" s="263">
        <f t="shared" si="558"/>
        <v>0</v>
      </c>
      <c r="AW223" s="263">
        <f>AZ223-AT223</f>
        <v>0</v>
      </c>
      <c r="AX223" s="263">
        <v>0</v>
      </c>
      <c r="AY223" s="263">
        <f t="shared" si="559"/>
        <v>60000</v>
      </c>
      <c r="AZ223" s="263">
        <f>AT223</f>
        <v>60000</v>
      </c>
      <c r="BA223" s="263"/>
      <c r="BB223" s="263">
        <f t="shared" si="560"/>
        <v>0</v>
      </c>
      <c r="BC223" s="263"/>
      <c r="BD223" s="263"/>
      <c r="BE223" s="263">
        <f t="shared" si="561"/>
        <v>0</v>
      </c>
      <c r="BF223" s="263">
        <f t="shared" si="562"/>
        <v>0</v>
      </c>
      <c r="BG223" s="263">
        <f t="shared" si="562"/>
        <v>0</v>
      </c>
      <c r="BH223" s="263">
        <f t="shared" si="563"/>
        <v>66356.345929999996</v>
      </c>
      <c r="BI223" s="263">
        <v>66356.345929999996</v>
      </c>
      <c r="BJ223" s="263"/>
      <c r="BK223" s="263">
        <v>1</v>
      </c>
      <c r="BL223" s="234">
        <f t="shared" si="545"/>
        <v>60000</v>
      </c>
      <c r="BM223" s="234">
        <f>BN223+BO223</f>
        <v>0</v>
      </c>
      <c r="BN223" s="234"/>
      <c r="BO223" s="234"/>
      <c r="BP223" s="234">
        <f>BQ223+BR223</f>
        <v>0</v>
      </c>
      <c r="BQ223" s="234"/>
      <c r="BR223" s="234"/>
      <c r="BS223" s="234">
        <f>BT223+BU223</f>
        <v>60000</v>
      </c>
      <c r="BT223" s="234">
        <f>AZ223-BN223-BQ223</f>
        <v>60000</v>
      </c>
      <c r="BU223" s="234"/>
      <c r="BV223" s="263">
        <f>BW223+BX223</f>
        <v>0</v>
      </c>
      <c r="BW223" s="263"/>
      <c r="BX223" s="263"/>
      <c r="BY223" s="263">
        <f t="shared" si="564"/>
        <v>0</v>
      </c>
      <c r="BZ223" s="263">
        <f>CC223-BI223</f>
        <v>0</v>
      </c>
      <c r="CA223" s="263"/>
      <c r="CB223" s="263">
        <f>CC223+CD223</f>
        <v>66356.345929999996</v>
      </c>
      <c r="CC223" s="263">
        <v>66356.345929999996</v>
      </c>
      <c r="CD223" s="263"/>
      <c r="CE223" s="263">
        <v>1</v>
      </c>
      <c r="CF223" s="234">
        <f t="shared" si="546"/>
        <v>0</v>
      </c>
      <c r="CG223" s="263"/>
      <c r="CH223" s="263">
        <f t="shared" si="565"/>
        <v>63000</v>
      </c>
      <c r="CI223" s="263">
        <v>63000</v>
      </c>
      <c r="CJ223" s="263"/>
      <c r="CK223" s="263">
        <f t="shared" si="566"/>
        <v>0</v>
      </c>
      <c r="CL223" s="263">
        <f>CR223-CI223</f>
        <v>0</v>
      </c>
      <c r="CM223" s="263">
        <v>0</v>
      </c>
      <c r="CN223" s="263">
        <f t="shared" ref="CN223:CP224" si="573">CN224+CN232</f>
        <v>0</v>
      </c>
      <c r="CO223" s="263">
        <f t="shared" si="573"/>
        <v>0</v>
      </c>
      <c r="CP223" s="263">
        <f t="shared" si="573"/>
        <v>0</v>
      </c>
      <c r="CQ223" s="263">
        <f t="shared" si="567"/>
        <v>63000</v>
      </c>
      <c r="CR223" s="263">
        <v>63000</v>
      </c>
      <c r="CS223" s="263"/>
      <c r="CT223" s="263">
        <f>CU223+CV223</f>
        <v>0</v>
      </c>
      <c r="CU223" s="263">
        <f>CA223</f>
        <v>0</v>
      </c>
      <c r="CV223" s="263"/>
      <c r="CW223" s="263">
        <f>CX223+CY223</f>
        <v>93663.022580000004</v>
      </c>
      <c r="CX223" s="263">
        <v>93663.022580000004</v>
      </c>
      <c r="CY223" s="263"/>
      <c r="CZ223" s="263">
        <f t="shared" si="568"/>
        <v>63000</v>
      </c>
      <c r="DA223" s="263">
        <v>63000</v>
      </c>
      <c r="DB223" s="263"/>
      <c r="DC223" s="263"/>
      <c r="DD223" s="263"/>
      <c r="DE223" s="263"/>
      <c r="DF223" s="263">
        <f>DG223+DH223</f>
        <v>0</v>
      </c>
      <c r="DG223" s="263">
        <f>DJ223-CX223</f>
        <v>0</v>
      </c>
      <c r="DH223" s="263"/>
      <c r="DI223" s="263">
        <f>DJ223+DK223</f>
        <v>93663.022580000004</v>
      </c>
      <c r="DJ223" s="263">
        <f>94163.02258-500</f>
        <v>93663.022580000004</v>
      </c>
      <c r="DK223" s="263"/>
      <c r="DL223" s="263">
        <f>DM223+DN223</f>
        <v>40400.12717</v>
      </c>
      <c r="DM223" s="263">
        <v>40400.12717</v>
      </c>
      <c r="DN223" s="263"/>
      <c r="DO223" s="263">
        <f>DP223+DQ223</f>
        <v>34245.616999999998</v>
      </c>
      <c r="DP223" s="263">
        <v>34245.616999999998</v>
      </c>
      <c r="DQ223" s="263"/>
      <c r="DR223" s="263">
        <f>DS223+DT223</f>
        <v>19017.278410000006</v>
      </c>
      <c r="DS223" s="263">
        <f>DJ223-DM223-DP223</f>
        <v>19017.278410000006</v>
      </c>
      <c r="DT223" s="263"/>
      <c r="DU223" s="263">
        <f t="shared" si="569"/>
        <v>36300.504719999997</v>
      </c>
      <c r="DV223" s="263">
        <f>66300.50472-30000</f>
        <v>36300.504719999997</v>
      </c>
      <c r="DW223" s="263"/>
      <c r="DX223" s="263">
        <f t="shared" si="570"/>
        <v>63000</v>
      </c>
      <c r="DY223" s="263">
        <v>63000</v>
      </c>
      <c r="DZ223" s="263"/>
      <c r="EA223" s="263"/>
      <c r="EB223" s="263"/>
      <c r="EC223" s="263"/>
      <c r="ED223" s="263">
        <f>EE223</f>
        <v>70674.657319999998</v>
      </c>
      <c r="EE223" s="263">
        <f>EH223-DV223</f>
        <v>70674.657319999998</v>
      </c>
      <c r="EF223" s="263"/>
      <c r="EG223" s="263">
        <f t="shared" si="509"/>
        <v>106975.16204</v>
      </c>
      <c r="EH223" s="263">
        <v>106975.16204</v>
      </c>
      <c r="EI223" s="263"/>
      <c r="EJ223" s="263"/>
      <c r="EK223" s="263">
        <f>EL223+EN223</f>
        <v>-106975.16204</v>
      </c>
      <c r="EL223" s="263">
        <f>ET223-EH223</f>
        <v>-106975.16204</v>
      </c>
      <c r="EM223" s="263"/>
      <c r="EN223" s="263"/>
      <c r="EO223" s="263">
        <f>EP223+ER223</f>
        <v>0</v>
      </c>
      <c r="EP223" s="263"/>
      <c r="EQ223" s="263"/>
      <c r="ER223" s="263"/>
      <c r="ES223" s="263">
        <f>ET223+EV223</f>
        <v>0</v>
      </c>
      <c r="ET223" s="263"/>
      <c r="EU223" s="263"/>
      <c r="EV223" s="263"/>
      <c r="EW223" s="263">
        <f t="shared" si="571"/>
        <v>33000</v>
      </c>
      <c r="EX223" s="263">
        <f>63000-30000</f>
        <v>33000</v>
      </c>
      <c r="EY223" s="263"/>
      <c r="EZ223" s="263">
        <f>FA223</f>
        <v>73064.676229999997</v>
      </c>
      <c r="FA223" s="263">
        <f>FD223-EX223</f>
        <v>73064.676229999997</v>
      </c>
      <c r="FB223" s="263"/>
      <c r="FC223" s="263">
        <f t="shared" si="526"/>
        <v>106064.67623</v>
      </c>
      <c r="FD223" s="263">
        <v>106064.67623</v>
      </c>
      <c r="FE223" s="263"/>
      <c r="FF223" s="263"/>
      <c r="FG223" s="263">
        <f>FH223+FJ223</f>
        <v>-12047.830030000012</v>
      </c>
      <c r="FH223" s="263">
        <f>FP223-FD223</f>
        <v>-12047.830030000012</v>
      </c>
      <c r="FI223" s="263"/>
      <c r="FJ223" s="263"/>
      <c r="FK223" s="263">
        <f>FL223+FN223</f>
        <v>0</v>
      </c>
      <c r="FL223" s="263"/>
      <c r="FM223" s="263"/>
      <c r="FN223" s="263"/>
      <c r="FO223" s="263">
        <f t="shared" si="512"/>
        <v>94016.846199999985</v>
      </c>
      <c r="FP223" s="263">
        <f>FD223+2839.49418-14887.32421</f>
        <v>94016.846199999985</v>
      </c>
      <c r="FQ223" s="263"/>
      <c r="FR223" s="263"/>
      <c r="FS223" s="263">
        <f t="shared" si="533"/>
        <v>15739.164559999999</v>
      </c>
      <c r="FT223" s="387">
        <f t="shared" si="534"/>
        <v>0.14839214260051864</v>
      </c>
      <c r="FU223" s="263">
        <v>15739.164559999999</v>
      </c>
      <c r="FV223" s="387">
        <f t="shared" si="513"/>
        <v>0.14839214260051864</v>
      </c>
      <c r="FW223" s="263"/>
      <c r="FX223" s="263"/>
      <c r="FY223" s="263"/>
      <c r="FZ223" s="263"/>
      <c r="GA223" s="263">
        <f>GC223</f>
        <v>15739.164559999999</v>
      </c>
      <c r="GB223" s="387">
        <f>GA223/FC223</f>
        <v>0.14839214260051864</v>
      </c>
      <c r="GC223" s="263">
        <v>15739.164559999999</v>
      </c>
      <c r="GD223" s="387">
        <f>GC223/FD223</f>
        <v>0.14839214260051864</v>
      </c>
      <c r="GE223" s="263"/>
      <c r="GF223" s="263"/>
      <c r="GG223" s="263"/>
      <c r="GH223" s="263"/>
      <c r="GI223" s="263">
        <f>GK223</f>
        <v>81700.902960000007</v>
      </c>
      <c r="GJ223" s="387">
        <f t="shared" si="547"/>
        <v>0.77029323865405075</v>
      </c>
      <c r="GK223" s="263">
        <v>81700.902960000007</v>
      </c>
      <c r="GL223" s="387">
        <f t="shared" si="531"/>
        <v>0.77029323865405075</v>
      </c>
      <c r="GM223" s="263"/>
      <c r="GN223" s="387"/>
      <c r="GO223" s="263"/>
      <c r="GP223" s="387"/>
      <c r="GQ223" s="263"/>
      <c r="GR223" s="263"/>
      <c r="GS223" s="263"/>
      <c r="GT223" s="263"/>
      <c r="GU223" s="263">
        <f t="shared" si="514"/>
        <v>116916.39135999999</v>
      </c>
      <c r="GV223" s="263">
        <v>116916.39135999999</v>
      </c>
      <c r="GW223" s="263"/>
      <c r="GX223" s="263"/>
      <c r="GY223" s="263"/>
      <c r="GZ223" s="263"/>
      <c r="HA223" s="263"/>
      <c r="HB223" s="263"/>
      <c r="HC223" s="263"/>
      <c r="HD223" s="263"/>
      <c r="HE223" s="263"/>
      <c r="HF223" s="263"/>
      <c r="HG223" s="263">
        <f t="shared" si="539"/>
        <v>-2397.1583399999945</v>
      </c>
      <c r="HH223" s="263">
        <f>HP223-GV223</f>
        <v>-2397.1583399999945</v>
      </c>
      <c r="HI223" s="263"/>
      <c r="HJ223" s="263"/>
      <c r="HK223" s="263">
        <f t="shared" si="516"/>
        <v>0</v>
      </c>
      <c r="HL223" s="263">
        <f>IF223-GZ223</f>
        <v>0</v>
      </c>
      <c r="HM223" s="263"/>
      <c r="HN223" s="263"/>
      <c r="HO223" s="263">
        <f t="shared" si="517"/>
        <v>114519.23302</v>
      </c>
      <c r="HP223" s="263">
        <f>GV223-HH230</f>
        <v>114519.23302</v>
      </c>
      <c r="HQ223" s="263"/>
      <c r="HR223" s="263"/>
      <c r="HS223" s="263">
        <f t="shared" si="518"/>
        <v>90000</v>
      </c>
      <c r="HT223" s="263">
        <v>90000</v>
      </c>
      <c r="HU223" s="263"/>
      <c r="HV223" s="263"/>
      <c r="HW223" s="263">
        <f t="shared" si="519"/>
        <v>-2490.2522299999982</v>
      </c>
      <c r="HX223" s="263">
        <f t="shared" si="572"/>
        <v>-2490.2522299999982</v>
      </c>
      <c r="HY223" s="263"/>
      <c r="HZ223" s="263"/>
      <c r="IA223" s="263">
        <f t="shared" si="520"/>
        <v>87509.747770000002</v>
      </c>
      <c r="IB223" s="263">
        <f>HT223-HX230</f>
        <v>87509.747770000002</v>
      </c>
      <c r="IC223" s="263"/>
      <c r="ID223" s="263"/>
      <c r="IE223" s="273"/>
      <c r="IF223" s="270"/>
      <c r="IG223" s="270"/>
      <c r="IH223" s="270"/>
    </row>
    <row r="224" spans="1:249" s="379" customFormat="1" ht="54" hidden="1" customHeight="1" x14ac:dyDescent="0.3">
      <c r="B224" s="403" t="s">
        <v>115</v>
      </c>
      <c r="C224" s="381" t="s">
        <v>366</v>
      </c>
      <c r="D224" s="381" t="s">
        <v>367</v>
      </c>
      <c r="E224" s="391">
        <f t="shared" si="540"/>
        <v>102533.29598</v>
      </c>
      <c r="F224" s="291">
        <f>F225</f>
        <v>102533.29598</v>
      </c>
      <c r="G224" s="291">
        <f>G225</f>
        <v>0</v>
      </c>
      <c r="H224" s="391">
        <f t="shared" si="541"/>
        <v>0</v>
      </c>
      <c r="I224" s="291">
        <f>I225</f>
        <v>0</v>
      </c>
      <c r="J224" s="291">
        <f>J225</f>
        <v>0</v>
      </c>
      <c r="K224" s="391">
        <f t="shared" si="543"/>
        <v>102533.29598</v>
      </c>
      <c r="L224" s="291">
        <f>L225</f>
        <v>102533.29598</v>
      </c>
      <c r="M224" s="291">
        <f>M225</f>
        <v>0</v>
      </c>
      <c r="N224" s="391">
        <f t="shared" si="548"/>
        <v>0</v>
      </c>
      <c r="O224" s="291">
        <f>O225</f>
        <v>0</v>
      </c>
      <c r="P224" s="291">
        <f>P225</f>
        <v>0</v>
      </c>
      <c r="Q224" s="391">
        <f t="shared" si="544"/>
        <v>102533.29598</v>
      </c>
      <c r="R224" s="291">
        <f>R225</f>
        <v>102533.29598</v>
      </c>
      <c r="S224" s="291">
        <f>S225</f>
        <v>0</v>
      </c>
      <c r="T224" s="391">
        <f t="shared" si="550"/>
        <v>100000</v>
      </c>
      <c r="U224" s="291">
        <f>U225</f>
        <v>0</v>
      </c>
      <c r="V224" s="291">
        <f>V225</f>
        <v>100000</v>
      </c>
      <c r="W224" s="391" t="e">
        <f t="shared" si="551"/>
        <v>#REF!</v>
      </c>
      <c r="X224" s="291" t="e">
        <f>AA224</f>
        <v>#REF!</v>
      </c>
      <c r="Y224" s="291">
        <f>Y225</f>
        <v>-100000</v>
      </c>
      <c r="Z224" s="291" t="e">
        <f t="shared" si="553"/>
        <v>#REF!</v>
      </c>
      <c r="AA224" s="291" t="e">
        <f>AA225</f>
        <v>#REF!</v>
      </c>
      <c r="AB224" s="291">
        <f>AB225</f>
        <v>0</v>
      </c>
      <c r="AC224" s="291">
        <f t="shared" si="554"/>
        <v>0</v>
      </c>
      <c r="AD224" s="291">
        <f>AD225</f>
        <v>0</v>
      </c>
      <c r="AE224" s="291">
        <f>AE225</f>
        <v>0</v>
      </c>
      <c r="AF224" s="291" t="e">
        <f t="shared" si="555"/>
        <v>#REF!</v>
      </c>
      <c r="AG224" s="291" t="e">
        <f>AG225</f>
        <v>#REF!</v>
      </c>
      <c r="AH224" s="291">
        <f>AH225</f>
        <v>0</v>
      </c>
      <c r="AI224" s="291">
        <v>0</v>
      </c>
      <c r="AJ224" s="291"/>
      <c r="AK224" s="291" t="e">
        <f t="shared" si="556"/>
        <v>#REF!</v>
      </c>
      <c r="AL224" s="291" t="e">
        <f>AF224-AJ224</f>
        <v>#REF!</v>
      </c>
      <c r="AM224" s="738" t="s">
        <v>368</v>
      </c>
      <c r="AN224" s="389" t="s">
        <v>368</v>
      </c>
      <c r="AO224" s="291">
        <v>1</v>
      </c>
      <c r="AP224" s="390">
        <f>AP225</f>
        <v>0</v>
      </c>
      <c r="AQ224" s="390">
        <f>AQ225</f>
        <v>0</v>
      </c>
      <c r="AR224" s="390" t="e">
        <f>AR225</f>
        <v>#REF!</v>
      </c>
      <c r="AS224" s="291">
        <f t="shared" si="557"/>
        <v>101230.618</v>
      </c>
      <c r="AT224" s="291">
        <f>AT225</f>
        <v>101230.618</v>
      </c>
      <c r="AU224" s="291">
        <f>AU225</f>
        <v>0</v>
      </c>
      <c r="AV224" s="291">
        <f t="shared" si="558"/>
        <v>-10000</v>
      </c>
      <c r="AW224" s="291">
        <f>AW225</f>
        <v>-10000</v>
      </c>
      <c r="AX224" s="291">
        <f>AX225</f>
        <v>0</v>
      </c>
      <c r="AY224" s="291">
        <f t="shared" si="559"/>
        <v>91230.618000000002</v>
      </c>
      <c r="AZ224" s="291">
        <f>AZ225</f>
        <v>91230.618000000002</v>
      </c>
      <c r="BA224" s="291">
        <f>BA225</f>
        <v>0</v>
      </c>
      <c r="BB224" s="291">
        <f t="shared" si="560"/>
        <v>100000</v>
      </c>
      <c r="BC224" s="291">
        <f>BC225</f>
        <v>100000</v>
      </c>
      <c r="BD224" s="291">
        <f>BD225</f>
        <v>0</v>
      </c>
      <c r="BE224" s="291">
        <f t="shared" si="561"/>
        <v>0</v>
      </c>
      <c r="BF224" s="291">
        <f>BF225+BF226</f>
        <v>0</v>
      </c>
      <c r="BG224" s="291">
        <f>BG225</f>
        <v>0</v>
      </c>
      <c r="BH224" s="291">
        <f t="shared" si="563"/>
        <v>91230.618000000002</v>
      </c>
      <c r="BI224" s="291">
        <f>BI225</f>
        <v>91230.618000000002</v>
      </c>
      <c r="BJ224" s="291">
        <f>BJ225</f>
        <v>0</v>
      </c>
      <c r="BK224" s="291">
        <v>1</v>
      </c>
      <c r="BL224" s="305">
        <f t="shared" si="545"/>
        <v>91230.618000000002</v>
      </c>
      <c r="BM224" s="305"/>
      <c r="BN224" s="305"/>
      <c r="BO224" s="305"/>
      <c r="BP224" s="305"/>
      <c r="BQ224" s="305"/>
      <c r="BR224" s="305"/>
      <c r="BS224" s="305">
        <f>BT224</f>
        <v>91230.618000000002</v>
      </c>
      <c r="BT224" s="305">
        <f>AZ224-BN224-BQ224</f>
        <v>91230.618000000002</v>
      </c>
      <c r="BU224" s="305"/>
      <c r="BV224" s="291">
        <f>BW224+BX224</f>
        <v>101230.618</v>
      </c>
      <c r="BW224" s="291">
        <f>BW225</f>
        <v>101230.618</v>
      </c>
      <c r="BX224" s="291">
        <f>BX225</f>
        <v>0</v>
      </c>
      <c r="BY224" s="291">
        <f t="shared" si="564"/>
        <v>-51230.618000000002</v>
      </c>
      <c r="BZ224" s="291">
        <f>BZ225</f>
        <v>-51230.618000000002</v>
      </c>
      <c r="CA224" s="291">
        <f>CA225</f>
        <v>0</v>
      </c>
      <c r="CB224" s="291">
        <f>CB225</f>
        <v>40000</v>
      </c>
      <c r="CC224" s="291">
        <f>CC225</f>
        <v>40000</v>
      </c>
      <c r="CD224" s="291">
        <f>CD225</f>
        <v>0</v>
      </c>
      <c r="CE224" s="291">
        <v>1</v>
      </c>
      <c r="CF224" s="305">
        <f t="shared" si="546"/>
        <v>101230.618</v>
      </c>
      <c r="CG224" s="381" t="s">
        <v>369</v>
      </c>
      <c r="CH224" s="291">
        <f t="shared" si="565"/>
        <v>104267.5365</v>
      </c>
      <c r="CI224" s="291">
        <f>CI225</f>
        <v>104267.5365</v>
      </c>
      <c r="CJ224" s="291">
        <f>CJ225</f>
        <v>0</v>
      </c>
      <c r="CK224" s="291">
        <f t="shared" si="566"/>
        <v>0</v>
      </c>
      <c r="CL224" s="291">
        <f>CL225</f>
        <v>0</v>
      </c>
      <c r="CM224" s="291">
        <f>CM225</f>
        <v>0</v>
      </c>
      <c r="CN224" s="291">
        <f t="shared" si="573"/>
        <v>0</v>
      </c>
      <c r="CO224" s="291">
        <f t="shared" si="573"/>
        <v>0</v>
      </c>
      <c r="CP224" s="291">
        <f t="shared" si="573"/>
        <v>0</v>
      </c>
      <c r="CQ224" s="291">
        <f t="shared" si="567"/>
        <v>104267.5365</v>
      </c>
      <c r="CR224" s="291">
        <f t="shared" ref="CR224:CY224" si="574">CR225</f>
        <v>104267.5365</v>
      </c>
      <c r="CS224" s="291">
        <f t="shared" si="574"/>
        <v>0</v>
      </c>
      <c r="CT224" s="291">
        <f t="shared" si="574"/>
        <v>0</v>
      </c>
      <c r="CU224" s="291">
        <f t="shared" si="574"/>
        <v>0</v>
      </c>
      <c r="CV224" s="291">
        <f t="shared" si="574"/>
        <v>0</v>
      </c>
      <c r="CW224" s="291">
        <f t="shared" si="574"/>
        <v>0</v>
      </c>
      <c r="CX224" s="291">
        <f t="shared" si="574"/>
        <v>0</v>
      </c>
      <c r="CY224" s="291">
        <f t="shared" si="574"/>
        <v>0</v>
      </c>
      <c r="CZ224" s="291">
        <f t="shared" si="568"/>
        <v>40000</v>
      </c>
      <c r="DA224" s="291">
        <f>DA225</f>
        <v>40000</v>
      </c>
      <c r="DB224" s="291">
        <f>DB225</f>
        <v>0</v>
      </c>
      <c r="DC224" s="291"/>
      <c r="DD224" s="291"/>
      <c r="DE224" s="291"/>
      <c r="DF224" s="291">
        <f t="shared" ref="DF224:DT224" si="575">DF225</f>
        <v>0</v>
      </c>
      <c r="DG224" s="291">
        <f t="shared" si="575"/>
        <v>0</v>
      </c>
      <c r="DH224" s="291">
        <f t="shared" si="575"/>
        <v>0</v>
      </c>
      <c r="DI224" s="291">
        <f t="shared" si="575"/>
        <v>0</v>
      </c>
      <c r="DJ224" s="291">
        <f t="shared" si="575"/>
        <v>0</v>
      </c>
      <c r="DK224" s="291">
        <f t="shared" si="575"/>
        <v>0</v>
      </c>
      <c r="DL224" s="291">
        <f t="shared" si="575"/>
        <v>0</v>
      </c>
      <c r="DM224" s="291">
        <f t="shared" si="575"/>
        <v>0</v>
      </c>
      <c r="DN224" s="291">
        <f t="shared" si="575"/>
        <v>0</v>
      </c>
      <c r="DO224" s="291">
        <f t="shared" si="575"/>
        <v>0</v>
      </c>
      <c r="DP224" s="291">
        <f t="shared" si="575"/>
        <v>0</v>
      </c>
      <c r="DQ224" s="291">
        <f t="shared" si="575"/>
        <v>0</v>
      </c>
      <c r="DR224" s="291">
        <f t="shared" si="575"/>
        <v>0</v>
      </c>
      <c r="DS224" s="291">
        <f t="shared" si="575"/>
        <v>0</v>
      </c>
      <c r="DT224" s="291">
        <f t="shared" si="575"/>
        <v>0</v>
      </c>
      <c r="DU224" s="291">
        <f t="shared" si="569"/>
        <v>0</v>
      </c>
      <c r="DV224" s="291">
        <f>DV225</f>
        <v>0</v>
      </c>
      <c r="DW224" s="291">
        <f>DW225</f>
        <v>0</v>
      </c>
      <c r="DX224" s="291">
        <f t="shared" si="570"/>
        <v>40000</v>
      </c>
      <c r="DY224" s="291">
        <f>DY225</f>
        <v>40000</v>
      </c>
      <c r="DZ224" s="291">
        <f>DZ225</f>
        <v>0</v>
      </c>
      <c r="EA224" s="291"/>
      <c r="EB224" s="291"/>
      <c r="EC224" s="291"/>
      <c r="ED224" s="291">
        <f>EE224</f>
        <v>0</v>
      </c>
      <c r="EE224" s="291">
        <f>EE225</f>
        <v>0</v>
      </c>
      <c r="EF224" s="291"/>
      <c r="EG224" s="291">
        <f t="shared" si="509"/>
        <v>0</v>
      </c>
      <c r="EH224" s="291">
        <v>0</v>
      </c>
      <c r="EI224" s="291"/>
      <c r="EJ224" s="291"/>
      <c r="EK224" s="291">
        <f>EK225</f>
        <v>0</v>
      </c>
      <c r="EL224" s="291">
        <f>EL225</f>
        <v>0</v>
      </c>
      <c r="EM224" s="291"/>
      <c r="EN224" s="291">
        <f>EN225</f>
        <v>0</v>
      </c>
      <c r="EO224" s="291">
        <f>EO225</f>
        <v>0</v>
      </c>
      <c r="EP224" s="291">
        <f>EP225</f>
        <v>0</v>
      </c>
      <c r="EQ224" s="291"/>
      <c r="ER224" s="291">
        <f>ER225</f>
        <v>0</v>
      </c>
      <c r="ES224" s="291"/>
      <c r="ET224" s="291"/>
      <c r="EU224" s="291"/>
      <c r="EV224" s="291"/>
      <c r="EW224" s="291">
        <f t="shared" si="571"/>
        <v>0</v>
      </c>
      <c r="EX224" s="291">
        <f>EX225</f>
        <v>0</v>
      </c>
      <c r="EY224" s="291">
        <f>EY225</f>
        <v>0</v>
      </c>
      <c r="EZ224" s="291">
        <f>FA224</f>
        <v>0</v>
      </c>
      <c r="FA224" s="291">
        <f>FA225</f>
        <v>0</v>
      </c>
      <c r="FB224" s="291"/>
      <c r="FC224" s="291">
        <f t="shared" si="526"/>
        <v>0</v>
      </c>
      <c r="FD224" s="291">
        <f>EX224+FA224</f>
        <v>0</v>
      </c>
      <c r="FE224" s="291"/>
      <c r="FF224" s="291"/>
      <c r="FG224" s="291">
        <f>FG225</f>
        <v>0</v>
      </c>
      <c r="FH224" s="291">
        <f>FH225</f>
        <v>0</v>
      </c>
      <c r="FI224" s="291"/>
      <c r="FJ224" s="291">
        <f>FJ225</f>
        <v>0</v>
      </c>
      <c r="FK224" s="291">
        <f>FK225</f>
        <v>0</v>
      </c>
      <c r="FL224" s="291">
        <f>FL225</f>
        <v>0</v>
      </c>
      <c r="FM224" s="291"/>
      <c r="FN224" s="291">
        <f>FN225</f>
        <v>0</v>
      </c>
      <c r="FO224" s="291">
        <f t="shared" si="512"/>
        <v>0</v>
      </c>
      <c r="FP224" s="291">
        <f>FF224+FI224</f>
        <v>0</v>
      </c>
      <c r="FQ224" s="291"/>
      <c r="FR224" s="291"/>
      <c r="FS224" s="263">
        <f t="shared" si="533"/>
        <v>0</v>
      </c>
      <c r="FT224" s="387" t="e">
        <f t="shared" si="534"/>
        <v>#DIV/0!</v>
      </c>
      <c r="FU224" s="291"/>
      <c r="FV224" s="387" t="e">
        <f t="shared" si="513"/>
        <v>#DIV/0!</v>
      </c>
      <c r="FW224" s="291"/>
      <c r="FX224" s="291"/>
      <c r="FY224" s="291"/>
      <c r="FZ224" s="291"/>
      <c r="GA224" s="291"/>
      <c r="GB224" s="404"/>
      <c r="GC224" s="291"/>
      <c r="GD224" s="404"/>
      <c r="GE224" s="291"/>
      <c r="GF224" s="291"/>
      <c r="GG224" s="291"/>
      <c r="GH224" s="291"/>
      <c r="GI224" s="291"/>
      <c r="GJ224" s="387" t="e">
        <f t="shared" si="547"/>
        <v>#DIV/0!</v>
      </c>
      <c r="GK224" s="291"/>
      <c r="GL224" s="387" t="e">
        <f t="shared" si="531"/>
        <v>#DIV/0!</v>
      </c>
      <c r="GM224" s="291"/>
      <c r="GN224" s="387"/>
      <c r="GO224" s="291"/>
      <c r="GP224" s="387"/>
      <c r="GQ224" s="291"/>
      <c r="GR224" s="291"/>
      <c r="GS224" s="291"/>
      <c r="GT224" s="291"/>
      <c r="GU224" s="291">
        <f t="shared" si="514"/>
        <v>0</v>
      </c>
      <c r="GV224" s="291">
        <f>FJ224+FQ224</f>
        <v>0</v>
      </c>
      <c r="GW224" s="291"/>
      <c r="GX224" s="291"/>
      <c r="GY224" s="291"/>
      <c r="GZ224" s="291"/>
      <c r="HA224" s="291"/>
      <c r="HB224" s="291"/>
      <c r="HC224" s="291"/>
      <c r="HD224" s="291"/>
      <c r="HE224" s="291"/>
      <c r="HF224" s="291"/>
      <c r="HG224" s="291">
        <f t="shared" si="539"/>
        <v>0</v>
      </c>
      <c r="HH224" s="291">
        <f>HB224+HE224</f>
        <v>0</v>
      </c>
      <c r="HI224" s="291"/>
      <c r="HJ224" s="291"/>
      <c r="HK224" s="291">
        <f t="shared" si="516"/>
        <v>0</v>
      </c>
      <c r="HL224" s="291">
        <f>HF224+HI224</f>
        <v>0</v>
      </c>
      <c r="HM224" s="291"/>
      <c r="HN224" s="291"/>
      <c r="HO224" s="291">
        <f t="shared" si="517"/>
        <v>0</v>
      </c>
      <c r="HP224" s="291">
        <f>HF224+HI224</f>
        <v>0</v>
      </c>
      <c r="HQ224" s="291"/>
      <c r="HR224" s="291"/>
      <c r="HS224" s="291">
        <f t="shared" si="518"/>
        <v>0</v>
      </c>
      <c r="HT224" s="291">
        <f>HJ224+HQ224</f>
        <v>0</v>
      </c>
      <c r="HU224" s="291"/>
      <c r="HV224" s="291"/>
      <c r="HW224" s="291">
        <f t="shared" si="519"/>
        <v>0</v>
      </c>
      <c r="HX224" s="263">
        <f t="shared" si="572"/>
        <v>0</v>
      </c>
      <c r="HY224" s="291"/>
      <c r="HZ224" s="291"/>
      <c r="IA224" s="291">
        <f t="shared" si="520"/>
        <v>0</v>
      </c>
      <c r="IB224" s="291">
        <f>HR224+HY224</f>
        <v>0</v>
      </c>
      <c r="IC224" s="291"/>
      <c r="ID224" s="291"/>
      <c r="IE224" s="295" t="s">
        <v>370</v>
      </c>
      <c r="IF224" s="392"/>
      <c r="IG224" s="392"/>
      <c r="IH224" s="392"/>
    </row>
    <row r="225" spans="2:242" s="271" customFormat="1" ht="24.75" hidden="1" customHeight="1" x14ac:dyDescent="0.3">
      <c r="B225" s="259"/>
      <c r="C225" s="275" t="s">
        <v>371</v>
      </c>
      <c r="D225" s="402" t="s">
        <v>364</v>
      </c>
      <c r="E225" s="263">
        <f t="shared" si="540"/>
        <v>102533.29598</v>
      </c>
      <c r="F225" s="263">
        <v>102533.29598</v>
      </c>
      <c r="G225" s="263"/>
      <c r="H225" s="263">
        <f t="shared" si="541"/>
        <v>0</v>
      </c>
      <c r="I225" s="263">
        <f>L225-F225</f>
        <v>0</v>
      </c>
      <c r="J225" s="263">
        <f>M225-G225</f>
        <v>0</v>
      </c>
      <c r="K225" s="263">
        <f t="shared" si="543"/>
        <v>102533.29598</v>
      </c>
      <c r="L225" s="263">
        <v>102533.29598</v>
      </c>
      <c r="M225" s="263"/>
      <c r="N225" s="263">
        <f t="shared" si="548"/>
        <v>0</v>
      </c>
      <c r="O225" s="263">
        <f>R225-L225</f>
        <v>0</v>
      </c>
      <c r="P225" s="263">
        <f>S225-M225</f>
        <v>0</v>
      </c>
      <c r="Q225" s="263">
        <f t="shared" si="544"/>
        <v>102533.29598</v>
      </c>
      <c r="R225" s="263">
        <v>102533.29598</v>
      </c>
      <c r="S225" s="263"/>
      <c r="T225" s="263">
        <f t="shared" si="550"/>
        <v>100000</v>
      </c>
      <c r="U225" s="263">
        <v>0</v>
      </c>
      <c r="V225" s="263">
        <v>100000</v>
      </c>
      <c r="W225" s="263" t="e">
        <f t="shared" si="551"/>
        <v>#REF!</v>
      </c>
      <c r="X225" s="263" t="e">
        <f>AA225-U225</f>
        <v>#REF!</v>
      </c>
      <c r="Y225" s="263">
        <f>AB225-V225</f>
        <v>-100000</v>
      </c>
      <c r="Z225" s="263" t="e">
        <f t="shared" si="553"/>
        <v>#REF!</v>
      </c>
      <c r="AA225" s="263" t="e">
        <f>'[2]2017_с остатком на торги'!$AG$132</f>
        <v>#REF!</v>
      </c>
      <c r="AB225" s="263"/>
      <c r="AC225" s="263">
        <f t="shared" si="554"/>
        <v>0</v>
      </c>
      <c r="AD225" s="263"/>
      <c r="AE225" s="263"/>
      <c r="AF225" s="263" t="e">
        <f t="shared" si="555"/>
        <v>#REF!</v>
      </c>
      <c r="AG225" s="263" t="e">
        <f>'[2]2017_с остатком на торги'!$AG$132</f>
        <v>#REF!</v>
      </c>
      <c r="AH225" s="263"/>
      <c r="AI225" s="263"/>
      <c r="AJ225" s="263"/>
      <c r="AK225" s="263" t="e">
        <f t="shared" si="556"/>
        <v>#REF!</v>
      </c>
      <c r="AL225" s="263" t="e">
        <f>AF225-AJ225</f>
        <v>#REF!</v>
      </c>
      <c r="AM225" s="738"/>
      <c r="AN225" s="263"/>
      <c r="AO225" s="263">
        <v>1</v>
      </c>
      <c r="AP225" s="263">
        <v>0</v>
      </c>
      <c r="AQ225" s="263">
        <v>0</v>
      </c>
      <c r="AR225" s="263" t="e">
        <f>AF225-AP225-AQ225</f>
        <v>#REF!</v>
      </c>
      <c r="AS225" s="263">
        <f t="shared" si="557"/>
        <v>101230.618</v>
      </c>
      <c r="AT225" s="263">
        <f>'[4]2018-2019 _с лимит75и50'!BQ141</f>
        <v>101230.618</v>
      </c>
      <c r="AU225" s="263"/>
      <c r="AV225" s="263">
        <f t="shared" si="558"/>
        <v>-10000</v>
      </c>
      <c r="AW225" s="263">
        <v>-10000</v>
      </c>
      <c r="AX225" s="263">
        <v>0</v>
      </c>
      <c r="AY225" s="263">
        <f t="shared" si="559"/>
        <v>91230.618000000002</v>
      </c>
      <c r="AZ225" s="263">
        <f>AT225+AW225</f>
        <v>91230.618000000002</v>
      </c>
      <c r="BA225" s="263"/>
      <c r="BB225" s="263">
        <f t="shared" si="560"/>
        <v>100000</v>
      </c>
      <c r="BC225" s="263">
        <v>100000</v>
      </c>
      <c r="BD225" s="263"/>
      <c r="BE225" s="263">
        <f t="shared" si="561"/>
        <v>0</v>
      </c>
      <c r="BF225" s="263">
        <f>BI225-AZ225</f>
        <v>0</v>
      </c>
      <c r="BG225" s="263">
        <f>BX225-BD225</f>
        <v>0</v>
      </c>
      <c r="BH225" s="263">
        <f t="shared" si="563"/>
        <v>91230.618000000002</v>
      </c>
      <c r="BI225" s="263">
        <f>AZ225</f>
        <v>91230.618000000002</v>
      </c>
      <c r="BJ225" s="263"/>
      <c r="BK225" s="263">
        <v>1</v>
      </c>
      <c r="BL225" s="234">
        <f t="shared" si="545"/>
        <v>91230.618000000002</v>
      </c>
      <c r="BM225" s="234"/>
      <c r="BN225" s="234"/>
      <c r="BO225" s="234"/>
      <c r="BP225" s="234"/>
      <c r="BQ225" s="234"/>
      <c r="BR225" s="234"/>
      <c r="BS225" s="234"/>
      <c r="BT225" s="234"/>
      <c r="BU225" s="234"/>
      <c r="BV225" s="263">
        <v>101230.618</v>
      </c>
      <c r="BW225" s="263">
        <v>101230.618</v>
      </c>
      <c r="BX225" s="263"/>
      <c r="BY225" s="263">
        <f t="shared" si="564"/>
        <v>-51230.618000000002</v>
      </c>
      <c r="BZ225" s="263">
        <f>CC225-BI225</f>
        <v>-51230.618000000002</v>
      </c>
      <c r="CA225" s="263">
        <v>0</v>
      </c>
      <c r="CB225" s="263">
        <f>CC225+CD225</f>
        <v>40000</v>
      </c>
      <c r="CC225" s="263">
        <v>40000</v>
      </c>
      <c r="CD225" s="263"/>
      <c r="CE225" s="263">
        <v>1</v>
      </c>
      <c r="CF225" s="234">
        <f t="shared" si="546"/>
        <v>101230.618</v>
      </c>
      <c r="CG225" s="263"/>
      <c r="CH225" s="263">
        <f t="shared" si="565"/>
        <v>104267.5365</v>
      </c>
      <c r="CI225" s="263">
        <v>104267.5365</v>
      </c>
      <c r="CJ225" s="263"/>
      <c r="CK225" s="263">
        <f t="shared" si="566"/>
        <v>0</v>
      </c>
      <c r="CL225" s="263">
        <f>CR225-CI225</f>
        <v>0</v>
      </c>
      <c r="CM225" s="263">
        <v>0</v>
      </c>
      <c r="CN225" s="263">
        <f>CN226+CN235</f>
        <v>0</v>
      </c>
      <c r="CO225" s="263">
        <f>CO226+CO235</f>
        <v>0</v>
      </c>
      <c r="CP225" s="263">
        <f>CP226+CP235</f>
        <v>0</v>
      </c>
      <c r="CQ225" s="263">
        <f t="shared" si="567"/>
        <v>104267.5365</v>
      </c>
      <c r="CR225" s="263">
        <v>104267.5365</v>
      </c>
      <c r="CS225" s="263"/>
      <c r="CT225" s="263">
        <f>CU225+CV225</f>
        <v>0</v>
      </c>
      <c r="CU225" s="263">
        <v>0</v>
      </c>
      <c r="CV225" s="263"/>
      <c r="CW225" s="263">
        <f>CX225+CY225</f>
        <v>0</v>
      </c>
      <c r="CX225" s="263">
        <v>0</v>
      </c>
      <c r="CY225" s="263"/>
      <c r="CZ225" s="263">
        <f t="shared" si="568"/>
        <v>40000</v>
      </c>
      <c r="DA225" s="263">
        <v>40000</v>
      </c>
      <c r="DB225" s="263"/>
      <c r="DC225" s="263"/>
      <c r="DD225" s="263"/>
      <c r="DE225" s="263"/>
      <c r="DF225" s="263">
        <f t="shared" ref="DF225:DF236" si="576">DG225+DH225</f>
        <v>0</v>
      </c>
      <c r="DG225" s="263">
        <f>DJ225-CX225</f>
        <v>0</v>
      </c>
      <c r="DH225" s="263"/>
      <c r="DI225" s="263">
        <f t="shared" ref="DI225:DI236" si="577">DJ225+DK225</f>
        <v>0</v>
      </c>
      <c r="DJ225" s="263">
        <v>0</v>
      </c>
      <c r="DK225" s="263"/>
      <c r="DL225" s="263">
        <f>DM225+DN225</f>
        <v>0</v>
      </c>
      <c r="DM225" s="263">
        <v>0</v>
      </c>
      <c r="DN225" s="263"/>
      <c r="DO225" s="263">
        <f>DP225+DQ225</f>
        <v>0</v>
      </c>
      <c r="DP225" s="263">
        <v>0</v>
      </c>
      <c r="DQ225" s="263"/>
      <c r="DR225" s="263">
        <f t="shared" ref="DR225:DR236" si="578">DS225+DT225</f>
        <v>0</v>
      </c>
      <c r="DS225" s="263">
        <v>0</v>
      </c>
      <c r="DT225" s="263"/>
      <c r="DU225" s="263">
        <f t="shared" si="569"/>
        <v>0</v>
      </c>
      <c r="DV225" s="263">
        <v>0</v>
      </c>
      <c r="DW225" s="263"/>
      <c r="DX225" s="263">
        <f t="shared" si="570"/>
        <v>40000</v>
      </c>
      <c r="DY225" s="263">
        <v>40000</v>
      </c>
      <c r="DZ225" s="263"/>
      <c r="EA225" s="263"/>
      <c r="EB225" s="263"/>
      <c r="EC225" s="263"/>
      <c r="ED225" s="263">
        <f>EE225</f>
        <v>0</v>
      </c>
      <c r="EE225" s="263">
        <f>EH225-DV225</f>
        <v>0</v>
      </c>
      <c r="EF225" s="263"/>
      <c r="EG225" s="263">
        <f t="shared" si="509"/>
        <v>0</v>
      </c>
      <c r="EH225" s="263">
        <v>0</v>
      </c>
      <c r="EI225" s="263"/>
      <c r="EJ225" s="263"/>
      <c r="EK225" s="263">
        <f>EL225+EN225</f>
        <v>0</v>
      </c>
      <c r="EL225" s="263"/>
      <c r="EM225" s="263"/>
      <c r="EN225" s="263"/>
      <c r="EO225" s="263">
        <f>EP225+ER225</f>
        <v>0</v>
      </c>
      <c r="EP225" s="263"/>
      <c r="EQ225" s="263"/>
      <c r="ER225" s="263"/>
      <c r="ES225" s="263"/>
      <c r="ET225" s="263"/>
      <c r="EU225" s="263"/>
      <c r="EV225" s="263"/>
      <c r="EW225" s="263">
        <f t="shared" si="571"/>
        <v>0</v>
      </c>
      <c r="EX225" s="263">
        <v>0</v>
      </c>
      <c r="EY225" s="263"/>
      <c r="EZ225" s="263">
        <f>FA225</f>
        <v>0</v>
      </c>
      <c r="FA225" s="263">
        <f>FD225-EX225</f>
        <v>0</v>
      </c>
      <c r="FB225" s="263"/>
      <c r="FC225" s="263">
        <f t="shared" si="526"/>
        <v>0</v>
      </c>
      <c r="FD225" s="263">
        <v>0</v>
      </c>
      <c r="FE225" s="263"/>
      <c r="FF225" s="263"/>
      <c r="FG225" s="263">
        <f>FH225+FJ225</f>
        <v>0</v>
      </c>
      <c r="FH225" s="263"/>
      <c r="FI225" s="263"/>
      <c r="FJ225" s="263"/>
      <c r="FK225" s="263">
        <f>FL225+FN225</f>
        <v>0</v>
      </c>
      <c r="FL225" s="263"/>
      <c r="FM225" s="263"/>
      <c r="FN225" s="263"/>
      <c r="FO225" s="263">
        <f t="shared" si="512"/>
        <v>0</v>
      </c>
      <c r="FP225" s="263">
        <v>0</v>
      </c>
      <c r="FQ225" s="263"/>
      <c r="FR225" s="263"/>
      <c r="FS225" s="263">
        <f t="shared" si="533"/>
        <v>0</v>
      </c>
      <c r="FT225" s="387" t="e">
        <f t="shared" si="534"/>
        <v>#DIV/0!</v>
      </c>
      <c r="FU225" s="263"/>
      <c r="FV225" s="387" t="e">
        <f t="shared" si="513"/>
        <v>#DIV/0!</v>
      </c>
      <c r="FW225" s="263"/>
      <c r="FX225" s="263"/>
      <c r="FY225" s="263"/>
      <c r="FZ225" s="263"/>
      <c r="GA225" s="263"/>
      <c r="GB225" s="405"/>
      <c r="GC225" s="263"/>
      <c r="GD225" s="405"/>
      <c r="GE225" s="263"/>
      <c r="GF225" s="263"/>
      <c r="GG225" s="263"/>
      <c r="GH225" s="263"/>
      <c r="GI225" s="263"/>
      <c r="GJ225" s="384" t="e">
        <f t="shared" si="547"/>
        <v>#DIV/0!</v>
      </c>
      <c r="GK225" s="263"/>
      <c r="GL225" s="384" t="e">
        <f t="shared" si="531"/>
        <v>#DIV/0!</v>
      </c>
      <c r="GM225" s="263"/>
      <c r="GN225" s="384"/>
      <c r="GO225" s="263"/>
      <c r="GP225" s="384"/>
      <c r="GQ225" s="263"/>
      <c r="GR225" s="263"/>
      <c r="GS225" s="263"/>
      <c r="GT225" s="263"/>
      <c r="GU225" s="263">
        <f t="shared" si="514"/>
        <v>0</v>
      </c>
      <c r="GV225" s="263">
        <v>0</v>
      </c>
      <c r="GW225" s="263"/>
      <c r="GX225" s="263"/>
      <c r="GY225" s="263"/>
      <c r="GZ225" s="263"/>
      <c r="HA225" s="263"/>
      <c r="HB225" s="263"/>
      <c r="HC225" s="263"/>
      <c r="HD225" s="263"/>
      <c r="HE225" s="263"/>
      <c r="HF225" s="263"/>
      <c r="HG225" s="263">
        <f t="shared" si="539"/>
        <v>0</v>
      </c>
      <c r="HH225" s="263">
        <v>0</v>
      </c>
      <c r="HI225" s="263"/>
      <c r="HJ225" s="263"/>
      <c r="HK225" s="263">
        <f t="shared" si="516"/>
        <v>0</v>
      </c>
      <c r="HL225" s="263">
        <v>0</v>
      </c>
      <c r="HM225" s="263"/>
      <c r="HN225" s="263"/>
      <c r="HO225" s="263">
        <f t="shared" si="517"/>
        <v>0</v>
      </c>
      <c r="HP225" s="263">
        <v>0</v>
      </c>
      <c r="HQ225" s="263"/>
      <c r="HR225" s="263"/>
      <c r="HS225" s="263">
        <f t="shared" si="518"/>
        <v>0</v>
      </c>
      <c r="HT225" s="263">
        <v>0</v>
      </c>
      <c r="HU225" s="263"/>
      <c r="HV225" s="263"/>
      <c r="HW225" s="263">
        <f t="shared" si="519"/>
        <v>0</v>
      </c>
      <c r="HX225" s="263">
        <f t="shared" si="572"/>
        <v>0</v>
      </c>
      <c r="HY225" s="263"/>
      <c r="HZ225" s="263"/>
      <c r="IA225" s="263">
        <f t="shared" si="520"/>
        <v>0</v>
      </c>
      <c r="IB225" s="263">
        <v>0</v>
      </c>
      <c r="IC225" s="263"/>
      <c r="ID225" s="263"/>
      <c r="IE225" s="358"/>
      <c r="IF225" s="270"/>
      <c r="IG225" s="270"/>
      <c r="IH225" s="270"/>
    </row>
    <row r="226" spans="2:242" s="217" customFormat="1" ht="25.5" hidden="1" customHeight="1" x14ac:dyDescent="0.3">
      <c r="B226" s="278"/>
      <c r="C226" s="406" t="s">
        <v>372</v>
      </c>
      <c r="D226" s="407" t="s">
        <v>165</v>
      </c>
      <c r="E226" s="408">
        <f t="shared" si="540"/>
        <v>0</v>
      </c>
      <c r="F226" s="408"/>
      <c r="G226" s="408"/>
      <c r="H226" s="408">
        <f t="shared" si="541"/>
        <v>0</v>
      </c>
      <c r="I226" s="408">
        <f>L226-F226</f>
        <v>0</v>
      </c>
      <c r="J226" s="408">
        <f>M226-G226</f>
        <v>0</v>
      </c>
      <c r="K226" s="408">
        <f t="shared" si="543"/>
        <v>0</v>
      </c>
      <c r="L226" s="408"/>
      <c r="M226" s="408"/>
      <c r="N226" s="408">
        <f t="shared" si="548"/>
        <v>0</v>
      </c>
      <c r="O226" s="408">
        <f>R226-L226</f>
        <v>0</v>
      </c>
      <c r="P226" s="408">
        <f>S226-M226</f>
        <v>0</v>
      </c>
      <c r="Q226" s="408">
        <f t="shared" si="544"/>
        <v>0</v>
      </c>
      <c r="R226" s="408"/>
      <c r="S226" s="408"/>
      <c r="T226" s="408">
        <f t="shared" si="550"/>
        <v>0</v>
      </c>
      <c r="U226" s="408"/>
      <c r="V226" s="408"/>
      <c r="W226" s="408">
        <f t="shared" si="551"/>
        <v>0</v>
      </c>
      <c r="X226" s="408">
        <f>AA226-U226</f>
        <v>0</v>
      </c>
      <c r="Y226" s="408">
        <f>AB226-V226</f>
        <v>0</v>
      </c>
      <c r="Z226" s="288">
        <f t="shared" si="553"/>
        <v>0</v>
      </c>
      <c r="AA226" s="288"/>
      <c r="AB226" s="288"/>
      <c r="AC226" s="288">
        <f t="shared" si="554"/>
        <v>0</v>
      </c>
      <c r="AD226" s="288"/>
      <c r="AE226" s="288"/>
      <c r="AF226" s="288">
        <f t="shared" si="555"/>
        <v>0</v>
      </c>
      <c r="AG226" s="288"/>
      <c r="AH226" s="288"/>
      <c r="AI226" s="288"/>
      <c r="AJ226" s="288"/>
      <c r="AK226" s="281">
        <f t="shared" si="556"/>
        <v>0</v>
      </c>
      <c r="AL226" s="281">
        <f>AA226-AK226</f>
        <v>0</v>
      </c>
      <c r="AM226" s="738"/>
      <c r="AN226" s="288"/>
      <c r="AO226" s="281">
        <v>1</v>
      </c>
      <c r="AP226" s="288"/>
      <c r="AQ226" s="288"/>
      <c r="AR226" s="288"/>
      <c r="AS226" s="288">
        <f t="shared" si="557"/>
        <v>0</v>
      </c>
      <c r="AT226" s="288"/>
      <c r="AU226" s="288"/>
      <c r="AV226" s="288">
        <f t="shared" si="558"/>
        <v>0</v>
      </c>
      <c r="AW226" s="288">
        <f>AZ226-AT226</f>
        <v>0</v>
      </c>
      <c r="AX226" s="288">
        <f>BA226-AU226</f>
        <v>0</v>
      </c>
      <c r="AY226" s="288">
        <f t="shared" si="559"/>
        <v>0</v>
      </c>
      <c r="AZ226" s="288"/>
      <c r="BA226" s="288"/>
      <c r="BB226" s="288">
        <f t="shared" si="560"/>
        <v>0</v>
      </c>
      <c r="BC226" s="288"/>
      <c r="BD226" s="288"/>
      <c r="BE226" s="288">
        <f t="shared" si="561"/>
        <v>0</v>
      </c>
      <c r="BF226" s="288">
        <f>BW226-BC226</f>
        <v>0</v>
      </c>
      <c r="BG226" s="288">
        <f>BX226-BD226</f>
        <v>0</v>
      </c>
      <c r="BH226" s="288">
        <f t="shared" si="563"/>
        <v>0</v>
      </c>
      <c r="BI226" s="288"/>
      <c r="BJ226" s="288"/>
      <c r="BK226" s="281">
        <v>1</v>
      </c>
      <c r="BL226" s="166">
        <f t="shared" si="545"/>
        <v>0</v>
      </c>
      <c r="BM226" s="166"/>
      <c r="BN226" s="166"/>
      <c r="BO226" s="166"/>
      <c r="BP226" s="166"/>
      <c r="BQ226" s="166"/>
      <c r="BR226" s="166"/>
      <c r="BS226" s="166"/>
      <c r="BT226" s="166"/>
      <c r="BU226" s="166"/>
      <c r="BV226" s="288">
        <f>BW226+BX226</f>
        <v>0</v>
      </c>
      <c r="BW226" s="408"/>
      <c r="BX226" s="408"/>
      <c r="BY226" s="288">
        <f t="shared" si="564"/>
        <v>0</v>
      </c>
      <c r="BZ226" s="288">
        <f>CC226-BW226</f>
        <v>0</v>
      </c>
      <c r="CA226" s="288">
        <f>CD226-BX226</f>
        <v>0</v>
      </c>
      <c r="CB226" s="288">
        <f>CC226+CD226</f>
        <v>0</v>
      </c>
      <c r="CC226" s="408"/>
      <c r="CD226" s="408"/>
      <c r="CE226" s="281">
        <v>1</v>
      </c>
      <c r="CF226" s="166">
        <f t="shared" si="546"/>
        <v>0</v>
      </c>
      <c r="CG226" s="288"/>
      <c r="CH226" s="288">
        <f t="shared" si="565"/>
        <v>0</v>
      </c>
      <c r="CI226" s="288"/>
      <c r="CJ226" s="288"/>
      <c r="CK226" s="288">
        <f t="shared" si="566"/>
        <v>0</v>
      </c>
      <c r="CL226" s="288">
        <f>CR226-CI226</f>
        <v>0</v>
      </c>
      <c r="CM226" s="288">
        <f>CS226-CJ226</f>
        <v>0</v>
      </c>
      <c r="CN226" s="281">
        <f>CN232+CN236</f>
        <v>0</v>
      </c>
      <c r="CO226" s="281">
        <f>CO232+CO236</f>
        <v>0</v>
      </c>
      <c r="CP226" s="281">
        <f>CP232+CP236</f>
        <v>0</v>
      </c>
      <c r="CQ226" s="288">
        <f t="shared" si="567"/>
        <v>0</v>
      </c>
      <c r="CR226" s="288"/>
      <c r="CS226" s="288"/>
      <c r="CT226" s="288">
        <f>CU226+CV226</f>
        <v>0</v>
      </c>
      <c r="CU226" s="408"/>
      <c r="CV226" s="408"/>
      <c r="CW226" s="288">
        <f>CX226+CY226</f>
        <v>0</v>
      </c>
      <c r="CX226" s="408"/>
      <c r="CY226" s="408"/>
      <c r="CZ226" s="288">
        <f t="shared" si="568"/>
        <v>0</v>
      </c>
      <c r="DA226" s="288"/>
      <c r="DB226" s="288"/>
      <c r="DC226" s="288"/>
      <c r="DD226" s="288"/>
      <c r="DE226" s="288"/>
      <c r="DF226" s="288">
        <f t="shared" si="576"/>
        <v>0</v>
      </c>
      <c r="DG226" s="408"/>
      <c r="DH226" s="408"/>
      <c r="DI226" s="288">
        <f t="shared" si="577"/>
        <v>0</v>
      </c>
      <c r="DJ226" s="408"/>
      <c r="DK226" s="408"/>
      <c r="DL226" s="288">
        <f>DM226+DN226</f>
        <v>0</v>
      </c>
      <c r="DM226" s="408"/>
      <c r="DN226" s="408"/>
      <c r="DO226" s="288">
        <f>DP226+DQ226</f>
        <v>0</v>
      </c>
      <c r="DP226" s="408"/>
      <c r="DQ226" s="408"/>
      <c r="DR226" s="288">
        <f t="shared" si="578"/>
        <v>0</v>
      </c>
      <c r="DS226" s="408"/>
      <c r="DT226" s="408"/>
      <c r="DU226" s="288">
        <f t="shared" si="569"/>
        <v>0</v>
      </c>
      <c r="DV226" s="288"/>
      <c r="DW226" s="288"/>
      <c r="DX226" s="288">
        <f t="shared" si="570"/>
        <v>0</v>
      </c>
      <c r="DY226" s="288"/>
      <c r="DZ226" s="288"/>
      <c r="EA226" s="288"/>
      <c r="EB226" s="288"/>
      <c r="EC226" s="288"/>
      <c r="ED226" s="288"/>
      <c r="EE226" s="288"/>
      <c r="EF226" s="288"/>
      <c r="EG226" s="281"/>
      <c r="EH226" s="281"/>
      <c r="EI226" s="281"/>
      <c r="EJ226" s="288"/>
      <c r="EK226" s="288">
        <f>EL226+EN226</f>
        <v>0</v>
      </c>
      <c r="EL226" s="408"/>
      <c r="EM226" s="408"/>
      <c r="EN226" s="408"/>
      <c r="EO226" s="288">
        <f>EP226+ER226</f>
        <v>0</v>
      </c>
      <c r="EP226" s="408"/>
      <c r="EQ226" s="408"/>
      <c r="ER226" s="408"/>
      <c r="ES226" s="291"/>
      <c r="ET226" s="408"/>
      <c r="EU226" s="408"/>
      <c r="EV226" s="408"/>
      <c r="EW226" s="288">
        <f t="shared" si="571"/>
        <v>0</v>
      </c>
      <c r="EX226" s="288"/>
      <c r="EY226" s="288"/>
      <c r="EZ226" s="288"/>
      <c r="FA226" s="288"/>
      <c r="FB226" s="288"/>
      <c r="FC226" s="281"/>
      <c r="FD226" s="281"/>
      <c r="FE226" s="281"/>
      <c r="FF226" s="288"/>
      <c r="FG226" s="288">
        <f>FH226+FJ226</f>
        <v>0</v>
      </c>
      <c r="FH226" s="408"/>
      <c r="FI226" s="408"/>
      <c r="FJ226" s="408"/>
      <c r="FK226" s="288">
        <f>FL226+FN226</f>
        <v>0</v>
      </c>
      <c r="FL226" s="408"/>
      <c r="FM226" s="408"/>
      <c r="FN226" s="408"/>
      <c r="FO226" s="281"/>
      <c r="FP226" s="281"/>
      <c r="FQ226" s="281"/>
      <c r="FR226" s="288"/>
      <c r="FS226" s="263">
        <f t="shared" si="533"/>
        <v>0</v>
      </c>
      <c r="FT226" s="387" t="e">
        <f t="shared" si="534"/>
        <v>#DIV/0!</v>
      </c>
      <c r="FU226" s="288"/>
      <c r="FV226" s="387" t="e">
        <f t="shared" si="513"/>
        <v>#DIV/0!</v>
      </c>
      <c r="FW226" s="288"/>
      <c r="FX226" s="288"/>
      <c r="FY226" s="288"/>
      <c r="FZ226" s="288"/>
      <c r="GA226" s="288"/>
      <c r="GB226" s="409"/>
      <c r="GC226" s="288"/>
      <c r="GD226" s="409"/>
      <c r="GE226" s="288"/>
      <c r="GF226" s="288"/>
      <c r="GG226" s="288"/>
      <c r="GH226" s="288"/>
      <c r="GI226" s="288"/>
      <c r="GJ226" s="384" t="e">
        <f t="shared" si="547"/>
        <v>#DIV/0!</v>
      </c>
      <c r="GK226" s="288"/>
      <c r="GL226" s="384" t="e">
        <f t="shared" si="531"/>
        <v>#DIV/0!</v>
      </c>
      <c r="GM226" s="288"/>
      <c r="GN226" s="384"/>
      <c r="GO226" s="288"/>
      <c r="GP226" s="384"/>
      <c r="GQ226" s="288"/>
      <c r="GR226" s="288"/>
      <c r="GS226" s="288"/>
      <c r="GT226" s="288"/>
      <c r="GU226" s="281"/>
      <c r="GV226" s="281"/>
      <c r="GW226" s="281"/>
      <c r="GX226" s="288"/>
      <c r="GY226" s="288"/>
      <c r="GZ226" s="288"/>
      <c r="HA226" s="288"/>
      <c r="HB226" s="288"/>
      <c r="HC226" s="288"/>
      <c r="HD226" s="288"/>
      <c r="HE226" s="288"/>
      <c r="HF226" s="288"/>
      <c r="HG226" s="281"/>
      <c r="HH226" s="281"/>
      <c r="HI226" s="281"/>
      <c r="HJ226" s="288"/>
      <c r="HK226" s="281"/>
      <c r="HL226" s="281"/>
      <c r="HM226" s="281"/>
      <c r="HN226" s="288"/>
      <c r="HO226" s="281"/>
      <c r="HP226" s="281"/>
      <c r="HQ226" s="281"/>
      <c r="HR226" s="288"/>
      <c r="HS226" s="281"/>
      <c r="HT226" s="281"/>
      <c r="HU226" s="281"/>
      <c r="HV226" s="288"/>
      <c r="HW226" s="281"/>
      <c r="HX226" s="263">
        <f t="shared" si="572"/>
        <v>0</v>
      </c>
      <c r="HY226" s="281"/>
      <c r="HZ226" s="288"/>
      <c r="IA226" s="281"/>
      <c r="IB226" s="281"/>
      <c r="IC226" s="281"/>
      <c r="ID226" s="288"/>
      <c r="IE226" s="358"/>
      <c r="IF226" s="292"/>
      <c r="IG226" s="292"/>
      <c r="IH226" s="292"/>
    </row>
    <row r="227" spans="2:242" s="378" customFormat="1" ht="112.5" hidden="1" customHeight="1" x14ac:dyDescent="0.3">
      <c r="B227" s="219"/>
      <c r="C227" s="410" t="s">
        <v>373</v>
      </c>
      <c r="D227" s="410"/>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411"/>
      <c r="AL227" s="411"/>
      <c r="AM227" s="412"/>
      <c r="AN227" s="413"/>
      <c r="AO227" s="414"/>
      <c r="AP227" s="226"/>
      <c r="AQ227" s="226"/>
      <c r="AR227" s="226"/>
      <c r="AS227" s="223"/>
      <c r="AT227" s="223"/>
      <c r="AU227" s="223"/>
      <c r="AV227" s="223"/>
      <c r="AW227" s="223"/>
      <c r="AX227" s="223"/>
      <c r="AY227" s="223"/>
      <c r="AZ227" s="223"/>
      <c r="BA227" s="223"/>
      <c r="BB227" s="223"/>
      <c r="BC227" s="223"/>
      <c r="BD227" s="223"/>
      <c r="BE227" s="223"/>
      <c r="BF227" s="223"/>
      <c r="BG227" s="223"/>
      <c r="BH227" s="223"/>
      <c r="BI227" s="223"/>
      <c r="BJ227" s="223"/>
      <c r="BK227" s="414"/>
      <c r="BL227" s="223"/>
      <c r="BM227" s="223"/>
      <c r="BN227" s="223"/>
      <c r="BO227" s="223"/>
      <c r="BP227" s="223"/>
      <c r="BQ227" s="223"/>
      <c r="BR227" s="223"/>
      <c r="BS227" s="223"/>
      <c r="BT227" s="223"/>
      <c r="BU227" s="223"/>
      <c r="BV227" s="223"/>
      <c r="BW227" s="223"/>
      <c r="BX227" s="223"/>
      <c r="BY227" s="223"/>
      <c r="BZ227" s="223"/>
      <c r="CA227" s="223"/>
      <c r="CB227" s="223"/>
      <c r="CC227" s="223"/>
      <c r="CD227" s="223"/>
      <c r="CE227" s="414"/>
      <c r="CF227" s="223"/>
      <c r="CG227" s="410"/>
      <c r="CH227" s="223"/>
      <c r="CI227" s="223"/>
      <c r="CJ227" s="223"/>
      <c r="CK227" s="223"/>
      <c r="CL227" s="223"/>
      <c r="CM227" s="223"/>
      <c r="CN227" s="414"/>
      <c r="CO227" s="414"/>
      <c r="CP227" s="414"/>
      <c r="CQ227" s="223"/>
      <c r="CR227" s="223"/>
      <c r="CS227" s="223"/>
      <c r="CT227" s="223"/>
      <c r="CU227" s="223"/>
      <c r="CV227" s="223"/>
      <c r="CW227" s="223"/>
      <c r="CX227" s="223"/>
      <c r="CY227" s="223"/>
      <c r="CZ227" s="223"/>
      <c r="DA227" s="223"/>
      <c r="DB227" s="223"/>
      <c r="DC227" s="223"/>
      <c r="DD227" s="223"/>
      <c r="DE227" s="223"/>
      <c r="DF227" s="223"/>
      <c r="DG227" s="223"/>
      <c r="DH227" s="223"/>
      <c r="DI227" s="223"/>
      <c r="DJ227" s="223"/>
      <c r="DK227" s="223"/>
      <c r="DL227" s="223"/>
      <c r="DM227" s="223"/>
      <c r="DN227" s="223"/>
      <c r="DO227" s="223"/>
      <c r="DP227" s="223"/>
      <c r="DQ227" s="223"/>
      <c r="DR227" s="223"/>
      <c r="DS227" s="223"/>
      <c r="DT227" s="223"/>
      <c r="DU227" s="223"/>
      <c r="DV227" s="223"/>
      <c r="DW227" s="223"/>
      <c r="DX227" s="223"/>
      <c r="DY227" s="223"/>
      <c r="DZ227" s="223"/>
      <c r="EA227" s="223"/>
      <c r="EB227" s="223"/>
      <c r="EC227" s="223"/>
      <c r="ED227" s="223"/>
      <c r="EE227" s="223"/>
      <c r="EF227" s="223"/>
      <c r="EG227" s="414"/>
      <c r="EH227" s="414"/>
      <c r="EI227" s="414"/>
      <c r="EJ227" s="223"/>
      <c r="EK227" s="414"/>
      <c r="EL227" s="414"/>
      <c r="EM227" s="414"/>
      <c r="EN227" s="414"/>
      <c r="EO227" s="414"/>
      <c r="EP227" s="414"/>
      <c r="EQ227" s="414"/>
      <c r="ER227" s="414"/>
      <c r="ES227" s="414"/>
      <c r="ET227" s="414"/>
      <c r="EU227" s="223"/>
      <c r="EV227" s="223"/>
      <c r="EW227" s="223"/>
      <c r="EX227" s="223"/>
      <c r="EY227" s="223"/>
      <c r="EZ227" s="223"/>
      <c r="FA227" s="223"/>
      <c r="FB227" s="223"/>
      <c r="FC227" s="414">
        <f t="shared" ref="FC227:FC233" si="579">FD227</f>
        <v>0</v>
      </c>
      <c r="FD227" s="414">
        <f>FD228</f>
        <v>0</v>
      </c>
      <c r="FE227" s="414"/>
      <c r="FF227" s="414"/>
      <c r="FG227" s="414">
        <f>FH227</f>
        <v>353187.32420999999</v>
      </c>
      <c r="FH227" s="414">
        <f>FH228</f>
        <v>353187.32420999999</v>
      </c>
      <c r="FI227" s="414"/>
      <c r="FJ227" s="223"/>
      <c r="FK227" s="414"/>
      <c r="FL227" s="414"/>
      <c r="FM227" s="414"/>
      <c r="FN227" s="414"/>
      <c r="FO227" s="414">
        <f>FP227</f>
        <v>353187.32420999999</v>
      </c>
      <c r="FP227" s="414">
        <f>FP228</f>
        <v>353187.32420999999</v>
      </c>
      <c r="FQ227" s="414"/>
      <c r="FR227" s="223"/>
      <c r="FS227" s="263">
        <f t="shared" si="533"/>
        <v>0</v>
      </c>
      <c r="FT227" s="387" t="e">
        <f t="shared" si="534"/>
        <v>#DIV/0!</v>
      </c>
      <c r="FU227" s="223"/>
      <c r="FV227" s="387" t="e">
        <f t="shared" si="513"/>
        <v>#DIV/0!</v>
      </c>
      <c r="FW227" s="223"/>
      <c r="FX227" s="223"/>
      <c r="FY227" s="223"/>
      <c r="FZ227" s="223"/>
      <c r="GA227" s="223"/>
      <c r="GB227" s="415"/>
      <c r="GC227" s="223"/>
      <c r="GD227" s="415"/>
      <c r="GE227" s="223"/>
      <c r="GF227" s="223"/>
      <c r="GG227" s="223"/>
      <c r="GH227" s="223"/>
      <c r="GI227" s="223"/>
      <c r="GJ227" s="384" t="e">
        <f t="shared" si="547"/>
        <v>#DIV/0!</v>
      </c>
      <c r="GK227" s="223"/>
      <c r="GL227" s="384" t="e">
        <f t="shared" si="531"/>
        <v>#DIV/0!</v>
      </c>
      <c r="GM227" s="223"/>
      <c r="GN227" s="384"/>
      <c r="GO227" s="223"/>
      <c r="GP227" s="384"/>
      <c r="GQ227" s="223"/>
      <c r="GR227" s="223"/>
      <c r="GS227" s="223"/>
      <c r="GT227" s="223"/>
      <c r="GU227" s="414">
        <f>GV227</f>
        <v>0</v>
      </c>
      <c r="GV227" s="414">
        <f>GV228</f>
        <v>0</v>
      </c>
      <c r="GW227" s="414"/>
      <c r="GX227" s="223"/>
      <c r="GY227" s="223"/>
      <c r="GZ227" s="223"/>
      <c r="HA227" s="223"/>
      <c r="HB227" s="223"/>
      <c r="HC227" s="223"/>
      <c r="HD227" s="223"/>
      <c r="HE227" s="223"/>
      <c r="HF227" s="223"/>
      <c r="HG227" s="414">
        <f>HH227</f>
        <v>141697.15833999999</v>
      </c>
      <c r="HH227" s="414">
        <f>HH228</f>
        <v>141697.15833999999</v>
      </c>
      <c r="HI227" s="414"/>
      <c r="HJ227" s="223"/>
      <c r="HK227" s="414"/>
      <c r="HL227" s="414"/>
      <c r="HM227" s="414"/>
      <c r="HN227" s="223"/>
      <c r="HO227" s="414">
        <f>HP227</f>
        <v>141697.15833999999</v>
      </c>
      <c r="HP227" s="414">
        <f>HP228</f>
        <v>141697.15833999999</v>
      </c>
      <c r="HQ227" s="414"/>
      <c r="HR227" s="223"/>
      <c r="HS227" s="414">
        <f>HT227</f>
        <v>0</v>
      </c>
      <c r="HT227" s="414">
        <f>HT228</f>
        <v>0</v>
      </c>
      <c r="HU227" s="414"/>
      <c r="HV227" s="223"/>
      <c r="HW227" s="414">
        <f>HX227</f>
        <v>132291.77691000002</v>
      </c>
      <c r="HX227" s="414">
        <f>HX228</f>
        <v>132291.77691000002</v>
      </c>
      <c r="HY227" s="414"/>
      <c r="HZ227" s="223"/>
      <c r="IA227" s="414">
        <f>IB227</f>
        <v>132291.77691000002</v>
      </c>
      <c r="IB227" s="414">
        <f>IB228</f>
        <v>132291.77691000002</v>
      </c>
      <c r="IC227" s="414"/>
      <c r="ID227" s="223"/>
      <c r="IE227" s="298"/>
      <c r="IF227" s="416"/>
      <c r="IG227" s="416"/>
      <c r="IH227" s="416"/>
    </row>
    <row r="228" spans="2:242" s="217" customFormat="1" ht="100.5" hidden="1" customHeight="1" x14ac:dyDescent="0.3">
      <c r="B228" s="380" t="s">
        <v>117</v>
      </c>
      <c r="C228" s="275" t="s">
        <v>374</v>
      </c>
      <c r="D228" s="407"/>
      <c r="E228" s="408"/>
      <c r="F228" s="408"/>
      <c r="G228" s="408"/>
      <c r="H228" s="408"/>
      <c r="I228" s="408"/>
      <c r="J228" s="408"/>
      <c r="K228" s="408"/>
      <c r="L228" s="408"/>
      <c r="M228" s="408"/>
      <c r="N228" s="408"/>
      <c r="O228" s="408"/>
      <c r="P228" s="408"/>
      <c r="Q228" s="408"/>
      <c r="R228" s="408"/>
      <c r="S228" s="408"/>
      <c r="T228" s="408"/>
      <c r="U228" s="408"/>
      <c r="V228" s="408"/>
      <c r="W228" s="408"/>
      <c r="X228" s="408"/>
      <c r="Y228" s="408"/>
      <c r="Z228" s="288"/>
      <c r="AA228" s="288"/>
      <c r="AB228" s="288"/>
      <c r="AC228" s="288"/>
      <c r="AD228" s="288"/>
      <c r="AE228" s="288"/>
      <c r="AF228" s="288"/>
      <c r="AG228" s="288"/>
      <c r="AH228" s="288"/>
      <c r="AI228" s="288"/>
      <c r="AJ228" s="288"/>
      <c r="AK228" s="281"/>
      <c r="AL228" s="281"/>
      <c r="AM228" s="289"/>
      <c r="AN228" s="288"/>
      <c r="AO228" s="281"/>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1"/>
      <c r="BL228" s="166"/>
      <c r="BM228" s="166"/>
      <c r="BN228" s="166"/>
      <c r="BO228" s="166"/>
      <c r="BP228" s="166"/>
      <c r="BQ228" s="166"/>
      <c r="BR228" s="166"/>
      <c r="BS228" s="166"/>
      <c r="BT228" s="166"/>
      <c r="BU228" s="166"/>
      <c r="BV228" s="288"/>
      <c r="BW228" s="408"/>
      <c r="BX228" s="408"/>
      <c r="BY228" s="288"/>
      <c r="BZ228" s="288"/>
      <c r="CA228" s="288"/>
      <c r="CB228" s="288"/>
      <c r="CC228" s="408"/>
      <c r="CD228" s="408"/>
      <c r="CE228" s="281"/>
      <c r="CF228" s="166"/>
      <c r="CG228" s="288"/>
      <c r="CH228" s="288"/>
      <c r="CI228" s="288"/>
      <c r="CJ228" s="288"/>
      <c r="CK228" s="288"/>
      <c r="CL228" s="288"/>
      <c r="CM228" s="288"/>
      <c r="CN228" s="281"/>
      <c r="CO228" s="281"/>
      <c r="CP228" s="281"/>
      <c r="CQ228" s="288"/>
      <c r="CR228" s="288"/>
      <c r="CS228" s="288"/>
      <c r="CT228" s="288"/>
      <c r="CU228" s="408"/>
      <c r="CV228" s="408"/>
      <c r="CW228" s="288"/>
      <c r="CX228" s="408"/>
      <c r="CY228" s="408"/>
      <c r="CZ228" s="288"/>
      <c r="DA228" s="288"/>
      <c r="DB228" s="288"/>
      <c r="DC228" s="288"/>
      <c r="DD228" s="288"/>
      <c r="DE228" s="288"/>
      <c r="DF228" s="288"/>
      <c r="DG228" s="408"/>
      <c r="DH228" s="408"/>
      <c r="DI228" s="288"/>
      <c r="DJ228" s="408"/>
      <c r="DK228" s="408"/>
      <c r="DL228" s="288"/>
      <c r="DM228" s="408"/>
      <c r="DN228" s="408"/>
      <c r="DO228" s="288"/>
      <c r="DP228" s="408"/>
      <c r="DQ228" s="408"/>
      <c r="DR228" s="288"/>
      <c r="DS228" s="408"/>
      <c r="DT228" s="408"/>
      <c r="DU228" s="288"/>
      <c r="DV228" s="288"/>
      <c r="DW228" s="288"/>
      <c r="DX228" s="288"/>
      <c r="DY228" s="288"/>
      <c r="DZ228" s="288"/>
      <c r="EA228" s="288"/>
      <c r="EB228" s="288"/>
      <c r="EC228" s="288"/>
      <c r="ED228" s="288"/>
      <c r="EE228" s="288"/>
      <c r="EF228" s="288"/>
      <c r="EG228" s="281"/>
      <c r="EH228" s="281"/>
      <c r="EI228" s="281"/>
      <c r="EJ228" s="288"/>
      <c r="EK228" s="288"/>
      <c r="EL228" s="408"/>
      <c r="EM228" s="408"/>
      <c r="EN228" s="408"/>
      <c r="EO228" s="288"/>
      <c r="EP228" s="408"/>
      <c r="EQ228" s="408"/>
      <c r="ER228" s="408"/>
      <c r="ES228" s="291"/>
      <c r="ET228" s="408"/>
      <c r="EU228" s="408"/>
      <c r="EV228" s="408"/>
      <c r="EW228" s="288"/>
      <c r="EX228" s="288"/>
      <c r="EY228" s="288"/>
      <c r="EZ228" s="288"/>
      <c r="FA228" s="288"/>
      <c r="FB228" s="288"/>
      <c r="FC228" s="281">
        <f t="shared" si="579"/>
        <v>0</v>
      </c>
      <c r="FD228" s="281">
        <f>FD229+FD230</f>
        <v>0</v>
      </c>
      <c r="FE228" s="281"/>
      <c r="FF228" s="288"/>
      <c r="FG228" s="281">
        <f>FH228</f>
        <v>353187.32420999999</v>
      </c>
      <c r="FH228" s="281">
        <f>FH229+FH230</f>
        <v>353187.32420999999</v>
      </c>
      <c r="FI228" s="408"/>
      <c r="FJ228" s="408"/>
      <c r="FK228" s="288"/>
      <c r="FL228" s="408"/>
      <c r="FM228" s="408"/>
      <c r="FN228" s="408"/>
      <c r="FO228" s="281">
        <f>FP228</f>
        <v>353187.32420999999</v>
      </c>
      <c r="FP228" s="281">
        <f>FP229+FP230</f>
        <v>353187.32420999999</v>
      </c>
      <c r="FQ228" s="281"/>
      <c r="FR228" s="288"/>
      <c r="FS228" s="263">
        <f t="shared" si="533"/>
        <v>0</v>
      </c>
      <c r="FT228" s="387" t="e">
        <f t="shared" si="534"/>
        <v>#DIV/0!</v>
      </c>
      <c r="FU228" s="288"/>
      <c r="FV228" s="387" t="e">
        <f t="shared" si="513"/>
        <v>#DIV/0!</v>
      </c>
      <c r="FW228" s="288"/>
      <c r="FX228" s="288"/>
      <c r="FY228" s="288"/>
      <c r="FZ228" s="288"/>
      <c r="GA228" s="288"/>
      <c r="GB228" s="409"/>
      <c r="GC228" s="288"/>
      <c r="GD228" s="409"/>
      <c r="GE228" s="288"/>
      <c r="GF228" s="288"/>
      <c r="GG228" s="288"/>
      <c r="GH228" s="288"/>
      <c r="GI228" s="288"/>
      <c r="GJ228" s="384" t="e">
        <f t="shared" si="547"/>
        <v>#DIV/0!</v>
      </c>
      <c r="GK228" s="288"/>
      <c r="GL228" s="384" t="e">
        <f t="shared" si="531"/>
        <v>#DIV/0!</v>
      </c>
      <c r="GM228" s="288"/>
      <c r="GN228" s="384"/>
      <c r="GO228" s="288"/>
      <c r="GP228" s="384"/>
      <c r="GQ228" s="288"/>
      <c r="GR228" s="288"/>
      <c r="GS228" s="288"/>
      <c r="GT228" s="288"/>
      <c r="GU228" s="281">
        <f>GV228</f>
        <v>0</v>
      </c>
      <c r="GV228" s="281">
        <f>GV229+GV230</f>
        <v>0</v>
      </c>
      <c r="GW228" s="281"/>
      <c r="GX228" s="288"/>
      <c r="GY228" s="288"/>
      <c r="GZ228" s="288"/>
      <c r="HA228" s="288"/>
      <c r="HB228" s="288"/>
      <c r="HC228" s="288"/>
      <c r="HD228" s="288"/>
      <c r="HE228" s="288"/>
      <c r="HF228" s="288"/>
      <c r="HG228" s="281">
        <f>HH228</f>
        <v>141697.15833999999</v>
      </c>
      <c r="HH228" s="281">
        <f>HH229+HH230</f>
        <v>141697.15833999999</v>
      </c>
      <c r="HI228" s="281"/>
      <c r="HJ228" s="288"/>
      <c r="HK228" s="281"/>
      <c r="HL228" s="281"/>
      <c r="HM228" s="281"/>
      <c r="HN228" s="288"/>
      <c r="HO228" s="281">
        <f>HP228</f>
        <v>141697.15833999999</v>
      </c>
      <c r="HP228" s="281">
        <f>HP229+HP230</f>
        <v>141697.15833999999</v>
      </c>
      <c r="HQ228" s="281"/>
      <c r="HR228" s="288"/>
      <c r="HS228" s="281">
        <f>HT228</f>
        <v>0</v>
      </c>
      <c r="HT228" s="281">
        <f>HT229+HT230</f>
        <v>0</v>
      </c>
      <c r="HU228" s="281"/>
      <c r="HV228" s="288"/>
      <c r="HW228" s="281">
        <f>HX228</f>
        <v>132291.77691000002</v>
      </c>
      <c r="HX228" s="281">
        <f>HX229+HX230</f>
        <v>132291.77691000002</v>
      </c>
      <c r="HY228" s="281"/>
      <c r="HZ228" s="288"/>
      <c r="IA228" s="281">
        <f>IB228</f>
        <v>132291.77691000002</v>
      </c>
      <c r="IB228" s="281">
        <f>IB229+IB230</f>
        <v>132291.77691000002</v>
      </c>
      <c r="IC228" s="281"/>
      <c r="ID228" s="288"/>
      <c r="IE228" s="358"/>
      <c r="IF228" s="292"/>
      <c r="IG228" s="292"/>
      <c r="IH228" s="292"/>
    </row>
    <row r="229" spans="2:242" s="217" customFormat="1" ht="35.25" hidden="1" customHeight="1" x14ac:dyDescent="0.3">
      <c r="B229" s="278"/>
      <c r="C229" s="275" t="s">
        <v>363</v>
      </c>
      <c r="D229" s="407"/>
      <c r="E229" s="408"/>
      <c r="F229" s="408"/>
      <c r="G229" s="408"/>
      <c r="H229" s="408"/>
      <c r="I229" s="408"/>
      <c r="J229" s="408"/>
      <c r="K229" s="408"/>
      <c r="L229" s="408"/>
      <c r="M229" s="408"/>
      <c r="N229" s="408"/>
      <c r="O229" s="408"/>
      <c r="P229" s="408"/>
      <c r="Q229" s="408"/>
      <c r="R229" s="408"/>
      <c r="S229" s="408"/>
      <c r="T229" s="408"/>
      <c r="U229" s="408"/>
      <c r="V229" s="408"/>
      <c r="W229" s="408"/>
      <c r="X229" s="408"/>
      <c r="Y229" s="408"/>
      <c r="Z229" s="288"/>
      <c r="AA229" s="288"/>
      <c r="AB229" s="288"/>
      <c r="AC229" s="288"/>
      <c r="AD229" s="288"/>
      <c r="AE229" s="288"/>
      <c r="AF229" s="288"/>
      <c r="AG229" s="288"/>
      <c r="AH229" s="288"/>
      <c r="AI229" s="288"/>
      <c r="AJ229" s="288"/>
      <c r="AK229" s="281"/>
      <c r="AL229" s="281"/>
      <c r="AM229" s="289"/>
      <c r="AN229" s="288"/>
      <c r="AO229" s="281"/>
      <c r="AP229" s="288"/>
      <c r="AQ229" s="288"/>
      <c r="AR229" s="288"/>
      <c r="AS229" s="288"/>
      <c r="AT229" s="288"/>
      <c r="AU229" s="288"/>
      <c r="AV229" s="288"/>
      <c r="AW229" s="288"/>
      <c r="AX229" s="288"/>
      <c r="AY229" s="288"/>
      <c r="AZ229" s="288"/>
      <c r="BA229" s="288"/>
      <c r="BB229" s="288"/>
      <c r="BC229" s="288"/>
      <c r="BD229" s="288"/>
      <c r="BE229" s="288"/>
      <c r="BF229" s="288"/>
      <c r="BG229" s="288"/>
      <c r="BH229" s="288"/>
      <c r="BI229" s="288"/>
      <c r="BJ229" s="288"/>
      <c r="BK229" s="281"/>
      <c r="BL229" s="166"/>
      <c r="BM229" s="166"/>
      <c r="BN229" s="166"/>
      <c r="BO229" s="166"/>
      <c r="BP229" s="166"/>
      <c r="BQ229" s="166"/>
      <c r="BR229" s="166"/>
      <c r="BS229" s="166"/>
      <c r="BT229" s="166"/>
      <c r="BU229" s="166"/>
      <c r="BV229" s="288"/>
      <c r="BW229" s="408"/>
      <c r="BX229" s="408"/>
      <c r="BY229" s="288"/>
      <c r="BZ229" s="288"/>
      <c r="CA229" s="288"/>
      <c r="CB229" s="288"/>
      <c r="CC229" s="408"/>
      <c r="CD229" s="408"/>
      <c r="CE229" s="281"/>
      <c r="CF229" s="166"/>
      <c r="CG229" s="288"/>
      <c r="CH229" s="288"/>
      <c r="CI229" s="288"/>
      <c r="CJ229" s="288"/>
      <c r="CK229" s="288"/>
      <c r="CL229" s="288"/>
      <c r="CM229" s="288"/>
      <c r="CN229" s="281"/>
      <c r="CO229" s="281"/>
      <c r="CP229" s="281"/>
      <c r="CQ229" s="288"/>
      <c r="CR229" s="288"/>
      <c r="CS229" s="288"/>
      <c r="CT229" s="288"/>
      <c r="CU229" s="408"/>
      <c r="CV229" s="408"/>
      <c r="CW229" s="288"/>
      <c r="CX229" s="408"/>
      <c r="CY229" s="408"/>
      <c r="CZ229" s="288"/>
      <c r="DA229" s="288"/>
      <c r="DB229" s="288"/>
      <c r="DC229" s="288"/>
      <c r="DD229" s="288"/>
      <c r="DE229" s="288"/>
      <c r="DF229" s="288"/>
      <c r="DG229" s="408"/>
      <c r="DH229" s="408"/>
      <c r="DI229" s="288"/>
      <c r="DJ229" s="408"/>
      <c r="DK229" s="408"/>
      <c r="DL229" s="288"/>
      <c r="DM229" s="408"/>
      <c r="DN229" s="408"/>
      <c r="DO229" s="288"/>
      <c r="DP229" s="408"/>
      <c r="DQ229" s="408"/>
      <c r="DR229" s="288"/>
      <c r="DS229" s="408"/>
      <c r="DT229" s="408"/>
      <c r="DU229" s="288"/>
      <c r="DV229" s="288"/>
      <c r="DW229" s="288"/>
      <c r="DX229" s="288"/>
      <c r="DY229" s="288"/>
      <c r="DZ229" s="288"/>
      <c r="EA229" s="288"/>
      <c r="EB229" s="288"/>
      <c r="EC229" s="288"/>
      <c r="ED229" s="288"/>
      <c r="EE229" s="288"/>
      <c r="EF229" s="288"/>
      <c r="EG229" s="281"/>
      <c r="EH229" s="281"/>
      <c r="EI229" s="281"/>
      <c r="EJ229" s="288"/>
      <c r="EK229" s="288"/>
      <c r="EL229" s="408"/>
      <c r="EM229" s="408"/>
      <c r="EN229" s="408"/>
      <c r="EO229" s="288"/>
      <c r="EP229" s="408"/>
      <c r="EQ229" s="408"/>
      <c r="ER229" s="408"/>
      <c r="ES229" s="291"/>
      <c r="ET229" s="408"/>
      <c r="EU229" s="408"/>
      <c r="EV229" s="408"/>
      <c r="EW229" s="288"/>
      <c r="EX229" s="288"/>
      <c r="EY229" s="288"/>
      <c r="EZ229" s="288"/>
      <c r="FA229" s="288"/>
      <c r="FB229" s="288"/>
      <c r="FC229" s="281">
        <f t="shared" si="579"/>
        <v>0</v>
      </c>
      <c r="FD229" s="281">
        <v>0</v>
      </c>
      <c r="FE229" s="281"/>
      <c r="FF229" s="288"/>
      <c r="FG229" s="281">
        <f>FH229</f>
        <v>338300</v>
      </c>
      <c r="FH229" s="281">
        <f>FP229-FD229</f>
        <v>338300</v>
      </c>
      <c r="FI229" s="408"/>
      <c r="FJ229" s="408"/>
      <c r="FK229" s="288"/>
      <c r="FL229" s="408"/>
      <c r="FM229" s="408"/>
      <c r="FN229" s="408"/>
      <c r="FO229" s="281">
        <f>FP229</f>
        <v>338300</v>
      </c>
      <c r="FP229" s="281">
        <v>338300</v>
      </c>
      <c r="FQ229" s="281"/>
      <c r="FR229" s="288"/>
      <c r="FS229" s="263">
        <f t="shared" si="533"/>
        <v>0</v>
      </c>
      <c r="FT229" s="387" t="e">
        <f t="shared" si="534"/>
        <v>#DIV/0!</v>
      </c>
      <c r="FU229" s="288"/>
      <c r="FV229" s="387" t="e">
        <f t="shared" si="513"/>
        <v>#DIV/0!</v>
      </c>
      <c r="FW229" s="288"/>
      <c r="FX229" s="288"/>
      <c r="FY229" s="288"/>
      <c r="FZ229" s="288"/>
      <c r="GA229" s="288"/>
      <c r="GB229" s="409"/>
      <c r="GC229" s="288"/>
      <c r="GD229" s="409"/>
      <c r="GE229" s="288"/>
      <c r="GF229" s="288"/>
      <c r="GG229" s="288"/>
      <c r="GH229" s="288"/>
      <c r="GI229" s="288"/>
      <c r="GJ229" s="384" t="e">
        <f t="shared" si="547"/>
        <v>#DIV/0!</v>
      </c>
      <c r="GK229" s="288"/>
      <c r="GL229" s="384" t="e">
        <f t="shared" si="531"/>
        <v>#DIV/0!</v>
      </c>
      <c r="GM229" s="288"/>
      <c r="GN229" s="384"/>
      <c r="GO229" s="288"/>
      <c r="GP229" s="384"/>
      <c r="GQ229" s="288"/>
      <c r="GR229" s="288"/>
      <c r="GS229" s="288"/>
      <c r="GT229" s="288"/>
      <c r="GU229" s="281">
        <f>GV229</f>
        <v>0</v>
      </c>
      <c r="GV229" s="281">
        <v>0</v>
      </c>
      <c r="GW229" s="281"/>
      <c r="GX229" s="288"/>
      <c r="GY229" s="288"/>
      <c r="GZ229" s="288"/>
      <c r="HA229" s="288"/>
      <c r="HB229" s="288"/>
      <c r="HC229" s="288"/>
      <c r="HD229" s="288"/>
      <c r="HE229" s="288"/>
      <c r="HF229" s="288"/>
      <c r="HG229" s="281">
        <f>HH229</f>
        <v>139300</v>
      </c>
      <c r="HH229" s="281">
        <f>HP229-GV229</f>
        <v>139300</v>
      </c>
      <c r="HI229" s="281"/>
      <c r="HJ229" s="288"/>
      <c r="HK229" s="281"/>
      <c r="HL229" s="281"/>
      <c r="HM229" s="281"/>
      <c r="HN229" s="288"/>
      <c r="HO229" s="281">
        <f>HP229</f>
        <v>139300</v>
      </c>
      <c r="HP229" s="281">
        <v>139300</v>
      </c>
      <c r="HQ229" s="281"/>
      <c r="HR229" s="288"/>
      <c r="HS229" s="281">
        <f>HT229</f>
        <v>0</v>
      </c>
      <c r="HT229" s="281">
        <v>0</v>
      </c>
      <c r="HU229" s="281"/>
      <c r="HV229" s="288"/>
      <c r="HW229" s="281">
        <f>HX229</f>
        <v>129801.52468</v>
      </c>
      <c r="HX229" s="281">
        <f>IB229-HT229</f>
        <v>129801.52468</v>
      </c>
      <c r="HY229" s="281"/>
      <c r="HZ229" s="288"/>
      <c r="IA229" s="281">
        <f>IB229</f>
        <v>129801.52468</v>
      </c>
      <c r="IB229" s="281">
        <f>129801.52468</f>
        <v>129801.52468</v>
      </c>
      <c r="IC229" s="281"/>
      <c r="ID229" s="288"/>
      <c r="IE229" s="358"/>
      <c r="IF229" s="292"/>
      <c r="IG229" s="292"/>
      <c r="IH229" s="292"/>
    </row>
    <row r="230" spans="2:242" s="217" customFormat="1" ht="40.5" hidden="1" customHeight="1" x14ac:dyDescent="0.3">
      <c r="B230" s="278"/>
      <c r="C230" s="417" t="s">
        <v>375</v>
      </c>
      <c r="D230" s="407"/>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288"/>
      <c r="AA230" s="288"/>
      <c r="AB230" s="288"/>
      <c r="AC230" s="288"/>
      <c r="AD230" s="288"/>
      <c r="AE230" s="288"/>
      <c r="AF230" s="288"/>
      <c r="AG230" s="288"/>
      <c r="AH230" s="288"/>
      <c r="AI230" s="288"/>
      <c r="AJ230" s="288"/>
      <c r="AK230" s="281"/>
      <c r="AL230" s="281"/>
      <c r="AM230" s="289"/>
      <c r="AN230" s="288"/>
      <c r="AO230" s="281"/>
      <c r="AP230" s="288"/>
      <c r="AQ230" s="288"/>
      <c r="AR230" s="288"/>
      <c r="AS230" s="288"/>
      <c r="AT230" s="288"/>
      <c r="AU230" s="288"/>
      <c r="AV230" s="288"/>
      <c r="AW230" s="288"/>
      <c r="AX230" s="288"/>
      <c r="AY230" s="288"/>
      <c r="AZ230" s="288"/>
      <c r="BA230" s="288"/>
      <c r="BB230" s="288"/>
      <c r="BC230" s="288"/>
      <c r="BD230" s="288"/>
      <c r="BE230" s="288"/>
      <c r="BF230" s="288"/>
      <c r="BG230" s="288"/>
      <c r="BH230" s="288"/>
      <c r="BI230" s="288"/>
      <c r="BJ230" s="288"/>
      <c r="BK230" s="281"/>
      <c r="BL230" s="166"/>
      <c r="BM230" s="166"/>
      <c r="BN230" s="166"/>
      <c r="BO230" s="166"/>
      <c r="BP230" s="166"/>
      <c r="BQ230" s="166"/>
      <c r="BR230" s="166"/>
      <c r="BS230" s="166"/>
      <c r="BT230" s="166"/>
      <c r="BU230" s="166"/>
      <c r="BV230" s="288"/>
      <c r="BW230" s="408"/>
      <c r="BX230" s="408"/>
      <c r="BY230" s="288"/>
      <c r="BZ230" s="288"/>
      <c r="CA230" s="288"/>
      <c r="CB230" s="288"/>
      <c r="CC230" s="408"/>
      <c r="CD230" s="408"/>
      <c r="CE230" s="281"/>
      <c r="CF230" s="166"/>
      <c r="CG230" s="288"/>
      <c r="CH230" s="288"/>
      <c r="CI230" s="288"/>
      <c r="CJ230" s="288"/>
      <c r="CK230" s="288"/>
      <c r="CL230" s="288"/>
      <c r="CM230" s="288"/>
      <c r="CN230" s="281"/>
      <c r="CO230" s="281"/>
      <c r="CP230" s="281"/>
      <c r="CQ230" s="288"/>
      <c r="CR230" s="288"/>
      <c r="CS230" s="288"/>
      <c r="CT230" s="288"/>
      <c r="CU230" s="408"/>
      <c r="CV230" s="408"/>
      <c r="CW230" s="288"/>
      <c r="CX230" s="408"/>
      <c r="CY230" s="408"/>
      <c r="CZ230" s="288"/>
      <c r="DA230" s="288"/>
      <c r="DB230" s="288"/>
      <c r="DC230" s="288"/>
      <c r="DD230" s="288"/>
      <c r="DE230" s="288"/>
      <c r="DF230" s="288"/>
      <c r="DG230" s="408"/>
      <c r="DH230" s="408"/>
      <c r="DI230" s="288"/>
      <c r="DJ230" s="408"/>
      <c r="DK230" s="408"/>
      <c r="DL230" s="288"/>
      <c r="DM230" s="408"/>
      <c r="DN230" s="408"/>
      <c r="DO230" s="288"/>
      <c r="DP230" s="408"/>
      <c r="DQ230" s="408"/>
      <c r="DR230" s="288"/>
      <c r="DS230" s="408"/>
      <c r="DT230" s="408"/>
      <c r="DU230" s="288"/>
      <c r="DV230" s="288"/>
      <c r="DW230" s="288"/>
      <c r="DX230" s="288"/>
      <c r="DY230" s="288"/>
      <c r="DZ230" s="288"/>
      <c r="EA230" s="288"/>
      <c r="EB230" s="288"/>
      <c r="EC230" s="288"/>
      <c r="ED230" s="288"/>
      <c r="EE230" s="288"/>
      <c r="EF230" s="288"/>
      <c r="EG230" s="281"/>
      <c r="EH230" s="281"/>
      <c r="EI230" s="281"/>
      <c r="EJ230" s="288"/>
      <c r="EK230" s="288"/>
      <c r="EL230" s="408"/>
      <c r="EM230" s="408"/>
      <c r="EN230" s="408"/>
      <c r="EO230" s="288"/>
      <c r="EP230" s="408"/>
      <c r="EQ230" s="408"/>
      <c r="ER230" s="408"/>
      <c r="ES230" s="291"/>
      <c r="ET230" s="408"/>
      <c r="EU230" s="408"/>
      <c r="EV230" s="408"/>
      <c r="EW230" s="288"/>
      <c r="EX230" s="288"/>
      <c r="EY230" s="288"/>
      <c r="EZ230" s="288"/>
      <c r="FA230" s="288"/>
      <c r="FB230" s="288"/>
      <c r="FC230" s="281">
        <f t="shared" si="579"/>
        <v>0</v>
      </c>
      <c r="FD230" s="281">
        <v>0</v>
      </c>
      <c r="FE230" s="281"/>
      <c r="FF230" s="288"/>
      <c r="FG230" s="281">
        <f>FH230</f>
        <v>14887.324210000001</v>
      </c>
      <c r="FH230" s="281">
        <f>FP230-FD230</f>
        <v>14887.324210000001</v>
      </c>
      <c r="FI230" s="408"/>
      <c r="FJ230" s="408"/>
      <c r="FK230" s="288"/>
      <c r="FL230" s="408"/>
      <c r="FM230" s="408"/>
      <c r="FN230" s="408"/>
      <c r="FO230" s="281">
        <f>FP230</f>
        <v>14887.324210000001</v>
      </c>
      <c r="FP230" s="281">
        <v>14887.324210000001</v>
      </c>
      <c r="FQ230" s="281"/>
      <c r="FR230" s="288"/>
      <c r="FS230" s="263">
        <f t="shared" si="533"/>
        <v>0</v>
      </c>
      <c r="FT230" s="387" t="e">
        <f t="shared" si="534"/>
        <v>#DIV/0!</v>
      </c>
      <c r="FU230" s="288"/>
      <c r="FV230" s="387" t="e">
        <f t="shared" si="513"/>
        <v>#DIV/0!</v>
      </c>
      <c r="FW230" s="288"/>
      <c r="FX230" s="288"/>
      <c r="FY230" s="288"/>
      <c r="FZ230" s="288"/>
      <c r="GA230" s="288"/>
      <c r="GB230" s="409"/>
      <c r="GC230" s="288"/>
      <c r="GD230" s="409"/>
      <c r="GE230" s="288"/>
      <c r="GF230" s="288"/>
      <c r="GG230" s="288"/>
      <c r="GH230" s="288"/>
      <c r="GI230" s="288"/>
      <c r="GJ230" s="384" t="e">
        <f t="shared" si="547"/>
        <v>#DIV/0!</v>
      </c>
      <c r="GK230" s="288"/>
      <c r="GL230" s="384" t="e">
        <f t="shared" si="531"/>
        <v>#DIV/0!</v>
      </c>
      <c r="GM230" s="288"/>
      <c r="GN230" s="384"/>
      <c r="GO230" s="288"/>
      <c r="GP230" s="384"/>
      <c r="GQ230" s="288"/>
      <c r="GR230" s="288"/>
      <c r="GS230" s="288"/>
      <c r="GT230" s="288"/>
      <c r="GU230" s="281">
        <f>GV230</f>
        <v>0</v>
      </c>
      <c r="GV230" s="281">
        <v>0</v>
      </c>
      <c r="GW230" s="281"/>
      <c r="GX230" s="288"/>
      <c r="GY230" s="288"/>
      <c r="GZ230" s="288"/>
      <c r="HA230" s="288"/>
      <c r="HB230" s="288"/>
      <c r="HC230" s="288"/>
      <c r="HD230" s="288"/>
      <c r="HE230" s="288"/>
      <c r="HF230" s="288"/>
      <c r="HG230" s="281">
        <f>HH230</f>
        <v>2397.15834</v>
      </c>
      <c r="HH230" s="281">
        <f>HP230-GV230</f>
        <v>2397.15834</v>
      </c>
      <c r="HI230" s="281"/>
      <c r="HJ230" s="288"/>
      <c r="HK230" s="281"/>
      <c r="HL230" s="281"/>
      <c r="HM230" s="281"/>
      <c r="HN230" s="288"/>
      <c r="HO230" s="281">
        <f>HP230</f>
        <v>2397.15834</v>
      </c>
      <c r="HP230" s="281">
        <v>2397.15834</v>
      </c>
      <c r="HQ230" s="281"/>
      <c r="HR230" s="288"/>
      <c r="HS230" s="281">
        <f>HT230</f>
        <v>0</v>
      </c>
      <c r="HT230" s="281">
        <v>0</v>
      </c>
      <c r="HU230" s="281"/>
      <c r="HV230" s="288"/>
      <c r="HW230" s="281">
        <f>HX230</f>
        <v>2490.2522300000001</v>
      </c>
      <c r="HX230" s="281">
        <f>IB230-HT230</f>
        <v>2490.2522300000001</v>
      </c>
      <c r="HY230" s="281"/>
      <c r="HZ230" s="288"/>
      <c r="IA230" s="281">
        <f>IB230</f>
        <v>2490.2522300000001</v>
      </c>
      <c r="IB230" s="281">
        <v>2490.2522300000001</v>
      </c>
      <c r="IC230" s="281"/>
      <c r="ID230" s="288"/>
      <c r="IE230" s="358"/>
      <c r="IF230" s="292"/>
      <c r="IG230" s="292"/>
      <c r="IH230" s="292"/>
    </row>
    <row r="231" spans="2:242" s="217" customFormat="1" ht="80.25" hidden="1" customHeight="1" x14ac:dyDescent="0.3">
      <c r="B231" s="278"/>
      <c r="C231" s="275"/>
      <c r="D231" s="407"/>
      <c r="E231" s="408"/>
      <c r="F231" s="408"/>
      <c r="G231" s="408"/>
      <c r="H231" s="408"/>
      <c r="I231" s="408"/>
      <c r="J231" s="408"/>
      <c r="K231" s="408"/>
      <c r="L231" s="408"/>
      <c r="M231" s="408"/>
      <c r="N231" s="408"/>
      <c r="O231" s="408"/>
      <c r="P231" s="408"/>
      <c r="Q231" s="408"/>
      <c r="R231" s="408"/>
      <c r="S231" s="408"/>
      <c r="T231" s="408"/>
      <c r="U231" s="408"/>
      <c r="V231" s="408"/>
      <c r="W231" s="408"/>
      <c r="X231" s="408"/>
      <c r="Y231" s="408"/>
      <c r="Z231" s="288"/>
      <c r="AA231" s="288"/>
      <c r="AB231" s="288"/>
      <c r="AC231" s="288"/>
      <c r="AD231" s="288"/>
      <c r="AE231" s="288"/>
      <c r="AF231" s="288"/>
      <c r="AG231" s="288"/>
      <c r="AH231" s="288"/>
      <c r="AI231" s="288"/>
      <c r="AJ231" s="288"/>
      <c r="AK231" s="281"/>
      <c r="AL231" s="281"/>
      <c r="AM231" s="289"/>
      <c r="AN231" s="288"/>
      <c r="AO231" s="281"/>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1"/>
      <c r="BL231" s="166"/>
      <c r="BM231" s="166"/>
      <c r="BN231" s="166"/>
      <c r="BO231" s="166"/>
      <c r="BP231" s="166"/>
      <c r="BQ231" s="166"/>
      <c r="BR231" s="166"/>
      <c r="BS231" s="166"/>
      <c r="BT231" s="166"/>
      <c r="BU231" s="166"/>
      <c r="BV231" s="288"/>
      <c r="BW231" s="408"/>
      <c r="BX231" s="408"/>
      <c r="BY231" s="288"/>
      <c r="BZ231" s="288"/>
      <c r="CA231" s="288"/>
      <c r="CB231" s="288"/>
      <c r="CC231" s="408"/>
      <c r="CD231" s="408"/>
      <c r="CE231" s="281"/>
      <c r="CF231" s="166"/>
      <c r="CG231" s="288"/>
      <c r="CH231" s="288"/>
      <c r="CI231" s="288"/>
      <c r="CJ231" s="288"/>
      <c r="CK231" s="288"/>
      <c r="CL231" s="288"/>
      <c r="CM231" s="288"/>
      <c r="CN231" s="281"/>
      <c r="CO231" s="281"/>
      <c r="CP231" s="281"/>
      <c r="CQ231" s="288"/>
      <c r="CR231" s="288"/>
      <c r="CS231" s="288"/>
      <c r="CT231" s="288"/>
      <c r="CU231" s="408"/>
      <c r="CV231" s="408"/>
      <c r="CW231" s="288"/>
      <c r="CX231" s="408"/>
      <c r="CY231" s="408"/>
      <c r="CZ231" s="288"/>
      <c r="DA231" s="288"/>
      <c r="DB231" s="288"/>
      <c r="DC231" s="288"/>
      <c r="DD231" s="288"/>
      <c r="DE231" s="288"/>
      <c r="DF231" s="288"/>
      <c r="DG231" s="408"/>
      <c r="DH231" s="408"/>
      <c r="DI231" s="288"/>
      <c r="DJ231" s="408"/>
      <c r="DK231" s="408"/>
      <c r="DL231" s="288"/>
      <c r="DM231" s="408"/>
      <c r="DN231" s="408"/>
      <c r="DO231" s="288"/>
      <c r="DP231" s="408"/>
      <c r="DQ231" s="408"/>
      <c r="DR231" s="288"/>
      <c r="DS231" s="408"/>
      <c r="DT231" s="408"/>
      <c r="DU231" s="288"/>
      <c r="DV231" s="288"/>
      <c r="DW231" s="288"/>
      <c r="DX231" s="288"/>
      <c r="DY231" s="288"/>
      <c r="DZ231" s="288"/>
      <c r="EA231" s="288"/>
      <c r="EB231" s="288"/>
      <c r="EC231" s="288"/>
      <c r="ED231" s="288"/>
      <c r="EE231" s="288"/>
      <c r="EF231" s="288"/>
      <c r="EG231" s="281"/>
      <c r="EH231" s="281"/>
      <c r="EI231" s="281"/>
      <c r="EJ231" s="288"/>
      <c r="EK231" s="288"/>
      <c r="EL231" s="408"/>
      <c r="EM231" s="408"/>
      <c r="EN231" s="408"/>
      <c r="EO231" s="288"/>
      <c r="EP231" s="408"/>
      <c r="EQ231" s="408"/>
      <c r="ER231" s="408"/>
      <c r="ES231" s="291"/>
      <c r="ET231" s="408"/>
      <c r="EU231" s="408"/>
      <c r="EV231" s="408"/>
      <c r="EW231" s="288"/>
      <c r="EX231" s="288"/>
      <c r="EY231" s="288"/>
      <c r="EZ231" s="288"/>
      <c r="FA231" s="288"/>
      <c r="FB231" s="288"/>
      <c r="FC231" s="281">
        <f t="shared" si="579"/>
        <v>0</v>
      </c>
      <c r="FD231" s="281"/>
      <c r="FE231" s="281"/>
      <c r="FF231" s="288"/>
      <c r="FG231" s="288"/>
      <c r="FH231" s="418">
        <f>FP231-FD231</f>
        <v>0</v>
      </c>
      <c r="FI231" s="408"/>
      <c r="FJ231" s="408"/>
      <c r="FK231" s="288"/>
      <c r="FL231" s="408"/>
      <c r="FM231" s="408"/>
      <c r="FN231" s="408"/>
      <c r="FO231" s="281"/>
      <c r="FP231" s="281"/>
      <c r="FQ231" s="281"/>
      <c r="FR231" s="288"/>
      <c r="FS231" s="263">
        <f t="shared" si="533"/>
        <v>0</v>
      </c>
      <c r="FT231" s="387" t="e">
        <f t="shared" si="534"/>
        <v>#DIV/0!</v>
      </c>
      <c r="FU231" s="288"/>
      <c r="FV231" s="387" t="e">
        <f t="shared" si="513"/>
        <v>#DIV/0!</v>
      </c>
      <c r="FW231" s="288"/>
      <c r="FX231" s="288"/>
      <c r="FY231" s="288"/>
      <c r="FZ231" s="288"/>
      <c r="GA231" s="288"/>
      <c r="GB231" s="409"/>
      <c r="GC231" s="288"/>
      <c r="GD231" s="409"/>
      <c r="GE231" s="288"/>
      <c r="GF231" s="288"/>
      <c r="GG231" s="288"/>
      <c r="GH231" s="288"/>
      <c r="GI231" s="288"/>
      <c r="GJ231" s="384" t="e">
        <f t="shared" si="547"/>
        <v>#DIV/0!</v>
      </c>
      <c r="GK231" s="288"/>
      <c r="GL231" s="384" t="e">
        <f t="shared" si="531"/>
        <v>#DIV/0!</v>
      </c>
      <c r="GM231" s="288"/>
      <c r="GN231" s="384"/>
      <c r="GO231" s="288"/>
      <c r="GP231" s="384"/>
      <c r="GQ231" s="288"/>
      <c r="GR231" s="288"/>
      <c r="GS231" s="288"/>
      <c r="GT231" s="288"/>
      <c r="GU231" s="281"/>
      <c r="GV231" s="281"/>
      <c r="GW231" s="281"/>
      <c r="GX231" s="288"/>
      <c r="GY231" s="288"/>
      <c r="GZ231" s="288"/>
      <c r="HA231" s="288"/>
      <c r="HB231" s="288"/>
      <c r="HC231" s="288"/>
      <c r="HD231" s="288"/>
      <c r="HE231" s="288"/>
      <c r="HF231" s="288"/>
      <c r="HG231" s="281"/>
      <c r="HH231" s="281"/>
      <c r="HI231" s="281"/>
      <c r="HJ231" s="288"/>
      <c r="HK231" s="281"/>
      <c r="HL231" s="281"/>
      <c r="HM231" s="281"/>
      <c r="HN231" s="288"/>
      <c r="HO231" s="281"/>
      <c r="HP231" s="281"/>
      <c r="HQ231" s="281"/>
      <c r="HR231" s="288"/>
      <c r="HS231" s="281"/>
      <c r="HT231" s="281"/>
      <c r="HU231" s="281"/>
      <c r="HV231" s="288"/>
      <c r="HW231" s="281"/>
      <c r="HX231" s="281"/>
      <c r="HY231" s="281"/>
      <c r="HZ231" s="288"/>
      <c r="IA231" s="281"/>
      <c r="IB231" s="281"/>
      <c r="IC231" s="281"/>
      <c r="ID231" s="288"/>
      <c r="IE231" s="358"/>
      <c r="IF231" s="292"/>
      <c r="IG231" s="292"/>
      <c r="IH231" s="292"/>
    </row>
    <row r="232" spans="2:242" s="422" customFormat="1" ht="72.75" customHeight="1" x14ac:dyDescent="0.25">
      <c r="B232" s="301" t="s">
        <v>117</v>
      </c>
      <c r="C232" s="168" t="s">
        <v>376</v>
      </c>
      <c r="D232" s="168" t="s">
        <v>377</v>
      </c>
      <c r="E232" s="305">
        <f t="shared" ref="E232:AH232" si="580">E233+E235+E236</f>
        <v>1642746.40555</v>
      </c>
      <c r="F232" s="305">
        <f t="shared" si="580"/>
        <v>1572375.34142</v>
      </c>
      <c r="G232" s="305">
        <f t="shared" si="580"/>
        <v>70371.064129999999</v>
      </c>
      <c r="H232" s="305">
        <f t="shared" si="580"/>
        <v>15933.507459999993</v>
      </c>
      <c r="I232" s="305">
        <f t="shared" si="580"/>
        <v>15933.507459999993</v>
      </c>
      <c r="J232" s="305">
        <f t="shared" si="580"/>
        <v>0</v>
      </c>
      <c r="K232" s="305">
        <f t="shared" si="580"/>
        <v>1658679.91301</v>
      </c>
      <c r="L232" s="305">
        <f t="shared" si="580"/>
        <v>1588308.8488799999</v>
      </c>
      <c r="M232" s="305">
        <f t="shared" si="580"/>
        <v>70371.064129999999</v>
      </c>
      <c r="N232" s="305">
        <f t="shared" si="580"/>
        <v>0</v>
      </c>
      <c r="O232" s="305">
        <f t="shared" si="580"/>
        <v>0</v>
      </c>
      <c r="P232" s="305">
        <f t="shared" si="580"/>
        <v>0</v>
      </c>
      <c r="Q232" s="305">
        <f t="shared" si="580"/>
        <v>1658679.91301</v>
      </c>
      <c r="R232" s="305">
        <f t="shared" si="580"/>
        <v>1588308.8488799999</v>
      </c>
      <c r="S232" s="305">
        <f t="shared" si="580"/>
        <v>70371.064129999999</v>
      </c>
      <c r="T232" s="305">
        <f t="shared" si="580"/>
        <v>2426050.6324999998</v>
      </c>
      <c r="U232" s="305">
        <f t="shared" si="580"/>
        <v>0</v>
      </c>
      <c r="V232" s="305">
        <f t="shared" si="580"/>
        <v>2426050.6324999998</v>
      </c>
      <c r="W232" s="305">
        <f t="shared" si="580"/>
        <v>-1646435.80874</v>
      </c>
      <c r="X232" s="305">
        <f t="shared" si="580"/>
        <v>779614.82376000006</v>
      </c>
      <c r="Y232" s="305">
        <f t="shared" si="580"/>
        <v>-2426050.6324999998</v>
      </c>
      <c r="Z232" s="305">
        <f t="shared" si="580"/>
        <v>779614.82376000006</v>
      </c>
      <c r="AA232" s="305">
        <f t="shared" si="580"/>
        <v>779614.82376000006</v>
      </c>
      <c r="AB232" s="305">
        <f t="shared" si="580"/>
        <v>0</v>
      </c>
      <c r="AC232" s="305">
        <f t="shared" si="580"/>
        <v>0</v>
      </c>
      <c r="AD232" s="305">
        <f t="shared" si="580"/>
        <v>0</v>
      </c>
      <c r="AE232" s="305">
        <f t="shared" si="580"/>
        <v>0</v>
      </c>
      <c r="AF232" s="305" t="e">
        <f t="shared" si="580"/>
        <v>#REF!</v>
      </c>
      <c r="AG232" s="305" t="e">
        <f t="shared" si="580"/>
        <v>#REF!</v>
      </c>
      <c r="AH232" s="305">
        <f t="shared" si="580"/>
        <v>0</v>
      </c>
      <c r="AI232" s="305">
        <v>0</v>
      </c>
      <c r="AJ232" s="305">
        <f>AJ233+AJ235+AJ236</f>
        <v>872185.01601999998</v>
      </c>
      <c r="AK232" s="419">
        <f t="shared" si="556"/>
        <v>-92570.192259999923</v>
      </c>
      <c r="AL232" s="419" t="e">
        <f>AF232-AJ232</f>
        <v>#REF!</v>
      </c>
      <c r="AM232" s="739" t="s">
        <v>378</v>
      </c>
      <c r="AN232" s="420" t="s">
        <v>359</v>
      </c>
      <c r="AO232" s="291">
        <v>1</v>
      </c>
      <c r="AP232" s="306">
        <f>AP233+AP236</f>
        <v>692340.16645999998</v>
      </c>
      <c r="AQ232" s="306">
        <f>AQ233+AQ236</f>
        <v>3203.1203</v>
      </c>
      <c r="AR232" s="306" t="e">
        <f>AR233+AR236</f>
        <v>#REF!</v>
      </c>
      <c r="AS232" s="305">
        <f>AS233+AS235+AS236</f>
        <v>2413209.0999999996</v>
      </c>
      <c r="AT232" s="305">
        <f>AT233+AT235+AT236</f>
        <v>2413209.0999999996</v>
      </c>
      <c r="AU232" s="305">
        <f>AU233+AU235+AU236</f>
        <v>0</v>
      </c>
      <c r="AV232" s="305">
        <f t="shared" si="558"/>
        <v>0</v>
      </c>
      <c r="AW232" s="305">
        <f>AW233+AW236</f>
        <v>0</v>
      </c>
      <c r="AX232" s="305">
        <f>AX233+AX236</f>
        <v>0</v>
      </c>
      <c r="AY232" s="305">
        <f t="shared" ref="AY232:BJ232" si="581">AY233+AY235+AY236</f>
        <v>2413209.0999999996</v>
      </c>
      <c r="AZ232" s="305">
        <f t="shared" si="581"/>
        <v>2413209.0999999996</v>
      </c>
      <c r="BA232" s="305">
        <f t="shared" si="581"/>
        <v>0</v>
      </c>
      <c r="BB232" s="305">
        <f t="shared" si="581"/>
        <v>2413209.1</v>
      </c>
      <c r="BC232" s="305">
        <f t="shared" si="581"/>
        <v>2413209.1</v>
      </c>
      <c r="BD232" s="305">
        <f t="shared" si="581"/>
        <v>0</v>
      </c>
      <c r="BE232" s="305">
        <f t="shared" si="581"/>
        <v>-700961.69599999976</v>
      </c>
      <c r="BF232" s="305">
        <f t="shared" si="581"/>
        <v>-700961.69599999976</v>
      </c>
      <c r="BG232" s="305">
        <f t="shared" si="581"/>
        <v>0</v>
      </c>
      <c r="BH232" s="305">
        <f t="shared" si="581"/>
        <v>1712247.4040000001</v>
      </c>
      <c r="BI232" s="305">
        <f t="shared" si="581"/>
        <v>1712247.4040000001</v>
      </c>
      <c r="BJ232" s="305">
        <f t="shared" si="581"/>
        <v>0</v>
      </c>
      <c r="BK232" s="291">
        <f>BL232/AY232</f>
        <v>0.75</v>
      </c>
      <c r="BL232" s="305">
        <f>AZ232*75/100</f>
        <v>1809906.8249999997</v>
      </c>
      <c r="BM232" s="305">
        <f t="shared" ref="BM232:CD232" si="582">BM233+BM235+BM236</f>
        <v>0</v>
      </c>
      <c r="BN232" s="305">
        <f t="shared" si="582"/>
        <v>0</v>
      </c>
      <c r="BO232" s="305">
        <f t="shared" si="582"/>
        <v>0</v>
      </c>
      <c r="BP232" s="305">
        <f t="shared" si="582"/>
        <v>0</v>
      </c>
      <c r="BQ232" s="305">
        <f t="shared" si="582"/>
        <v>0</v>
      </c>
      <c r="BR232" s="305">
        <f t="shared" si="582"/>
        <v>0</v>
      </c>
      <c r="BS232" s="305">
        <f t="shared" si="582"/>
        <v>1712247.4040000001</v>
      </c>
      <c r="BT232" s="305">
        <f t="shared" si="582"/>
        <v>1712247.4040000001</v>
      </c>
      <c r="BU232" s="305">
        <f t="shared" si="582"/>
        <v>0</v>
      </c>
      <c r="BV232" s="305">
        <f t="shared" si="582"/>
        <v>2413209.1</v>
      </c>
      <c r="BW232" s="305">
        <f t="shared" si="582"/>
        <v>2413209.1</v>
      </c>
      <c r="BX232" s="305">
        <f t="shared" si="582"/>
        <v>0</v>
      </c>
      <c r="BY232" s="305">
        <f t="shared" si="582"/>
        <v>-585301.20000000007</v>
      </c>
      <c r="BZ232" s="305">
        <f t="shared" si="582"/>
        <v>-585301.20000000007</v>
      </c>
      <c r="CA232" s="305">
        <f t="shared" si="582"/>
        <v>0</v>
      </c>
      <c r="CB232" s="305">
        <f t="shared" si="582"/>
        <v>1126946.2039999999</v>
      </c>
      <c r="CC232" s="305">
        <f t="shared" si="582"/>
        <v>1126946.2039999999</v>
      </c>
      <c r="CD232" s="305">
        <f t="shared" si="582"/>
        <v>0</v>
      </c>
      <c r="CE232" s="291">
        <f>CF232/BV232</f>
        <v>0.1800341719248448</v>
      </c>
      <c r="CF232" s="305">
        <f>CF233+CF236</f>
        <v>434460.10200000001</v>
      </c>
      <c r="CG232" s="168"/>
      <c r="CH232" s="305">
        <f>CH233+CH235+CH236</f>
        <v>2793920.2118000002</v>
      </c>
      <c r="CI232" s="305">
        <f>CI233+CI235+CI236</f>
        <v>2793920.2118000002</v>
      </c>
      <c r="CJ232" s="305">
        <f>CJ233+CJ235+CJ236</f>
        <v>0</v>
      </c>
      <c r="CK232" s="305">
        <f t="shared" si="566"/>
        <v>-836239.08000000007</v>
      </c>
      <c r="CL232" s="305">
        <f>CL233+CL236</f>
        <v>-836239.08000000007</v>
      </c>
      <c r="CM232" s="305">
        <f>CM233+CM236</f>
        <v>0</v>
      </c>
      <c r="CN232" s="291">
        <f>CN233+CN247</f>
        <v>0</v>
      </c>
      <c r="CO232" s="291">
        <f>CO233+CO247</f>
        <v>0</v>
      </c>
      <c r="CP232" s="291">
        <f>CP233+CP247</f>
        <v>0</v>
      </c>
      <c r="CQ232" s="305">
        <f t="shared" ref="CQ232:CV232" si="583">CQ233+CQ235+CQ236</f>
        <v>1699655.1318000001</v>
      </c>
      <c r="CR232" s="305">
        <f t="shared" si="583"/>
        <v>1699655.1318000001</v>
      </c>
      <c r="CS232" s="305">
        <f t="shared" si="583"/>
        <v>0</v>
      </c>
      <c r="CT232" s="305">
        <f t="shared" si="583"/>
        <v>330763.46006999991</v>
      </c>
      <c r="CU232" s="305">
        <f t="shared" si="583"/>
        <v>330763.46006999991</v>
      </c>
      <c r="CV232" s="305">
        <f t="shared" si="583"/>
        <v>0</v>
      </c>
      <c r="CW232" s="305">
        <f>CX232</f>
        <v>2547853.54794</v>
      </c>
      <c r="CX232" s="305">
        <f>CX233+CX234+CX235+CX236</f>
        <v>2547853.54794</v>
      </c>
      <c r="CY232" s="305">
        <f>CY233+CY235+CY236</f>
        <v>0</v>
      </c>
      <c r="CZ232" s="305">
        <f>CZ233+CZ235+CZ236</f>
        <v>1146408.1902999999</v>
      </c>
      <c r="DA232" s="305">
        <f>DA233+DA235+DA236</f>
        <v>1146408.1902999999</v>
      </c>
      <c r="DB232" s="305">
        <f>DB233+DB235+DB236</f>
        <v>0</v>
      </c>
      <c r="DC232" s="305"/>
      <c r="DD232" s="305"/>
      <c r="DE232" s="305"/>
      <c r="DF232" s="305" t="e">
        <f t="shared" si="576"/>
        <v>#REF!</v>
      </c>
      <c r="DG232" s="305" t="e">
        <f>DG233+DG234+DG235+DG236</f>
        <v>#REF!</v>
      </c>
      <c r="DH232" s="305">
        <f>DH233+DH235+DH236</f>
        <v>0</v>
      </c>
      <c r="DI232" s="305" t="e">
        <f t="shared" si="577"/>
        <v>#REF!</v>
      </c>
      <c r="DJ232" s="305" t="e">
        <f>DJ233+DJ234+DJ235+DJ236</f>
        <v>#REF!</v>
      </c>
      <c r="DK232" s="305">
        <f t="shared" ref="DK232:DQ232" si="584">DK233+DK235+DK236</f>
        <v>0</v>
      </c>
      <c r="DL232" s="305">
        <f t="shared" si="584"/>
        <v>435711.29340000002</v>
      </c>
      <c r="DM232" s="305">
        <f t="shared" si="584"/>
        <v>435711.29340000002</v>
      </c>
      <c r="DN232" s="305">
        <f t="shared" si="584"/>
        <v>0</v>
      </c>
      <c r="DO232" s="305">
        <f t="shared" si="584"/>
        <v>351917.00646</v>
      </c>
      <c r="DP232" s="305">
        <f t="shared" si="584"/>
        <v>351917.00646</v>
      </c>
      <c r="DQ232" s="305">
        <f t="shared" si="584"/>
        <v>0</v>
      </c>
      <c r="DR232" s="305" t="e">
        <f t="shared" si="578"/>
        <v>#REF!</v>
      </c>
      <c r="DS232" s="305" t="e">
        <f>DS233+DS234+DS235+DS236</f>
        <v>#REF!</v>
      </c>
      <c r="DT232" s="305">
        <f t="shared" ref="DT232:DZ232" si="585">DT233+DT235+DT236</f>
        <v>0</v>
      </c>
      <c r="DU232" s="305">
        <f t="shared" si="585"/>
        <v>1146408.1902999999</v>
      </c>
      <c r="DV232" s="305">
        <f t="shared" si="585"/>
        <v>1146408.1902999999</v>
      </c>
      <c r="DW232" s="305">
        <f t="shared" si="585"/>
        <v>0</v>
      </c>
      <c r="DX232" s="305">
        <f t="shared" si="585"/>
        <v>1211871.1449500001</v>
      </c>
      <c r="DY232" s="305">
        <f t="shared" si="585"/>
        <v>1211871.1449500001</v>
      </c>
      <c r="DZ232" s="305">
        <f t="shared" si="585"/>
        <v>0</v>
      </c>
      <c r="EA232" s="305"/>
      <c r="EB232" s="305"/>
      <c r="EC232" s="305"/>
      <c r="ED232" s="305">
        <f t="shared" ref="ED232:ED241" si="586">EE232</f>
        <v>-900974.67835000006</v>
      </c>
      <c r="EE232" s="305">
        <f>EE233+EE234+EE235+EE236</f>
        <v>-900974.67835000006</v>
      </c>
      <c r="EF232" s="305"/>
      <c r="EG232" s="291">
        <f>EH232</f>
        <v>245433.51194999999</v>
      </c>
      <c r="EH232" s="291">
        <f>EH233+EH236</f>
        <v>245433.51194999999</v>
      </c>
      <c r="EI232" s="291"/>
      <c r="EJ232" s="305"/>
      <c r="EK232" s="305">
        <f>EK233+EK235+EK236</f>
        <v>-245433.51194999999</v>
      </c>
      <c r="EL232" s="305">
        <f>EL233+EL235+EL236</f>
        <v>-245433.51194999999</v>
      </c>
      <c r="EM232" s="305"/>
      <c r="EN232" s="305">
        <f>EN233+EN235+EN236</f>
        <v>0</v>
      </c>
      <c r="EO232" s="305">
        <f>EO233+EO235+EO236</f>
        <v>0</v>
      </c>
      <c r="EP232" s="305">
        <f>EP233+EP235+EP236</f>
        <v>0</v>
      </c>
      <c r="EQ232" s="305"/>
      <c r="ER232" s="305">
        <f>ER233+ER235+ER236</f>
        <v>0</v>
      </c>
      <c r="ES232" s="291">
        <f>ET232</f>
        <v>0</v>
      </c>
      <c r="ET232" s="305">
        <f>ET233+ET235+ET236</f>
        <v>0</v>
      </c>
      <c r="EU232" s="305"/>
      <c r="EV232" s="305"/>
      <c r="EW232" s="305">
        <f>EW233+EW235+EW236</f>
        <v>1153321.89995</v>
      </c>
      <c r="EX232" s="305">
        <f>EX233+EX235+EX236</f>
        <v>1153321.89995</v>
      </c>
      <c r="EY232" s="305">
        <f>EY233+EY235+EY236</f>
        <v>0</v>
      </c>
      <c r="EZ232" s="305">
        <f t="shared" ref="EZ232:EZ241" si="587">FA232</f>
        <v>-830948.08588000003</v>
      </c>
      <c r="FA232" s="305">
        <f>FA233+FA234+FA235+FA236</f>
        <v>-830948.08588000003</v>
      </c>
      <c r="FB232" s="305"/>
      <c r="FC232" s="291">
        <f t="shared" si="579"/>
        <v>322373.81406999996</v>
      </c>
      <c r="FD232" s="304">
        <f>SUM(FD233:FD236)</f>
        <v>322373.81406999996</v>
      </c>
      <c r="FE232" s="291"/>
      <c r="FF232" s="305"/>
      <c r="FG232" s="305">
        <f>FG233+FG235+FG236</f>
        <v>-88102.31409</v>
      </c>
      <c r="FH232" s="305">
        <f>FH233+FH235+FH236</f>
        <v>-88102.31409</v>
      </c>
      <c r="FI232" s="305"/>
      <c r="FJ232" s="305">
        <f>FJ233+FJ235+FJ236</f>
        <v>0</v>
      </c>
      <c r="FK232" s="305">
        <f>FK233+FK235+FK236</f>
        <v>0</v>
      </c>
      <c r="FL232" s="305">
        <f>FL233+FL235+FL236</f>
        <v>0</v>
      </c>
      <c r="FM232" s="305"/>
      <c r="FN232" s="305">
        <f>FN233+FN235+FN236</f>
        <v>0</v>
      </c>
      <c r="FO232" s="291">
        <f>FP232</f>
        <v>234271.49998000002</v>
      </c>
      <c r="FP232" s="291">
        <f>FP233+FP236</f>
        <v>234271.49998000002</v>
      </c>
      <c r="FQ232" s="291"/>
      <c r="FR232" s="305"/>
      <c r="FS232" s="304">
        <f t="shared" si="533"/>
        <v>11883.1183</v>
      </c>
      <c r="FT232" s="384">
        <f>FS232/FD232</f>
        <v>3.6861301325856792E-2</v>
      </c>
      <c r="FU232" s="304">
        <f>SUM(FU233:FU236)</f>
        <v>11883.1183</v>
      </c>
      <c r="FV232" s="384">
        <f t="shared" si="513"/>
        <v>3.6861301325856792E-2</v>
      </c>
      <c r="FW232" s="305"/>
      <c r="FX232" s="305"/>
      <c r="FY232" s="305"/>
      <c r="FZ232" s="305"/>
      <c r="GA232" s="291">
        <f>GC232</f>
        <v>13078.704389999999</v>
      </c>
      <c r="GB232" s="384">
        <f>GA232/FC232</f>
        <v>4.0569996132378487E-2</v>
      </c>
      <c r="GC232" s="304">
        <f>SUM(GC233:GC236)</f>
        <v>13078.704389999999</v>
      </c>
      <c r="GD232" s="384">
        <f>GC232/FD232</f>
        <v>4.0569996132378487E-2</v>
      </c>
      <c r="GE232" s="305"/>
      <c r="GF232" s="305"/>
      <c r="GG232" s="305"/>
      <c r="GH232" s="305"/>
      <c r="GI232" s="291">
        <f t="shared" ref="GI232:GI240" si="588">GK232</f>
        <v>295392.54669999995</v>
      </c>
      <c r="GJ232" s="384">
        <f>GI232/FC232</f>
        <v>0.91630440751573783</v>
      </c>
      <c r="GK232" s="304">
        <f>GK233+GK235+GK236</f>
        <v>295392.54669999995</v>
      </c>
      <c r="GL232" s="384">
        <f t="shared" si="531"/>
        <v>0.91630440751573783</v>
      </c>
      <c r="GM232" s="305"/>
      <c r="GN232" s="384"/>
      <c r="GO232" s="305"/>
      <c r="GP232" s="384"/>
      <c r="GQ232" s="305"/>
      <c r="GR232" s="305"/>
      <c r="GS232" s="305"/>
      <c r="GT232" s="305"/>
      <c r="GU232" s="291">
        <f>GV232</f>
        <v>317423.19948000001</v>
      </c>
      <c r="GV232" s="291">
        <f>GV233+GV234+GV235+GV236</f>
        <v>317423.19948000001</v>
      </c>
      <c r="GW232" s="291"/>
      <c r="GX232" s="305"/>
      <c r="GY232" s="305"/>
      <c r="GZ232" s="305"/>
      <c r="HA232" s="305"/>
      <c r="HB232" s="305"/>
      <c r="HC232" s="305"/>
      <c r="HD232" s="305"/>
      <c r="HE232" s="305"/>
      <c r="HF232" s="305"/>
      <c r="HG232" s="291">
        <f>HH232</f>
        <v>0</v>
      </c>
      <c r="HH232" s="291">
        <f>HH233+HH234+HH235+HH236</f>
        <v>0</v>
      </c>
      <c r="HI232" s="291"/>
      <c r="HJ232" s="305"/>
      <c r="HK232" s="291">
        <f>HL232</f>
        <v>0</v>
      </c>
      <c r="HL232" s="291">
        <f>HL233+HL234+HL235+HL236</f>
        <v>0</v>
      </c>
      <c r="HM232" s="291"/>
      <c r="HN232" s="305"/>
      <c r="HO232" s="291">
        <f>HP232</f>
        <v>317423.19948000001</v>
      </c>
      <c r="HP232" s="291">
        <f>HP233+HP234+HP235+HP236</f>
        <v>317423.19948000001</v>
      </c>
      <c r="HQ232" s="291"/>
      <c r="HR232" s="305"/>
      <c r="HS232" s="291">
        <f>HT232</f>
        <v>240788.01066999999</v>
      </c>
      <c r="HT232" s="291">
        <f>HT233+HT234+HT235+HT236</f>
        <v>240788.01066999999</v>
      </c>
      <c r="HU232" s="291"/>
      <c r="HV232" s="305"/>
      <c r="HW232" s="291">
        <f>HX232</f>
        <v>0</v>
      </c>
      <c r="HX232" s="291">
        <f>HX233+HX234+HX235+HX236</f>
        <v>0</v>
      </c>
      <c r="HY232" s="291"/>
      <c r="HZ232" s="305"/>
      <c r="IA232" s="291">
        <f>IB232</f>
        <v>240788.01066999999</v>
      </c>
      <c r="IB232" s="291">
        <f>IB233+IB234+IB235+IB236</f>
        <v>240788.01066999999</v>
      </c>
      <c r="IC232" s="291"/>
      <c r="ID232" s="305"/>
      <c r="IE232" s="297" t="s">
        <v>379</v>
      </c>
      <c r="IF232" s="421"/>
      <c r="IG232" s="421"/>
      <c r="IH232" s="421"/>
    </row>
    <row r="233" spans="2:242" s="271" customFormat="1" ht="24.75" hidden="1" customHeight="1" x14ac:dyDescent="0.3">
      <c r="B233" s="259"/>
      <c r="C233" s="275" t="s">
        <v>371</v>
      </c>
      <c r="D233" s="402" t="s">
        <v>364</v>
      </c>
      <c r="E233" s="263">
        <f>F233+G233</f>
        <v>1587746.40555</v>
      </c>
      <c r="F233" s="263">
        <v>1517375.34142</v>
      </c>
      <c r="G233" s="263">
        <v>70371.064129999999</v>
      </c>
      <c r="H233" s="263">
        <f>I233+J233</f>
        <v>15933.507459999993</v>
      </c>
      <c r="I233" s="263">
        <f>L233-F233</f>
        <v>15933.507459999993</v>
      </c>
      <c r="J233" s="263">
        <f>M233-G233</f>
        <v>0</v>
      </c>
      <c r="K233" s="263">
        <f>L233+M233</f>
        <v>1603679.91301</v>
      </c>
      <c r="L233" s="263">
        <v>1533308.8488799999</v>
      </c>
      <c r="M233" s="263">
        <v>70371.064129999999</v>
      </c>
      <c r="N233" s="263">
        <f>O233+P233</f>
        <v>0</v>
      </c>
      <c r="O233" s="263">
        <f>R233-L233</f>
        <v>0</v>
      </c>
      <c r="P233" s="263">
        <f>S233-M233</f>
        <v>0</v>
      </c>
      <c r="Q233" s="263">
        <f>R233+S233</f>
        <v>1603679.91301</v>
      </c>
      <c r="R233" s="263">
        <v>1533308.8488799999</v>
      </c>
      <c r="S233" s="263">
        <v>70371.064129999999</v>
      </c>
      <c r="T233" s="263">
        <f>U233+V233</f>
        <v>2371050.6324999998</v>
      </c>
      <c r="U233" s="263">
        <v>0</v>
      </c>
      <c r="V233" s="263">
        <v>2371050.6324999998</v>
      </c>
      <c r="W233" s="263">
        <f>X233+Y233</f>
        <v>-1600218.0767399999</v>
      </c>
      <c r="X233" s="263">
        <f>AA233-U233</f>
        <v>770832.55576000002</v>
      </c>
      <c r="Y233" s="263">
        <f>AB233-V233</f>
        <v>-2371050.6324999998</v>
      </c>
      <c r="Z233" s="263">
        <f>AA233+AB233</f>
        <v>770832.55576000002</v>
      </c>
      <c r="AA233" s="263">
        <v>770832.55576000002</v>
      </c>
      <c r="AB233" s="263"/>
      <c r="AC233" s="263">
        <f>AD233+AE233</f>
        <v>0</v>
      </c>
      <c r="AD233" s="263">
        <v>0</v>
      </c>
      <c r="AE233" s="263"/>
      <c r="AF233" s="263" t="e">
        <f>AG233+AH233</f>
        <v>#REF!</v>
      </c>
      <c r="AG233" s="263" t="e">
        <f>'[2]2017_с остатком на торги'!$AG$135</f>
        <v>#REF!</v>
      </c>
      <c r="AH233" s="263"/>
      <c r="AI233" s="263"/>
      <c r="AJ233" s="263">
        <v>866627.63382999995</v>
      </c>
      <c r="AK233" s="263">
        <f t="shared" si="556"/>
        <v>-95795.07806999993</v>
      </c>
      <c r="AL233" s="263" t="e">
        <f>AF233-AJ233</f>
        <v>#REF!</v>
      </c>
      <c r="AM233" s="739"/>
      <c r="AN233" s="263"/>
      <c r="AO233" s="263">
        <v>1</v>
      </c>
      <c r="AP233" s="263">
        <v>687394.10190000001</v>
      </c>
      <c r="AQ233" s="263">
        <v>2263.4012400000001</v>
      </c>
      <c r="AR233" s="263" t="e">
        <f>AF233-AP233-AQ233</f>
        <v>#REF!</v>
      </c>
      <c r="AS233" s="263">
        <f>AT233+AU233</f>
        <v>2387144.5099999998</v>
      </c>
      <c r="AT233" s="263">
        <v>2387144.5099999998</v>
      </c>
      <c r="AU233" s="263"/>
      <c r="AV233" s="263">
        <f t="shared" si="558"/>
        <v>0</v>
      </c>
      <c r="AW233" s="263">
        <v>0</v>
      </c>
      <c r="AX233" s="263">
        <v>0</v>
      </c>
      <c r="AY233" s="263">
        <f>AZ233+BA233</f>
        <v>2387144.5099999998</v>
      </c>
      <c r="AZ233" s="263">
        <f>AT233</f>
        <v>2387144.5099999998</v>
      </c>
      <c r="BA233" s="263"/>
      <c r="BB233" s="263">
        <f>BC233+BD233</f>
        <v>2413209.1</v>
      </c>
      <c r="BC233" s="263">
        <f>2400000+13209.1</f>
        <v>2413209.1</v>
      </c>
      <c r="BD233" s="263"/>
      <c r="BE233" s="263">
        <f>BF233</f>
        <v>-700961.69599999976</v>
      </c>
      <c r="BF233" s="263">
        <f>BI233-AZ233</f>
        <v>-700961.69599999976</v>
      </c>
      <c r="BG233" s="263">
        <f>BX233-BD233</f>
        <v>0</v>
      </c>
      <c r="BH233" s="263">
        <f>BI233+BJ233</f>
        <v>1686182.814</v>
      </c>
      <c r="BI233" s="263">
        <v>1686182.814</v>
      </c>
      <c r="BJ233" s="263"/>
      <c r="BK233" s="263">
        <v>0.75</v>
      </c>
      <c r="BL233" s="234">
        <f>AZ233*BK233</f>
        <v>1790358.3824999998</v>
      </c>
      <c r="BM233" s="234"/>
      <c r="BN233" s="234"/>
      <c r="BO233" s="234"/>
      <c r="BP233" s="234">
        <f>BQ233+BR233</f>
        <v>0</v>
      </c>
      <c r="BQ233" s="234">
        <v>0</v>
      </c>
      <c r="BR233" s="234"/>
      <c r="BS233" s="234">
        <f>BT233+BU233</f>
        <v>1686182.814</v>
      </c>
      <c r="BT233" s="234">
        <f>BI233-BN233-BQ233</f>
        <v>1686182.814</v>
      </c>
      <c r="BU233" s="234"/>
      <c r="BV233" s="263">
        <f>BW233+BX233</f>
        <v>2413209.1</v>
      </c>
      <c r="BW233" s="263">
        <f>2400000+13209.1</f>
        <v>2413209.1</v>
      </c>
      <c r="BX233" s="263"/>
      <c r="BY233" s="263">
        <f>BZ233+CA233</f>
        <v>-832085.13936000003</v>
      </c>
      <c r="BZ233" s="263">
        <f>CC233-BI233</f>
        <v>-832085.13936000003</v>
      </c>
      <c r="CA233" s="263">
        <v>0</v>
      </c>
      <c r="CB233" s="263">
        <f>CC233+CD233</f>
        <v>854097.67463999998</v>
      </c>
      <c r="CC233" s="263">
        <v>854097.67463999998</v>
      </c>
      <c r="CD233" s="263"/>
      <c r="CE233" s="263">
        <v>0.5</v>
      </c>
      <c r="CF233" s="234">
        <f>CC233*CE233</f>
        <v>427048.83731999999</v>
      </c>
      <c r="CG233" s="263"/>
      <c r="CH233" s="263">
        <f>CI233+CJ233</f>
        <v>2391855.4205700001</v>
      </c>
      <c r="CI233" s="263">
        <v>2391855.4205700001</v>
      </c>
      <c r="CJ233" s="263"/>
      <c r="CK233" s="263">
        <f t="shared" si="566"/>
        <v>-836239.08000000007</v>
      </c>
      <c r="CL233" s="263">
        <f>CR233-CH233</f>
        <v>-836239.08000000007</v>
      </c>
      <c r="CM233" s="263">
        <v>0</v>
      </c>
      <c r="CN233" s="263">
        <f>CN235+CN248</f>
        <v>0</v>
      </c>
      <c r="CO233" s="263">
        <f>CO235+CO248</f>
        <v>0</v>
      </c>
      <c r="CP233" s="263">
        <f>CP235+CP248</f>
        <v>0</v>
      </c>
      <c r="CQ233" s="263">
        <f>CR233+CS233</f>
        <v>1555616.34057</v>
      </c>
      <c r="CR233" s="263">
        <v>1555616.34057</v>
      </c>
      <c r="CS233" s="263"/>
      <c r="CT233" s="263">
        <f>CU233+CV233</f>
        <v>330763.46006999991</v>
      </c>
      <c r="CU233" s="263">
        <f>CX233-CC233</f>
        <v>330763.46006999991</v>
      </c>
      <c r="CV233" s="263"/>
      <c r="CW233" s="263">
        <f>CX233+CY233</f>
        <v>1184861.1347099999</v>
      </c>
      <c r="CX233" s="263">
        <v>1184861.1347099999</v>
      </c>
      <c r="CY233" s="263"/>
      <c r="CZ233" s="263">
        <f>DA233+DB233</f>
        <v>818902.19030000002</v>
      </c>
      <c r="DA233" s="263">
        <v>818902.19030000002</v>
      </c>
      <c r="DB233" s="263"/>
      <c r="DC233" s="263"/>
      <c r="DD233" s="263"/>
      <c r="DE233" s="263"/>
      <c r="DF233" s="263" t="e">
        <f t="shared" si="576"/>
        <v>#REF!</v>
      </c>
      <c r="DG233" s="263" t="e">
        <f>DJ233-CX233</f>
        <v>#REF!</v>
      </c>
      <c r="DH233" s="263"/>
      <c r="DI233" s="263" t="e">
        <f t="shared" si="577"/>
        <v>#REF!</v>
      </c>
      <c r="DJ233" s="263" t="e">
        <f>823920.204+1417056.4193-1056115.48859+105700+118968.358-#REF!</f>
        <v>#REF!</v>
      </c>
      <c r="DK233" s="263"/>
      <c r="DL233" s="263">
        <f>DM233+DN233</f>
        <v>429318.86543000001</v>
      </c>
      <c r="DM233" s="263">
        <f>377742.63741+51576.22802</f>
        <v>429318.86543000001</v>
      </c>
      <c r="DN233" s="263"/>
      <c r="DO233" s="263">
        <f>DP233+DQ233</f>
        <v>132046.49914</v>
      </c>
      <c r="DP233" s="263">
        <v>132046.49914</v>
      </c>
      <c r="DQ233" s="263"/>
      <c r="DR233" s="263" t="e">
        <f t="shared" si="578"/>
        <v>#REF!</v>
      </c>
      <c r="DS233" s="263" t="e">
        <f>DJ233-DM233-DP233</f>
        <v>#REF!</v>
      </c>
      <c r="DT233" s="263"/>
      <c r="DU233" s="263">
        <f>DV233+DW233</f>
        <v>828902.19030000002</v>
      </c>
      <c r="DV233" s="263">
        <v>828902.19030000002</v>
      </c>
      <c r="DW233" s="263"/>
      <c r="DX233" s="263">
        <f>DY233+DZ233</f>
        <v>866110.14494999999</v>
      </c>
      <c r="DY233" s="263">
        <v>866110.14494999999</v>
      </c>
      <c r="DZ233" s="263"/>
      <c r="EA233" s="263"/>
      <c r="EB233" s="263"/>
      <c r="EC233" s="263"/>
      <c r="ED233" s="263">
        <f t="shared" si="586"/>
        <v>-628468.67835000006</v>
      </c>
      <c r="EE233" s="263">
        <f>EH233-DV233</f>
        <v>-628468.67835000006</v>
      </c>
      <c r="EF233" s="263"/>
      <c r="EG233" s="263">
        <f>EH233</f>
        <v>200433.51194999999</v>
      </c>
      <c r="EH233" s="263">
        <f>199999.99995+433.512</f>
        <v>200433.51194999999</v>
      </c>
      <c r="EI233" s="263"/>
      <c r="EJ233" s="263"/>
      <c r="EK233" s="263">
        <f>EL233+EN233</f>
        <v>-200433.51194999999</v>
      </c>
      <c r="EL233" s="263">
        <f>ET233-EH233</f>
        <v>-200433.51194999999</v>
      </c>
      <c r="EM233" s="263"/>
      <c r="EN233" s="263"/>
      <c r="EO233" s="263">
        <f>EP233+ER233</f>
        <v>0</v>
      </c>
      <c r="EP233" s="263"/>
      <c r="EQ233" s="263"/>
      <c r="ER233" s="263"/>
      <c r="ES233" s="263">
        <f>ET233</f>
        <v>0</v>
      </c>
      <c r="ET233" s="263"/>
      <c r="EU233" s="263"/>
      <c r="EV233" s="263"/>
      <c r="EW233" s="263">
        <f>EX233+EY233</f>
        <v>817560.89994999999</v>
      </c>
      <c r="EX233" s="263">
        <f>876110.14495-58549.245</f>
        <v>817560.89994999999</v>
      </c>
      <c r="EY233" s="263"/>
      <c r="EZ233" s="263">
        <f t="shared" si="587"/>
        <v>-698104.49271000002</v>
      </c>
      <c r="FA233" s="263">
        <f>FD233-EX233</f>
        <v>-698104.49271000002</v>
      </c>
      <c r="FB233" s="263"/>
      <c r="FC233" s="263">
        <f t="shared" si="579"/>
        <v>119456.40724</v>
      </c>
      <c r="FD233" s="263">
        <v>119456.40724</v>
      </c>
      <c r="FE233" s="263"/>
      <c r="FF233" s="263"/>
      <c r="FG233" s="263">
        <f>FH233+FJ233</f>
        <v>65872.726010000013</v>
      </c>
      <c r="FH233" s="263">
        <f>FP233-FD233</f>
        <v>65872.726010000013</v>
      </c>
      <c r="FI233" s="263"/>
      <c r="FJ233" s="263"/>
      <c r="FK233" s="263">
        <f>FL233+FN233</f>
        <v>0</v>
      </c>
      <c r="FL233" s="263"/>
      <c r="FM233" s="263"/>
      <c r="FN233" s="263"/>
      <c r="FO233" s="263">
        <f>FP233</f>
        <v>185329.13325000001</v>
      </c>
      <c r="FP233" s="263">
        <f>FD233+65872.72601</f>
        <v>185329.13325000001</v>
      </c>
      <c r="FQ233" s="263"/>
      <c r="FR233" s="263"/>
      <c r="FS233" s="263">
        <f t="shared" si="533"/>
        <v>10366.53103</v>
      </c>
      <c r="FT233" s="387">
        <f>FS233/FD233</f>
        <v>8.6780870691787929E-2</v>
      </c>
      <c r="FU233" s="263">
        <v>10366.53103</v>
      </c>
      <c r="FV233" s="387">
        <f t="shared" si="513"/>
        <v>8.6780870691787929E-2</v>
      </c>
      <c r="FW233" s="263"/>
      <c r="FX233" s="263"/>
      <c r="FY233" s="263"/>
      <c r="FZ233" s="263"/>
      <c r="GA233" s="263">
        <f>GC233</f>
        <v>10366.233029999999</v>
      </c>
      <c r="GB233" s="387">
        <f>GA233/FC233</f>
        <v>8.677837605791365E-2</v>
      </c>
      <c r="GC233" s="263">
        <v>10366.233029999999</v>
      </c>
      <c r="GD233" s="387">
        <f>GC233/FD233</f>
        <v>8.677837605791365E-2</v>
      </c>
      <c r="GE233" s="263"/>
      <c r="GF233" s="263"/>
      <c r="GG233" s="263"/>
      <c r="GH233" s="263"/>
      <c r="GI233" s="263">
        <f t="shared" si="588"/>
        <v>117634.30736999999</v>
      </c>
      <c r="GJ233" s="384">
        <f t="shared" ref="GJ233:GJ238" si="589">GI233/FC233</f>
        <v>0.98474673806036017</v>
      </c>
      <c r="GK233" s="263">
        <v>117634.30736999999</v>
      </c>
      <c r="GL233" s="384">
        <f t="shared" si="531"/>
        <v>0.98474673806036017</v>
      </c>
      <c r="GM233" s="263"/>
      <c r="GN233" s="384"/>
      <c r="GO233" s="263"/>
      <c r="GP233" s="384"/>
      <c r="GQ233" s="263"/>
      <c r="GR233" s="263"/>
      <c r="GS233" s="263"/>
      <c r="GT233" s="263"/>
      <c r="GU233" s="263">
        <f>GV233</f>
        <v>269739.96760999999</v>
      </c>
      <c r="GV233" s="263">
        <f>289934.92987-20194.96226</f>
        <v>269739.96760999999</v>
      </c>
      <c r="GW233" s="263"/>
      <c r="GX233" s="263"/>
      <c r="GY233" s="263"/>
      <c r="GZ233" s="263"/>
      <c r="HA233" s="263"/>
      <c r="HB233" s="263"/>
      <c r="HC233" s="263"/>
      <c r="HD233" s="263"/>
      <c r="HE233" s="263"/>
      <c r="HF233" s="263"/>
      <c r="HG233" s="263">
        <f>HH233</f>
        <v>0</v>
      </c>
      <c r="HH233" s="263">
        <f>HP233-GV233</f>
        <v>0</v>
      </c>
      <c r="HI233" s="263"/>
      <c r="HJ233" s="263"/>
      <c r="HK233" s="263">
        <f>HL233</f>
        <v>0</v>
      </c>
      <c r="HL233" s="263">
        <f>IF233-GZ233</f>
        <v>0</v>
      </c>
      <c r="HM233" s="263"/>
      <c r="HN233" s="263"/>
      <c r="HO233" s="263">
        <f>HP233</f>
        <v>269739.96760999999</v>
      </c>
      <c r="HP233" s="263">
        <f>GV233</f>
        <v>269739.96760999999</v>
      </c>
      <c r="HQ233" s="263"/>
      <c r="HR233" s="263"/>
      <c r="HS233" s="263">
        <f>HT233</f>
        <v>193104.7788</v>
      </c>
      <c r="HT233" s="263">
        <f>193836.77109-731.99229</f>
        <v>193104.7788</v>
      </c>
      <c r="HU233" s="263"/>
      <c r="HV233" s="263"/>
      <c r="HW233" s="263">
        <f>HX233</f>
        <v>0</v>
      </c>
      <c r="HX233" s="263">
        <f>IR233-HL233</f>
        <v>0</v>
      </c>
      <c r="HY233" s="263"/>
      <c r="HZ233" s="263"/>
      <c r="IA233" s="263">
        <f>IB233</f>
        <v>193104.7788</v>
      </c>
      <c r="IB233" s="263">
        <f>HT233</f>
        <v>193104.7788</v>
      </c>
      <c r="IC233" s="263"/>
      <c r="ID233" s="263"/>
      <c r="IE233" s="358"/>
      <c r="IF233" s="270"/>
      <c r="IG233" s="270"/>
      <c r="IH233" s="270"/>
    </row>
    <row r="234" spans="2:242" s="192" customFormat="1" ht="24.75" hidden="1" customHeight="1" x14ac:dyDescent="0.3">
      <c r="B234" s="178"/>
      <c r="C234" s="395" t="s">
        <v>380</v>
      </c>
      <c r="D234" s="423"/>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739"/>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368"/>
      <c r="BM234" s="368"/>
      <c r="BN234" s="368"/>
      <c r="BO234" s="368"/>
      <c r="BP234" s="368"/>
      <c r="BQ234" s="368"/>
      <c r="BR234" s="368"/>
      <c r="BS234" s="368"/>
      <c r="BT234" s="368"/>
      <c r="BU234" s="368"/>
      <c r="BV234" s="182"/>
      <c r="BW234" s="182"/>
      <c r="BX234" s="182"/>
      <c r="BY234" s="182"/>
      <c r="BZ234" s="182"/>
      <c r="CA234" s="182"/>
      <c r="CB234" s="182"/>
      <c r="CC234" s="182"/>
      <c r="CD234" s="182"/>
      <c r="CE234" s="182"/>
      <c r="CF234" s="368"/>
      <c r="CG234" s="182"/>
      <c r="CH234" s="182"/>
      <c r="CI234" s="182"/>
      <c r="CJ234" s="182"/>
      <c r="CK234" s="182"/>
      <c r="CL234" s="182"/>
      <c r="CM234" s="182"/>
      <c r="CN234" s="182"/>
      <c r="CO234" s="182"/>
      <c r="CP234" s="182"/>
      <c r="CQ234" s="182"/>
      <c r="CR234" s="182"/>
      <c r="CS234" s="182"/>
      <c r="CT234" s="182"/>
      <c r="CU234" s="182"/>
      <c r="CV234" s="182"/>
      <c r="CW234" s="182">
        <f>CX234+CY234</f>
        <v>1056115.48859</v>
      </c>
      <c r="CX234" s="182">
        <v>1056115.48859</v>
      </c>
      <c r="CY234" s="182"/>
      <c r="CZ234" s="182"/>
      <c r="DA234" s="182"/>
      <c r="DB234" s="182"/>
      <c r="DC234" s="182"/>
      <c r="DD234" s="182"/>
      <c r="DE234" s="182"/>
      <c r="DF234" s="182">
        <f t="shared" si="576"/>
        <v>-1056115.48859</v>
      </c>
      <c r="DG234" s="182">
        <f>DJ234-CX234</f>
        <v>-1056115.48859</v>
      </c>
      <c r="DH234" s="182"/>
      <c r="DI234" s="182">
        <f t="shared" si="577"/>
        <v>0</v>
      </c>
      <c r="DJ234" s="182">
        <v>0</v>
      </c>
      <c r="DK234" s="182"/>
      <c r="DL234" s="182">
        <f>DM234+DN234</f>
        <v>0</v>
      </c>
      <c r="DM234" s="182">
        <v>0</v>
      </c>
      <c r="DN234" s="182"/>
      <c r="DO234" s="182">
        <f>DP234+DQ234</f>
        <v>0</v>
      </c>
      <c r="DP234" s="182">
        <v>0</v>
      </c>
      <c r="DQ234" s="182"/>
      <c r="DR234" s="182">
        <f t="shared" si="578"/>
        <v>0</v>
      </c>
      <c r="DS234" s="182">
        <f>DJ234-DM234-DP234</f>
        <v>0</v>
      </c>
      <c r="DT234" s="182"/>
      <c r="DU234" s="182"/>
      <c r="DV234" s="182"/>
      <c r="DW234" s="182"/>
      <c r="DX234" s="182"/>
      <c r="DY234" s="182"/>
      <c r="DZ234" s="182"/>
      <c r="EA234" s="182"/>
      <c r="EB234" s="182"/>
      <c r="EC234" s="182"/>
      <c r="ED234" s="182">
        <f t="shared" si="586"/>
        <v>0</v>
      </c>
      <c r="EE234" s="182">
        <f>EH234-DV234</f>
        <v>0</v>
      </c>
      <c r="EF234" s="182"/>
      <c r="EG234" s="182"/>
      <c r="EH234" s="263"/>
      <c r="EI234" s="182"/>
      <c r="EJ234" s="182"/>
      <c r="EK234" s="182"/>
      <c r="EL234" s="182"/>
      <c r="EM234" s="182"/>
      <c r="EN234" s="182"/>
      <c r="EO234" s="182"/>
      <c r="EP234" s="182"/>
      <c r="EQ234" s="182"/>
      <c r="ER234" s="182"/>
      <c r="ES234" s="182">
        <f>ET234</f>
        <v>0</v>
      </c>
      <c r="ET234" s="263"/>
      <c r="EU234" s="182"/>
      <c r="EV234" s="182"/>
      <c r="EW234" s="182"/>
      <c r="EX234" s="182"/>
      <c r="EY234" s="182"/>
      <c r="EZ234" s="182">
        <f t="shared" si="587"/>
        <v>0</v>
      </c>
      <c r="FA234" s="182">
        <f>FD234-EX234</f>
        <v>0</v>
      </c>
      <c r="FB234" s="182"/>
      <c r="FC234" s="182"/>
      <c r="FD234" s="182"/>
      <c r="FE234" s="182"/>
      <c r="FF234" s="182"/>
      <c r="FG234" s="182"/>
      <c r="FH234" s="263">
        <f>FP234-FD234</f>
        <v>0</v>
      </c>
      <c r="FI234" s="182"/>
      <c r="FJ234" s="182"/>
      <c r="FK234" s="182"/>
      <c r="FL234" s="182"/>
      <c r="FM234" s="182"/>
      <c r="FN234" s="182"/>
      <c r="FO234" s="182"/>
      <c r="FP234" s="263">
        <f>EH234</f>
        <v>0</v>
      </c>
      <c r="FQ234" s="182"/>
      <c r="FR234" s="182"/>
      <c r="FS234" s="263">
        <f t="shared" si="533"/>
        <v>0</v>
      </c>
      <c r="FT234" s="387"/>
      <c r="FU234" s="263"/>
      <c r="FV234" s="387" t="e">
        <f t="shared" si="513"/>
        <v>#DIV/0!</v>
      </c>
      <c r="FW234" s="182"/>
      <c r="FX234" s="182"/>
      <c r="FY234" s="182"/>
      <c r="FZ234" s="182"/>
      <c r="GA234" s="263"/>
      <c r="GB234" s="387"/>
      <c r="GC234" s="263"/>
      <c r="GD234" s="387"/>
      <c r="GE234" s="182"/>
      <c r="GF234" s="182"/>
      <c r="GG234" s="182"/>
      <c r="GH234" s="182"/>
      <c r="GI234" s="263">
        <f t="shared" si="588"/>
        <v>0</v>
      </c>
      <c r="GJ234" s="387"/>
      <c r="GK234" s="263"/>
      <c r="GL234" s="387"/>
      <c r="GM234" s="182"/>
      <c r="GN234" s="387"/>
      <c r="GO234" s="182"/>
      <c r="GP234" s="387"/>
      <c r="GQ234" s="182"/>
      <c r="GR234" s="182"/>
      <c r="GS234" s="182"/>
      <c r="GT234" s="182"/>
      <c r="GU234" s="182"/>
      <c r="GV234" s="182"/>
      <c r="GW234" s="182"/>
      <c r="GX234" s="182"/>
      <c r="GY234" s="182"/>
      <c r="GZ234" s="182"/>
      <c r="HA234" s="182"/>
      <c r="HB234" s="182"/>
      <c r="HC234" s="182"/>
      <c r="HD234" s="182"/>
      <c r="HE234" s="182"/>
      <c r="HF234" s="182"/>
      <c r="HG234" s="182"/>
      <c r="HH234" s="263">
        <f>HP234-GV234</f>
        <v>0</v>
      </c>
      <c r="HI234" s="182"/>
      <c r="HJ234" s="182"/>
      <c r="HK234" s="182"/>
      <c r="HL234" s="263">
        <f>IF234-GZ234</f>
        <v>0</v>
      </c>
      <c r="HM234" s="182"/>
      <c r="HN234" s="182"/>
      <c r="HO234" s="182"/>
      <c r="HP234" s="263">
        <f>GV234</f>
        <v>0</v>
      </c>
      <c r="HQ234" s="182"/>
      <c r="HR234" s="182"/>
      <c r="HS234" s="182"/>
      <c r="HT234" s="263">
        <f>HP234</f>
        <v>0</v>
      </c>
      <c r="HU234" s="182"/>
      <c r="HV234" s="182"/>
      <c r="HW234" s="182"/>
      <c r="HX234" s="263">
        <f>IR234-HL234</f>
        <v>0</v>
      </c>
      <c r="HY234" s="182"/>
      <c r="HZ234" s="182"/>
      <c r="IA234" s="182"/>
      <c r="IB234" s="263">
        <f>HT234</f>
        <v>0</v>
      </c>
      <c r="IC234" s="182"/>
      <c r="ID234" s="182"/>
      <c r="IE234" s="358"/>
      <c r="IF234" s="191"/>
      <c r="IG234" s="191"/>
      <c r="IH234" s="191"/>
    </row>
    <row r="235" spans="2:242" s="271" customFormat="1" ht="52.5" hidden="1" customHeight="1" x14ac:dyDescent="0.3">
      <c r="B235" s="278"/>
      <c r="C235" s="275" t="s">
        <v>381</v>
      </c>
      <c r="D235" s="424"/>
      <c r="E235" s="263">
        <f>F235+G235</f>
        <v>0</v>
      </c>
      <c r="F235" s="263"/>
      <c r="G235" s="263"/>
      <c r="H235" s="263">
        <f>I235+J235</f>
        <v>0</v>
      </c>
      <c r="I235" s="263">
        <f>L235-F235</f>
        <v>0</v>
      </c>
      <c r="J235" s="263">
        <f>M235-G235</f>
        <v>0</v>
      </c>
      <c r="K235" s="263">
        <f>L235+M235</f>
        <v>0</v>
      </c>
      <c r="L235" s="263"/>
      <c r="M235" s="263"/>
      <c r="N235" s="263">
        <f>O235+P235</f>
        <v>0</v>
      </c>
      <c r="O235" s="263">
        <f>R235-L235</f>
        <v>0</v>
      </c>
      <c r="P235" s="263">
        <f>S235-M235</f>
        <v>0</v>
      </c>
      <c r="Q235" s="263">
        <f>R235+S235</f>
        <v>0</v>
      </c>
      <c r="R235" s="263"/>
      <c r="S235" s="263"/>
      <c r="T235" s="263">
        <f>U235+V235</f>
        <v>0</v>
      </c>
      <c r="U235" s="263"/>
      <c r="V235" s="263"/>
      <c r="W235" s="263">
        <f>X235+Y235</f>
        <v>0</v>
      </c>
      <c r="X235" s="263">
        <f>AA235-U235</f>
        <v>0</v>
      </c>
      <c r="Y235" s="263">
        <f>AB235-V235</f>
        <v>0</v>
      </c>
      <c r="Z235" s="263">
        <f>AA235+AB235</f>
        <v>0</v>
      </c>
      <c r="AA235" s="263"/>
      <c r="AB235" s="263"/>
      <c r="AC235" s="263">
        <f>AD235+AE235</f>
        <v>0</v>
      </c>
      <c r="AD235" s="263"/>
      <c r="AE235" s="263"/>
      <c r="AF235" s="263">
        <f>AG235+AH235</f>
        <v>0</v>
      </c>
      <c r="AG235" s="263"/>
      <c r="AH235" s="263"/>
      <c r="AI235" s="263"/>
      <c r="AJ235" s="263"/>
      <c r="AK235" s="263">
        <f>Z235-AJ235</f>
        <v>0</v>
      </c>
      <c r="AL235" s="263">
        <f>AA235-AK235</f>
        <v>0</v>
      </c>
      <c r="AM235" s="739"/>
      <c r="AN235" s="263"/>
      <c r="AO235" s="281">
        <v>1</v>
      </c>
      <c r="AP235" s="263"/>
      <c r="AQ235" s="263"/>
      <c r="AR235" s="263">
        <f>AF235-AP235-AQ235</f>
        <v>0</v>
      </c>
      <c r="AS235" s="263">
        <f>AT235+AU235</f>
        <v>0</v>
      </c>
      <c r="AT235" s="263">
        <f>AJ235</f>
        <v>0</v>
      </c>
      <c r="AU235" s="263"/>
      <c r="AV235" s="263">
        <f>AW235+AX235</f>
        <v>0</v>
      </c>
      <c r="AW235" s="263">
        <v>0</v>
      </c>
      <c r="AX235" s="263">
        <v>0</v>
      </c>
      <c r="AY235" s="263">
        <f>AZ235+BA235</f>
        <v>0</v>
      </c>
      <c r="AZ235" s="263">
        <f>AT235+AW235</f>
        <v>0</v>
      </c>
      <c r="BA235" s="263"/>
      <c r="BB235" s="263">
        <f>BC235+BD235</f>
        <v>0</v>
      </c>
      <c r="BC235" s="263"/>
      <c r="BD235" s="263"/>
      <c r="BE235" s="263">
        <f>BF235+BG235</f>
        <v>0</v>
      </c>
      <c r="BF235" s="263">
        <f>BW235-BC235</f>
        <v>0</v>
      </c>
      <c r="BG235" s="263">
        <f>BX235-BD235</f>
        <v>0</v>
      </c>
      <c r="BH235" s="263">
        <f>BI235+BJ235</f>
        <v>0</v>
      </c>
      <c r="BI235" s="263">
        <f>BC235+BF235</f>
        <v>0</v>
      </c>
      <c r="BJ235" s="263"/>
      <c r="BK235" s="281">
        <v>1</v>
      </c>
      <c r="BL235" s="166">
        <f>AZ235*BK235</f>
        <v>0</v>
      </c>
      <c r="BM235" s="166"/>
      <c r="BN235" s="166"/>
      <c r="BO235" s="166"/>
      <c r="BP235" s="166"/>
      <c r="BQ235" s="166"/>
      <c r="BR235" s="166"/>
      <c r="BS235" s="166"/>
      <c r="BT235" s="166">
        <f>AZ235-BQ235</f>
        <v>0</v>
      </c>
      <c r="BU235" s="166"/>
      <c r="BV235" s="263">
        <f>BW235+BX235</f>
        <v>0</v>
      </c>
      <c r="BW235" s="263"/>
      <c r="BX235" s="263"/>
      <c r="BY235" s="263">
        <f>BZ235+CA235</f>
        <v>258026</v>
      </c>
      <c r="BZ235" s="263">
        <f>CC235-BI235</f>
        <v>258026</v>
      </c>
      <c r="CA235" s="263">
        <v>0</v>
      </c>
      <c r="CB235" s="263">
        <f>CC235+CD235</f>
        <v>258026</v>
      </c>
      <c r="CC235" s="263">
        <v>258026</v>
      </c>
      <c r="CD235" s="263"/>
      <c r="CE235" s="281">
        <v>1</v>
      </c>
      <c r="CF235" s="166">
        <f>CC235*CE235</f>
        <v>258026</v>
      </c>
      <c r="CG235" s="263"/>
      <c r="CH235" s="263">
        <f>CI235+CJ235</f>
        <v>258026</v>
      </c>
      <c r="CI235" s="263">
        <f>BY235</f>
        <v>258026</v>
      </c>
      <c r="CJ235" s="263"/>
      <c r="CK235" s="263">
        <f>CL235+CM235</f>
        <v>0</v>
      </c>
      <c r="CL235" s="263">
        <v>0</v>
      </c>
      <c r="CM235" s="263">
        <v>0</v>
      </c>
      <c r="CN235" s="281">
        <f>CN236+CN249</f>
        <v>0</v>
      </c>
      <c r="CO235" s="281">
        <f>CO236+CO249</f>
        <v>0</v>
      </c>
      <c r="CP235" s="281">
        <f>CP236+CP249</f>
        <v>0</v>
      </c>
      <c r="CQ235" s="263">
        <f>CR235+CS235</f>
        <v>0</v>
      </c>
      <c r="CR235" s="263">
        <v>0</v>
      </c>
      <c r="CS235" s="263"/>
      <c r="CT235" s="263">
        <f>CU235+CV235</f>
        <v>0</v>
      </c>
      <c r="CU235" s="263">
        <v>0</v>
      </c>
      <c r="CV235" s="263"/>
      <c r="CW235" s="263">
        <f>CX235+CY235</f>
        <v>258026</v>
      </c>
      <c r="CX235" s="263">
        <v>258026</v>
      </c>
      <c r="CY235" s="263"/>
      <c r="CZ235" s="263">
        <f>DA235+DB235</f>
        <v>272506</v>
      </c>
      <c r="DA235" s="263">
        <v>272506</v>
      </c>
      <c r="DB235" s="263"/>
      <c r="DC235" s="263"/>
      <c r="DD235" s="263"/>
      <c r="DE235" s="263"/>
      <c r="DF235" s="263">
        <f t="shared" si="576"/>
        <v>0</v>
      </c>
      <c r="DG235" s="263">
        <f>DJ235-CX235</f>
        <v>0</v>
      </c>
      <c r="DH235" s="263"/>
      <c r="DI235" s="263">
        <f t="shared" si="577"/>
        <v>258026</v>
      </c>
      <c r="DJ235" s="263">
        <v>258026</v>
      </c>
      <c r="DK235" s="263"/>
      <c r="DL235" s="263">
        <f>DM235+DN235</f>
        <v>0</v>
      </c>
      <c r="DM235" s="263">
        <v>0</v>
      </c>
      <c r="DN235" s="263"/>
      <c r="DO235" s="263">
        <f>DP235+DQ235</f>
        <v>200437.8989</v>
      </c>
      <c r="DP235" s="263">
        <v>200437.8989</v>
      </c>
      <c r="DQ235" s="263"/>
      <c r="DR235" s="263">
        <f t="shared" si="578"/>
        <v>57588.1011</v>
      </c>
      <c r="DS235" s="263">
        <f>DJ235-DM235-DP235</f>
        <v>57588.1011</v>
      </c>
      <c r="DT235" s="263"/>
      <c r="DU235" s="263">
        <f>DV235+DW235</f>
        <v>272506</v>
      </c>
      <c r="DV235" s="263">
        <f>DA235</f>
        <v>272506</v>
      </c>
      <c r="DW235" s="263"/>
      <c r="DX235" s="263">
        <f>DY235+DZ235</f>
        <v>290761</v>
      </c>
      <c r="DY235" s="263">
        <v>290761</v>
      </c>
      <c r="DZ235" s="263"/>
      <c r="EA235" s="263"/>
      <c r="EB235" s="263"/>
      <c r="EC235" s="263"/>
      <c r="ED235" s="263">
        <f t="shared" si="586"/>
        <v>-272506</v>
      </c>
      <c r="EE235" s="263">
        <f>EH235-DV235</f>
        <v>-272506</v>
      </c>
      <c r="EF235" s="263"/>
      <c r="EG235" s="281">
        <f>EH235</f>
        <v>0</v>
      </c>
      <c r="EH235" s="263">
        <v>0</v>
      </c>
      <c r="EI235" s="281"/>
      <c r="EJ235" s="263"/>
      <c r="EK235" s="263">
        <f>EL235+EN235</f>
        <v>0</v>
      </c>
      <c r="EL235" s="263"/>
      <c r="EM235" s="263"/>
      <c r="EN235" s="263"/>
      <c r="EO235" s="263">
        <f>EP235+ER235</f>
        <v>0</v>
      </c>
      <c r="EP235" s="263"/>
      <c r="EQ235" s="263"/>
      <c r="ER235" s="263"/>
      <c r="ES235" s="281">
        <f>ET235</f>
        <v>0</v>
      </c>
      <c r="ET235" s="263"/>
      <c r="EU235" s="263"/>
      <c r="EV235" s="263"/>
      <c r="EW235" s="263">
        <f>EX235+EY235</f>
        <v>290761</v>
      </c>
      <c r="EX235" s="281">
        <v>290761</v>
      </c>
      <c r="EY235" s="263"/>
      <c r="EZ235" s="263">
        <f t="shared" si="587"/>
        <v>-125718.38378999999</v>
      </c>
      <c r="FA235" s="263">
        <f>FD235-EX235</f>
        <v>-125718.38378999999</v>
      </c>
      <c r="FB235" s="263"/>
      <c r="FC235" s="263">
        <f t="shared" ref="FC235:FC242" si="590">FD235</f>
        <v>165042.61621000001</v>
      </c>
      <c r="FD235" s="263">
        <v>165042.61621000001</v>
      </c>
      <c r="FE235" s="281"/>
      <c r="FF235" s="263"/>
      <c r="FG235" s="263">
        <f>FH235+FJ235</f>
        <v>-165042.61621000001</v>
      </c>
      <c r="FH235" s="263">
        <f>FP235-FD235</f>
        <v>-165042.61621000001</v>
      </c>
      <c r="FI235" s="263"/>
      <c r="FJ235" s="263"/>
      <c r="FK235" s="263">
        <f>FL235+FN235</f>
        <v>0</v>
      </c>
      <c r="FL235" s="263"/>
      <c r="FM235" s="263"/>
      <c r="FN235" s="263"/>
      <c r="FO235" s="281">
        <f t="shared" ref="FO235:FO241" si="591">FP235</f>
        <v>0</v>
      </c>
      <c r="FP235" s="263">
        <f>EH235</f>
        <v>0</v>
      </c>
      <c r="FQ235" s="281"/>
      <c r="FR235" s="263"/>
      <c r="FS235" s="263">
        <f t="shared" si="533"/>
        <v>0</v>
      </c>
      <c r="FT235" s="387">
        <f>FS235/FD235</f>
        <v>0</v>
      </c>
      <c r="FU235" s="263">
        <v>0</v>
      </c>
      <c r="FV235" s="387">
        <f t="shared" si="513"/>
        <v>0</v>
      </c>
      <c r="FW235" s="263"/>
      <c r="FX235" s="263"/>
      <c r="FY235" s="263"/>
      <c r="FZ235" s="263"/>
      <c r="GA235" s="263">
        <f t="shared" ref="GA235:GA242" si="592">GC235</f>
        <v>0</v>
      </c>
      <c r="GB235" s="387">
        <f t="shared" ref="GB235:GB242" si="593">GA235/FC235</f>
        <v>0</v>
      </c>
      <c r="GC235" s="263">
        <v>0</v>
      </c>
      <c r="GD235" s="387">
        <f t="shared" ref="GD235:GD242" si="594">GC235/FD235</f>
        <v>0</v>
      </c>
      <c r="GE235" s="263"/>
      <c r="GF235" s="263"/>
      <c r="GG235" s="263"/>
      <c r="GH235" s="263"/>
      <c r="GI235" s="263">
        <f t="shared" si="588"/>
        <v>158261.78245999999</v>
      </c>
      <c r="GJ235" s="387">
        <f t="shared" si="589"/>
        <v>0.95891464940562932</v>
      </c>
      <c r="GK235" s="263">
        <v>158261.78245999999</v>
      </c>
      <c r="GL235" s="387">
        <f t="shared" si="531"/>
        <v>0.95891464940562932</v>
      </c>
      <c r="GM235" s="263"/>
      <c r="GN235" s="387"/>
      <c r="GO235" s="263"/>
      <c r="GP235" s="387"/>
      <c r="GQ235" s="263"/>
      <c r="GR235" s="263"/>
      <c r="GS235" s="263"/>
      <c r="GT235" s="263"/>
      <c r="GU235" s="281">
        <f t="shared" ref="GU235:GU241" si="595">GV235</f>
        <v>0</v>
      </c>
      <c r="GV235" s="281">
        <v>0</v>
      </c>
      <c r="GW235" s="281"/>
      <c r="GX235" s="263"/>
      <c r="GY235" s="263"/>
      <c r="GZ235" s="263"/>
      <c r="HA235" s="263"/>
      <c r="HB235" s="263"/>
      <c r="HC235" s="263"/>
      <c r="HD235" s="263"/>
      <c r="HE235" s="263"/>
      <c r="HF235" s="263"/>
      <c r="HG235" s="281">
        <f t="shared" ref="HG235:HG241" si="596">HH235</f>
        <v>0</v>
      </c>
      <c r="HH235" s="263">
        <f>HP235-GV235</f>
        <v>0</v>
      </c>
      <c r="HI235" s="281"/>
      <c r="HJ235" s="263"/>
      <c r="HK235" s="281">
        <f t="shared" ref="HK235:HK241" si="597">HL235</f>
        <v>0</v>
      </c>
      <c r="HL235" s="263">
        <f>IF235-GZ235</f>
        <v>0</v>
      </c>
      <c r="HM235" s="281"/>
      <c r="HN235" s="263"/>
      <c r="HO235" s="281">
        <f t="shared" ref="HO235:HO241" si="598">HP235</f>
        <v>0</v>
      </c>
      <c r="HP235" s="263">
        <f>GV235</f>
        <v>0</v>
      </c>
      <c r="HQ235" s="281"/>
      <c r="HR235" s="263"/>
      <c r="HS235" s="281">
        <f t="shared" ref="HS235:HS241" si="599">HT235</f>
        <v>0</v>
      </c>
      <c r="HT235" s="263">
        <f>HP235</f>
        <v>0</v>
      </c>
      <c r="HU235" s="281"/>
      <c r="HV235" s="263"/>
      <c r="HW235" s="281">
        <f t="shared" ref="HW235:HW241" si="600">HX235</f>
        <v>0</v>
      </c>
      <c r="HX235" s="263">
        <f>IR235-HL235</f>
        <v>0</v>
      </c>
      <c r="HY235" s="281"/>
      <c r="HZ235" s="263"/>
      <c r="IA235" s="281">
        <f t="shared" ref="IA235:IA241" si="601">IB235</f>
        <v>0</v>
      </c>
      <c r="IB235" s="263">
        <f>HT235</f>
        <v>0</v>
      </c>
      <c r="IC235" s="281"/>
      <c r="ID235" s="263"/>
      <c r="IE235" s="358"/>
      <c r="IF235" s="270"/>
      <c r="IG235" s="270"/>
      <c r="IH235" s="270"/>
    </row>
    <row r="236" spans="2:242" s="271" customFormat="1" ht="45.75" hidden="1" customHeight="1" x14ac:dyDescent="0.3">
      <c r="B236" s="259"/>
      <c r="C236" s="417" t="s">
        <v>375</v>
      </c>
      <c r="D236" s="402" t="s">
        <v>165</v>
      </c>
      <c r="E236" s="263">
        <f>F236+G236</f>
        <v>55000</v>
      </c>
      <c r="F236" s="263">
        <v>55000</v>
      </c>
      <c r="G236" s="263"/>
      <c r="H236" s="263">
        <f>I236+J236</f>
        <v>0</v>
      </c>
      <c r="I236" s="263">
        <f>L236-F236</f>
        <v>0</v>
      </c>
      <c r="J236" s="263">
        <f>M236-G236</f>
        <v>0</v>
      </c>
      <c r="K236" s="263">
        <f>L236+M236</f>
        <v>55000</v>
      </c>
      <c r="L236" s="263">
        <v>55000</v>
      </c>
      <c r="M236" s="263"/>
      <c r="N236" s="263">
        <f>O236+P236</f>
        <v>0</v>
      </c>
      <c r="O236" s="263">
        <f>R236-L236</f>
        <v>0</v>
      </c>
      <c r="P236" s="263">
        <f>S236-M236</f>
        <v>0</v>
      </c>
      <c r="Q236" s="263">
        <f>R236+S236</f>
        <v>55000</v>
      </c>
      <c r="R236" s="263">
        <v>55000</v>
      </c>
      <c r="S236" s="263"/>
      <c r="T236" s="263">
        <f>U236+V236</f>
        <v>55000</v>
      </c>
      <c r="U236" s="263">
        <v>0</v>
      </c>
      <c r="V236" s="263">
        <v>55000</v>
      </c>
      <c r="W236" s="263">
        <f>X236+Y236</f>
        <v>-46217.732000000004</v>
      </c>
      <c r="X236" s="263">
        <f>AA236-U236</f>
        <v>8782.268</v>
      </c>
      <c r="Y236" s="263">
        <f>AB236-V236</f>
        <v>-55000</v>
      </c>
      <c r="Z236" s="263">
        <f>AA236+AB236</f>
        <v>8782.268</v>
      </c>
      <c r="AA236" s="263">
        <v>8782.268</v>
      </c>
      <c r="AB236" s="263"/>
      <c r="AC236" s="263">
        <f>AD236+AE236</f>
        <v>0</v>
      </c>
      <c r="AD236" s="263">
        <v>0</v>
      </c>
      <c r="AE236" s="263"/>
      <c r="AF236" s="263" t="e">
        <f>AG236+AH236</f>
        <v>#REF!</v>
      </c>
      <c r="AG236" s="263" t="e">
        <f>'[2]2017_с остатком на торги'!$AG$137</f>
        <v>#REF!</v>
      </c>
      <c r="AH236" s="263"/>
      <c r="AI236" s="263"/>
      <c r="AJ236" s="263">
        <v>5557.3821900000003</v>
      </c>
      <c r="AK236" s="263">
        <f t="shared" ref="AK236:AK252" si="602">Z236-AJ236</f>
        <v>3224.8858099999998</v>
      </c>
      <c r="AL236" s="263" t="e">
        <f>AG236-AJ236</f>
        <v>#REF!</v>
      </c>
      <c r="AM236" s="739"/>
      <c r="AN236" s="263"/>
      <c r="AO236" s="263">
        <v>1</v>
      </c>
      <c r="AP236" s="263">
        <v>4946.0645599999998</v>
      </c>
      <c r="AQ236" s="263">
        <v>939.71906000000001</v>
      </c>
      <c r="AR236" s="263" t="e">
        <f>AF236-AP236-AQ236</f>
        <v>#REF!</v>
      </c>
      <c r="AS236" s="263">
        <f>AT236+AU236</f>
        <v>26064.59</v>
      </c>
      <c r="AT236" s="263">
        <v>26064.59</v>
      </c>
      <c r="AU236" s="263"/>
      <c r="AV236" s="263">
        <f>AW236+AX236</f>
        <v>0</v>
      </c>
      <c r="AW236" s="263">
        <v>0</v>
      </c>
      <c r="AX236" s="263">
        <v>0</v>
      </c>
      <c r="AY236" s="263">
        <f>AZ236+BA236</f>
        <v>26064.59</v>
      </c>
      <c r="AZ236" s="263">
        <f>AT236+AW236</f>
        <v>26064.59</v>
      </c>
      <c r="BA236" s="263"/>
      <c r="BB236" s="263">
        <f>BC236+BD236</f>
        <v>0</v>
      </c>
      <c r="BC236" s="263"/>
      <c r="BD236" s="263"/>
      <c r="BE236" s="263">
        <f>BF236+BG236</f>
        <v>0</v>
      </c>
      <c r="BF236" s="263">
        <f>BW236-BC236</f>
        <v>0</v>
      </c>
      <c r="BG236" s="263">
        <f>BX236-BD236</f>
        <v>0</v>
      </c>
      <c r="BH236" s="263">
        <f>BI236+BJ236</f>
        <v>26064.59</v>
      </c>
      <c r="BI236" s="263">
        <f>AZ236</f>
        <v>26064.59</v>
      </c>
      <c r="BJ236" s="263"/>
      <c r="BK236" s="263">
        <v>0.75</v>
      </c>
      <c r="BL236" s="234">
        <f>AZ236*BK236</f>
        <v>19548.442500000001</v>
      </c>
      <c r="BM236" s="234"/>
      <c r="BN236" s="234"/>
      <c r="BO236" s="234"/>
      <c r="BP236" s="234">
        <f>BQ236+BR236</f>
        <v>0</v>
      </c>
      <c r="BQ236" s="234">
        <v>0</v>
      </c>
      <c r="BR236" s="234"/>
      <c r="BS236" s="234">
        <f>BT236+BU236</f>
        <v>26064.59</v>
      </c>
      <c r="BT236" s="234">
        <f>AZ236-BQ236</f>
        <v>26064.59</v>
      </c>
      <c r="BU236" s="234"/>
      <c r="BV236" s="263">
        <f>BW236+BX236</f>
        <v>0</v>
      </c>
      <c r="BW236" s="263"/>
      <c r="BX236" s="263"/>
      <c r="BY236" s="263">
        <f>BZ236+CA236</f>
        <v>-11242.06064</v>
      </c>
      <c r="BZ236" s="263">
        <f>CC236-BI236</f>
        <v>-11242.06064</v>
      </c>
      <c r="CA236" s="263">
        <v>0</v>
      </c>
      <c r="CB236" s="263">
        <f>CC236+CD236</f>
        <v>14822.52936</v>
      </c>
      <c r="CC236" s="263">
        <v>14822.52936</v>
      </c>
      <c r="CD236" s="263"/>
      <c r="CE236" s="263">
        <v>0.5</v>
      </c>
      <c r="CF236" s="234">
        <f>CC236*CE236</f>
        <v>7411.2646800000002</v>
      </c>
      <c r="CG236" s="263"/>
      <c r="CH236" s="263">
        <f>CI236+CJ236</f>
        <v>144038.79123</v>
      </c>
      <c r="CI236" s="263">
        <v>144038.79123</v>
      </c>
      <c r="CJ236" s="263"/>
      <c r="CK236" s="263">
        <f>CL236+CM236</f>
        <v>0</v>
      </c>
      <c r="CL236" s="263">
        <v>0</v>
      </c>
      <c r="CM236" s="263">
        <v>0</v>
      </c>
      <c r="CN236" s="263">
        <f>CN247+CN250</f>
        <v>0</v>
      </c>
      <c r="CO236" s="263">
        <f>CO247+CO250</f>
        <v>0</v>
      </c>
      <c r="CP236" s="263">
        <f>CP247+CP250</f>
        <v>0</v>
      </c>
      <c r="CQ236" s="263">
        <f>CR236+CS236</f>
        <v>144038.79123</v>
      </c>
      <c r="CR236" s="263">
        <v>144038.79123</v>
      </c>
      <c r="CS236" s="263"/>
      <c r="CT236" s="263">
        <f>CU236+CV236</f>
        <v>0</v>
      </c>
      <c r="CU236" s="263">
        <v>0</v>
      </c>
      <c r="CV236" s="263"/>
      <c r="CW236" s="263">
        <f>CX236+CY236</f>
        <v>48850.924639999997</v>
      </c>
      <c r="CX236" s="263">
        <v>48850.924639999997</v>
      </c>
      <c r="CY236" s="263"/>
      <c r="CZ236" s="263">
        <f>DA236+DB236</f>
        <v>55000</v>
      </c>
      <c r="DA236" s="263">
        <v>55000</v>
      </c>
      <c r="DB236" s="263"/>
      <c r="DC236" s="263"/>
      <c r="DD236" s="263"/>
      <c r="DE236" s="263"/>
      <c r="DF236" s="263">
        <f t="shared" si="576"/>
        <v>0</v>
      </c>
      <c r="DG236" s="263">
        <f>DJ236-CX236</f>
        <v>0</v>
      </c>
      <c r="DH236" s="263"/>
      <c r="DI236" s="263">
        <f t="shared" si="577"/>
        <v>48850.924639999997</v>
      </c>
      <c r="DJ236" s="263">
        <f>45000+3850.92464</f>
        <v>48850.924639999997</v>
      </c>
      <c r="DK236" s="263"/>
      <c r="DL236" s="263">
        <f>DM236+DN236</f>
        <v>6392.4279699999997</v>
      </c>
      <c r="DM236" s="263">
        <f>4541.50333+1850.92464</f>
        <v>6392.4279699999997</v>
      </c>
      <c r="DN236" s="263"/>
      <c r="DO236" s="263">
        <f>DP236+DQ236</f>
        <v>19432.60842</v>
      </c>
      <c r="DP236" s="263">
        <f>19432.60842</f>
        <v>19432.60842</v>
      </c>
      <c r="DQ236" s="263"/>
      <c r="DR236" s="263">
        <f t="shared" si="578"/>
        <v>23025.88825</v>
      </c>
      <c r="DS236" s="263">
        <f>DJ236-DM236-DP236</f>
        <v>23025.88825</v>
      </c>
      <c r="DT236" s="263"/>
      <c r="DU236" s="263">
        <f>DV236+DW236</f>
        <v>45000</v>
      </c>
      <c r="DV236" s="263">
        <v>45000</v>
      </c>
      <c r="DW236" s="263"/>
      <c r="DX236" s="263">
        <f>DY236+DZ236</f>
        <v>55000</v>
      </c>
      <c r="DY236" s="263">
        <v>55000</v>
      </c>
      <c r="DZ236" s="263"/>
      <c r="EA236" s="263"/>
      <c r="EB236" s="263"/>
      <c r="EC236" s="263"/>
      <c r="ED236" s="263">
        <f t="shared" si="586"/>
        <v>0</v>
      </c>
      <c r="EE236" s="263">
        <f>EH236-DV236</f>
        <v>0</v>
      </c>
      <c r="EF236" s="263"/>
      <c r="EG236" s="263">
        <f>EH236</f>
        <v>45000</v>
      </c>
      <c r="EH236" s="263">
        <v>45000</v>
      </c>
      <c r="EI236" s="263"/>
      <c r="EJ236" s="263"/>
      <c r="EK236" s="263">
        <f>EL236+EN236</f>
        <v>-45000</v>
      </c>
      <c r="EL236" s="263">
        <f>ET236-EH236</f>
        <v>-45000</v>
      </c>
      <c r="EM236" s="263"/>
      <c r="EN236" s="263"/>
      <c r="EO236" s="263">
        <f>EP236+ER236</f>
        <v>0</v>
      </c>
      <c r="EP236" s="263"/>
      <c r="EQ236" s="263"/>
      <c r="ER236" s="263"/>
      <c r="ES236" s="263">
        <f>ET236</f>
        <v>0</v>
      </c>
      <c r="ET236" s="263"/>
      <c r="EU236" s="263"/>
      <c r="EV236" s="263"/>
      <c r="EW236" s="263">
        <f>EX236+EY236</f>
        <v>45000</v>
      </c>
      <c r="EX236" s="263">
        <v>45000</v>
      </c>
      <c r="EY236" s="263"/>
      <c r="EZ236" s="263">
        <f t="shared" si="587"/>
        <v>-7125.2093800000002</v>
      </c>
      <c r="FA236" s="263">
        <f>FD236-EX236</f>
        <v>-7125.2093800000002</v>
      </c>
      <c r="FB236" s="263"/>
      <c r="FC236" s="263">
        <f t="shared" si="590"/>
        <v>37874.79062</v>
      </c>
      <c r="FD236" s="263">
        <v>37874.79062</v>
      </c>
      <c r="FE236" s="263"/>
      <c r="FF236" s="263"/>
      <c r="FG236" s="263">
        <f>FH236+FJ236</f>
        <v>11067.576110000002</v>
      </c>
      <c r="FH236" s="263">
        <f>FP236-FD236</f>
        <v>11067.576110000002</v>
      </c>
      <c r="FI236" s="263"/>
      <c r="FJ236" s="263"/>
      <c r="FK236" s="263">
        <f>FL236+FN236</f>
        <v>0</v>
      </c>
      <c r="FL236" s="263"/>
      <c r="FM236" s="263"/>
      <c r="FN236" s="263"/>
      <c r="FO236" s="263">
        <f t="shared" si="591"/>
        <v>48942.366730000002</v>
      </c>
      <c r="FP236" s="263">
        <f>FD236+11067.57611</f>
        <v>48942.366730000002</v>
      </c>
      <c r="FQ236" s="263"/>
      <c r="FR236" s="263"/>
      <c r="FS236" s="263">
        <f t="shared" si="533"/>
        <v>1516.58727</v>
      </c>
      <c r="FT236" s="387">
        <f>FS236/FD236</f>
        <v>4.0042129479104169E-2</v>
      </c>
      <c r="FU236" s="263">
        <v>1516.58727</v>
      </c>
      <c r="FV236" s="387">
        <f t="shared" si="513"/>
        <v>4.0042129479104169E-2</v>
      </c>
      <c r="FW236" s="263"/>
      <c r="FX236" s="263"/>
      <c r="FY236" s="263"/>
      <c r="FZ236" s="263"/>
      <c r="GA236" s="263">
        <f t="shared" si="592"/>
        <v>2712.47136</v>
      </c>
      <c r="GB236" s="387">
        <f t="shared" si="593"/>
        <v>7.1616801455469004E-2</v>
      </c>
      <c r="GC236" s="263">
        <v>2712.47136</v>
      </c>
      <c r="GD236" s="387">
        <f t="shared" si="594"/>
        <v>7.1616801455469004E-2</v>
      </c>
      <c r="GE236" s="263"/>
      <c r="GF236" s="263"/>
      <c r="GG236" s="263"/>
      <c r="GH236" s="263"/>
      <c r="GI236" s="263">
        <f t="shared" si="588"/>
        <v>19496.456870000002</v>
      </c>
      <c r="GJ236" s="387">
        <f t="shared" si="589"/>
        <v>0.51476078285446114</v>
      </c>
      <c r="GK236" s="263">
        <v>19496.456870000002</v>
      </c>
      <c r="GL236" s="387">
        <f t="shared" si="531"/>
        <v>0.51476078285446114</v>
      </c>
      <c r="GM236" s="263"/>
      <c r="GN236" s="387"/>
      <c r="GO236" s="263"/>
      <c r="GP236" s="387"/>
      <c r="GQ236" s="263"/>
      <c r="GR236" s="263"/>
      <c r="GS236" s="263"/>
      <c r="GT236" s="263"/>
      <c r="GU236" s="263">
        <f t="shared" si="595"/>
        <v>47683.231870000003</v>
      </c>
      <c r="GV236" s="263">
        <v>47683.231870000003</v>
      </c>
      <c r="GW236" s="263"/>
      <c r="GX236" s="263"/>
      <c r="GY236" s="263"/>
      <c r="GZ236" s="263"/>
      <c r="HA236" s="263"/>
      <c r="HB236" s="263"/>
      <c r="HC236" s="263"/>
      <c r="HD236" s="263"/>
      <c r="HE236" s="263"/>
      <c r="HF236" s="263"/>
      <c r="HG236" s="263">
        <f t="shared" si="596"/>
        <v>0</v>
      </c>
      <c r="HH236" s="263">
        <f>HP236-GV236</f>
        <v>0</v>
      </c>
      <c r="HI236" s="263"/>
      <c r="HJ236" s="263"/>
      <c r="HK236" s="263">
        <f t="shared" si="597"/>
        <v>0</v>
      </c>
      <c r="HL236" s="263">
        <f>IF236-GZ236</f>
        <v>0</v>
      </c>
      <c r="HM236" s="263"/>
      <c r="HN236" s="263"/>
      <c r="HO236" s="263">
        <f t="shared" si="598"/>
        <v>47683.231870000003</v>
      </c>
      <c r="HP236" s="263">
        <f>GV236</f>
        <v>47683.231870000003</v>
      </c>
      <c r="HQ236" s="263"/>
      <c r="HR236" s="263"/>
      <c r="HS236" s="263">
        <f t="shared" si="599"/>
        <v>47683.231870000003</v>
      </c>
      <c r="HT236" s="263">
        <f>HP236</f>
        <v>47683.231870000003</v>
      </c>
      <c r="HU236" s="263"/>
      <c r="HV236" s="263"/>
      <c r="HW236" s="263">
        <f t="shared" si="600"/>
        <v>0</v>
      </c>
      <c r="HX236" s="263">
        <f>IR236-HL236</f>
        <v>0</v>
      </c>
      <c r="HY236" s="263"/>
      <c r="HZ236" s="263"/>
      <c r="IA236" s="263">
        <f t="shared" si="601"/>
        <v>47683.231870000003</v>
      </c>
      <c r="IB236" s="263">
        <f>HT236</f>
        <v>47683.231870000003</v>
      </c>
      <c r="IC236" s="263"/>
      <c r="ID236" s="263"/>
      <c r="IE236" s="358"/>
      <c r="IF236" s="270"/>
      <c r="IG236" s="270"/>
      <c r="IH236" s="270"/>
    </row>
    <row r="237" spans="2:242" s="378" customFormat="1" ht="112.5" customHeight="1" x14ac:dyDescent="0.3">
      <c r="B237" s="219" t="s">
        <v>95</v>
      </c>
      <c r="C237" s="410" t="s">
        <v>382</v>
      </c>
      <c r="D237" s="410" t="s">
        <v>377</v>
      </c>
      <c r="E237" s="223" t="e">
        <f>E238+#REF!+#REF!</f>
        <v>#REF!</v>
      </c>
      <c r="F237" s="223" t="e">
        <f>F238+#REF!+#REF!</f>
        <v>#REF!</v>
      </c>
      <c r="G237" s="223" t="e">
        <f>G238+#REF!+#REF!</f>
        <v>#REF!</v>
      </c>
      <c r="H237" s="223" t="e">
        <f>H238+#REF!+#REF!</f>
        <v>#REF!</v>
      </c>
      <c r="I237" s="223" t="e">
        <f>I238+#REF!+#REF!</f>
        <v>#REF!</v>
      </c>
      <c r="J237" s="223" t="e">
        <f>J238+#REF!+#REF!</f>
        <v>#REF!</v>
      </c>
      <c r="K237" s="223" t="e">
        <f>K238+#REF!+#REF!</f>
        <v>#REF!</v>
      </c>
      <c r="L237" s="223" t="e">
        <f>L238+#REF!+#REF!</f>
        <v>#REF!</v>
      </c>
      <c r="M237" s="223" t="e">
        <f>M238+#REF!+#REF!</f>
        <v>#REF!</v>
      </c>
      <c r="N237" s="223" t="e">
        <f>N238+#REF!+#REF!</f>
        <v>#REF!</v>
      </c>
      <c r="O237" s="223" t="e">
        <f>O238+#REF!+#REF!</f>
        <v>#REF!</v>
      </c>
      <c r="P237" s="223" t="e">
        <f>P238+#REF!+#REF!</f>
        <v>#REF!</v>
      </c>
      <c r="Q237" s="223" t="e">
        <f>Q238+#REF!+#REF!</f>
        <v>#REF!</v>
      </c>
      <c r="R237" s="223" t="e">
        <f>R238+#REF!+#REF!</f>
        <v>#REF!</v>
      </c>
      <c r="S237" s="223" t="e">
        <f>S238+#REF!+#REF!</f>
        <v>#REF!</v>
      </c>
      <c r="T237" s="223" t="e">
        <f>T238+#REF!+#REF!</f>
        <v>#REF!</v>
      </c>
      <c r="U237" s="223" t="e">
        <f>U238+#REF!+#REF!</f>
        <v>#REF!</v>
      </c>
      <c r="V237" s="223" t="e">
        <f>V238+#REF!+#REF!</f>
        <v>#REF!</v>
      </c>
      <c r="W237" s="223" t="e">
        <f>W238+#REF!+#REF!</f>
        <v>#REF!</v>
      </c>
      <c r="X237" s="223" t="e">
        <f>X238+#REF!+#REF!</f>
        <v>#REF!</v>
      </c>
      <c r="Y237" s="223" t="e">
        <f>Y238+#REF!+#REF!</f>
        <v>#REF!</v>
      </c>
      <c r="Z237" s="223" t="e">
        <f>Z238+#REF!+#REF!</f>
        <v>#REF!</v>
      </c>
      <c r="AA237" s="223" t="e">
        <f>AA238+#REF!+#REF!</f>
        <v>#REF!</v>
      </c>
      <c r="AB237" s="223" t="e">
        <f>AB238+#REF!+#REF!</f>
        <v>#REF!</v>
      </c>
      <c r="AC237" s="223" t="e">
        <f>AC238+#REF!+#REF!</f>
        <v>#REF!</v>
      </c>
      <c r="AD237" s="223" t="e">
        <f>AD238+#REF!+#REF!</f>
        <v>#REF!</v>
      </c>
      <c r="AE237" s="223" t="e">
        <f>AE238+#REF!+#REF!</f>
        <v>#REF!</v>
      </c>
      <c r="AF237" s="223" t="e">
        <f>AF238+#REF!+#REF!</f>
        <v>#REF!</v>
      </c>
      <c r="AG237" s="223" t="e">
        <f>AG238+#REF!+#REF!</f>
        <v>#REF!</v>
      </c>
      <c r="AH237" s="223" t="e">
        <f>AH238+#REF!+#REF!</f>
        <v>#REF!</v>
      </c>
      <c r="AI237" s="223">
        <v>0</v>
      </c>
      <c r="AJ237" s="223" t="e">
        <f>AJ238+#REF!+#REF!</f>
        <v>#REF!</v>
      </c>
      <c r="AK237" s="411" t="e">
        <f t="shared" si="602"/>
        <v>#REF!</v>
      </c>
      <c r="AL237" s="411" t="e">
        <f>AF237-AJ237</f>
        <v>#REF!</v>
      </c>
      <c r="AM237" s="739" t="s">
        <v>378</v>
      </c>
      <c r="AN237" s="413" t="s">
        <v>359</v>
      </c>
      <c r="AO237" s="414">
        <v>1</v>
      </c>
      <c r="AP237" s="226" t="e">
        <f>AP238+#REF!</f>
        <v>#REF!</v>
      </c>
      <c r="AQ237" s="226" t="e">
        <f>AQ238+#REF!</f>
        <v>#REF!</v>
      </c>
      <c r="AR237" s="226" t="e">
        <f>AR238+#REF!</f>
        <v>#REF!</v>
      </c>
      <c r="AS237" s="223" t="e">
        <f>AS238+#REF!+#REF!</f>
        <v>#REF!</v>
      </c>
      <c r="AT237" s="223" t="e">
        <f>AT238+#REF!+#REF!</f>
        <v>#REF!</v>
      </c>
      <c r="AU237" s="223" t="e">
        <f>AU238+#REF!+#REF!</f>
        <v>#REF!</v>
      </c>
      <c r="AV237" s="223" t="e">
        <f>AW237+AX237</f>
        <v>#REF!</v>
      </c>
      <c r="AW237" s="223" t="e">
        <f>AW238+#REF!</f>
        <v>#REF!</v>
      </c>
      <c r="AX237" s="223" t="e">
        <f>AX238+#REF!</f>
        <v>#REF!</v>
      </c>
      <c r="AY237" s="223" t="e">
        <f>AY238+#REF!+#REF!</f>
        <v>#REF!</v>
      </c>
      <c r="AZ237" s="223" t="e">
        <f>AZ238+#REF!+#REF!</f>
        <v>#REF!</v>
      </c>
      <c r="BA237" s="223" t="e">
        <f>BA238+#REF!+#REF!</f>
        <v>#REF!</v>
      </c>
      <c r="BB237" s="223" t="e">
        <f>BB238+#REF!+#REF!</f>
        <v>#REF!</v>
      </c>
      <c r="BC237" s="223" t="e">
        <f>BC238+#REF!+#REF!</f>
        <v>#REF!</v>
      </c>
      <c r="BD237" s="223" t="e">
        <f>BD238+#REF!+#REF!</f>
        <v>#REF!</v>
      </c>
      <c r="BE237" s="223" t="e">
        <f>BE238+#REF!+#REF!</f>
        <v>#REF!</v>
      </c>
      <c r="BF237" s="223" t="e">
        <f>BF238+#REF!+#REF!</f>
        <v>#REF!</v>
      </c>
      <c r="BG237" s="223" t="e">
        <f>BG238+#REF!+#REF!</f>
        <v>#REF!</v>
      </c>
      <c r="BH237" s="223" t="e">
        <f>BH238+#REF!+#REF!</f>
        <v>#REF!</v>
      </c>
      <c r="BI237" s="223" t="e">
        <f>BI238+#REF!+#REF!</f>
        <v>#REF!</v>
      </c>
      <c r="BJ237" s="223" t="e">
        <f>BJ238+#REF!+#REF!</f>
        <v>#REF!</v>
      </c>
      <c r="BK237" s="414" t="e">
        <f>BL237/AY237</f>
        <v>#REF!</v>
      </c>
      <c r="BL237" s="223" t="e">
        <f>AZ237*75/100</f>
        <v>#REF!</v>
      </c>
      <c r="BM237" s="223" t="e">
        <f>BM238+#REF!+#REF!</f>
        <v>#REF!</v>
      </c>
      <c r="BN237" s="223" t="e">
        <f>BN238+#REF!+#REF!</f>
        <v>#REF!</v>
      </c>
      <c r="BO237" s="223" t="e">
        <f>BO238+#REF!+#REF!</f>
        <v>#REF!</v>
      </c>
      <c r="BP237" s="223" t="e">
        <f>BP238+#REF!+#REF!</f>
        <v>#REF!</v>
      </c>
      <c r="BQ237" s="223" t="e">
        <f>BQ238+#REF!+#REF!</f>
        <v>#REF!</v>
      </c>
      <c r="BR237" s="223" t="e">
        <f>BR238+#REF!+#REF!</f>
        <v>#REF!</v>
      </c>
      <c r="BS237" s="223" t="e">
        <f>BS238+#REF!+#REF!</f>
        <v>#REF!</v>
      </c>
      <c r="BT237" s="223" t="e">
        <f>BT238+#REF!+#REF!</f>
        <v>#REF!</v>
      </c>
      <c r="BU237" s="223" t="e">
        <f>BU238+#REF!+#REF!</f>
        <v>#REF!</v>
      </c>
      <c r="BV237" s="223" t="e">
        <f>BV238+#REF!+#REF!</f>
        <v>#REF!</v>
      </c>
      <c r="BW237" s="223" t="e">
        <f>BW238+#REF!+#REF!</f>
        <v>#REF!</v>
      </c>
      <c r="BX237" s="223" t="e">
        <f>BX238+#REF!+#REF!</f>
        <v>#REF!</v>
      </c>
      <c r="BY237" s="223" t="e">
        <f>BY238+#REF!+#REF!</f>
        <v>#REF!</v>
      </c>
      <c r="BZ237" s="223" t="e">
        <f>BZ238+#REF!+#REF!</f>
        <v>#REF!</v>
      </c>
      <c r="CA237" s="223" t="e">
        <f>CA238+#REF!+#REF!</f>
        <v>#REF!</v>
      </c>
      <c r="CB237" s="223" t="e">
        <f>CB238+#REF!+#REF!</f>
        <v>#REF!</v>
      </c>
      <c r="CC237" s="223" t="e">
        <f>CC238+#REF!+#REF!</f>
        <v>#REF!</v>
      </c>
      <c r="CD237" s="223" t="e">
        <f>CD238+#REF!+#REF!</f>
        <v>#REF!</v>
      </c>
      <c r="CE237" s="414" t="e">
        <f>CF237/BV237</f>
        <v>#REF!</v>
      </c>
      <c r="CF237" s="223" t="e">
        <f>CF238+#REF!</f>
        <v>#REF!</v>
      </c>
      <c r="CG237" s="410"/>
      <c r="CH237" s="223" t="e">
        <f>CH238+#REF!+#REF!</f>
        <v>#REF!</v>
      </c>
      <c r="CI237" s="223" t="e">
        <f>CI238+#REF!+#REF!</f>
        <v>#REF!</v>
      </c>
      <c r="CJ237" s="223" t="e">
        <f>CJ238+#REF!+#REF!</f>
        <v>#REF!</v>
      </c>
      <c r="CK237" s="223" t="e">
        <f>CL237+CM237</f>
        <v>#REF!</v>
      </c>
      <c r="CL237" s="223" t="e">
        <f>CL238+#REF!</f>
        <v>#REF!</v>
      </c>
      <c r="CM237" s="223" t="e">
        <f>CM238+#REF!</f>
        <v>#REF!</v>
      </c>
      <c r="CN237" s="414" t="e">
        <f>CN238+CN251</f>
        <v>#REF!</v>
      </c>
      <c r="CO237" s="414" t="e">
        <f>CO238+CO251</f>
        <v>#REF!</v>
      </c>
      <c r="CP237" s="414" t="e">
        <f>CP238+CP251</f>
        <v>#REF!</v>
      </c>
      <c r="CQ237" s="223" t="e">
        <f>CQ238+#REF!+#REF!</f>
        <v>#REF!</v>
      </c>
      <c r="CR237" s="223" t="e">
        <f>CR238+#REF!+#REF!</f>
        <v>#REF!</v>
      </c>
      <c r="CS237" s="223" t="e">
        <f>CS238+#REF!+#REF!</f>
        <v>#REF!</v>
      </c>
      <c r="CT237" s="223" t="e">
        <f>CT238+#REF!+#REF!</f>
        <v>#REF!</v>
      </c>
      <c r="CU237" s="223" t="e">
        <f>CU238+#REF!+#REF!</f>
        <v>#REF!</v>
      </c>
      <c r="CV237" s="223" t="e">
        <f>CV238+#REF!+#REF!</f>
        <v>#REF!</v>
      </c>
      <c r="CW237" s="223">
        <f>CX237</f>
        <v>296317.40000000002</v>
      </c>
      <c r="CX237" s="223">
        <f>CX238</f>
        <v>296317.40000000002</v>
      </c>
      <c r="CY237" s="223">
        <f>CY238</f>
        <v>0</v>
      </c>
      <c r="CZ237" s="223" t="e">
        <f>CZ238+#REF!+#REF!</f>
        <v>#REF!</v>
      </c>
      <c r="DA237" s="223" t="e">
        <f>DA238+#REF!+#REF!</f>
        <v>#REF!</v>
      </c>
      <c r="DB237" s="223" t="e">
        <f>DB238+#REF!+#REF!</f>
        <v>#REF!</v>
      </c>
      <c r="DC237" s="223"/>
      <c r="DD237" s="223"/>
      <c r="DE237" s="223"/>
      <c r="DF237" s="223" t="e">
        <f>DG237</f>
        <v>#REF!</v>
      </c>
      <c r="DG237" s="223" t="e">
        <f>DG238+#REF!</f>
        <v>#REF!</v>
      </c>
      <c r="DH237" s="223">
        <f>DH238</f>
        <v>0</v>
      </c>
      <c r="DI237" s="223" t="e">
        <f>DJ237</f>
        <v>#REF!</v>
      </c>
      <c r="DJ237" s="223" t="e">
        <f>DJ238+#REF!</f>
        <v>#REF!</v>
      </c>
      <c r="DK237" s="223">
        <f>DK238</f>
        <v>0</v>
      </c>
      <c r="DL237" s="223">
        <f>DM237</f>
        <v>0</v>
      </c>
      <c r="DM237" s="223">
        <f>DM238</f>
        <v>0</v>
      </c>
      <c r="DN237" s="223">
        <f>DN238</f>
        <v>0</v>
      </c>
      <c r="DO237" s="223">
        <f>DP237</f>
        <v>0</v>
      </c>
      <c r="DP237" s="223">
        <f>DP238</f>
        <v>0</v>
      </c>
      <c r="DQ237" s="223">
        <f>DQ238</f>
        <v>0</v>
      </c>
      <c r="DR237" s="223">
        <f>DS237</f>
        <v>296317.40000000002</v>
      </c>
      <c r="DS237" s="223">
        <f>DS238</f>
        <v>296317.40000000002</v>
      </c>
      <c r="DT237" s="223">
        <f>DT238</f>
        <v>0</v>
      </c>
      <c r="DU237" s="223">
        <f>DV237</f>
        <v>0</v>
      </c>
      <c r="DV237" s="223">
        <f>DV238</f>
        <v>0</v>
      </c>
      <c r="DW237" s="223">
        <f>DW238</f>
        <v>0</v>
      </c>
      <c r="DX237" s="223" t="e">
        <f>DX238+#REF!+#REF!</f>
        <v>#REF!</v>
      </c>
      <c r="DY237" s="223" t="e">
        <f>DY238+#REF!+#REF!</f>
        <v>#REF!</v>
      </c>
      <c r="DZ237" s="223" t="e">
        <f>DZ238+#REF!+#REF!</f>
        <v>#REF!</v>
      </c>
      <c r="EA237" s="223"/>
      <c r="EB237" s="223"/>
      <c r="EC237" s="223"/>
      <c r="ED237" s="223" t="e">
        <f t="shared" si="586"/>
        <v>#REF!</v>
      </c>
      <c r="EE237" s="223" t="e">
        <f>EE238+#REF!</f>
        <v>#REF!</v>
      </c>
      <c r="EF237" s="223"/>
      <c r="EG237" s="414" t="e">
        <f>EH237+EI237+EJ237</f>
        <v>#REF!</v>
      </c>
      <c r="EH237" s="414" t="e">
        <f>EH238+#REF!</f>
        <v>#REF!</v>
      </c>
      <c r="EI237" s="414"/>
      <c r="EJ237" s="223"/>
      <c r="EK237" s="414" t="e">
        <f>EL237+EN237</f>
        <v>#REF!</v>
      </c>
      <c r="EL237" s="414" t="e">
        <f>EL238+#REF!</f>
        <v>#REF!</v>
      </c>
      <c r="EM237" s="414" t="e">
        <f>EM238+#REF!</f>
        <v>#REF!</v>
      </c>
      <c r="EN237" s="414" t="e">
        <f>EN238+#REF!</f>
        <v>#REF!</v>
      </c>
      <c r="EO237" s="414" t="e">
        <f>EP237+ER237</f>
        <v>#REF!</v>
      </c>
      <c r="EP237" s="414" t="e">
        <f>EP238+#REF!</f>
        <v>#REF!</v>
      </c>
      <c r="EQ237" s="414" t="e">
        <f>EQ238+#REF!</f>
        <v>#REF!</v>
      </c>
      <c r="ER237" s="414" t="e">
        <f>ER238+#REF!</f>
        <v>#REF!</v>
      </c>
      <c r="ES237" s="414" t="e">
        <f>ET237+EU237+EV237</f>
        <v>#REF!</v>
      </c>
      <c r="ET237" s="414" t="e">
        <f>ET238+#REF!</f>
        <v>#REF!</v>
      </c>
      <c r="EU237" s="223"/>
      <c r="EV237" s="223"/>
      <c r="EW237" s="223">
        <f>EX237</f>
        <v>0</v>
      </c>
      <c r="EX237" s="223">
        <f>EX238</f>
        <v>0</v>
      </c>
      <c r="EY237" s="223">
        <f>EY238</f>
        <v>0</v>
      </c>
      <c r="EZ237" s="223" t="e">
        <f t="shared" si="587"/>
        <v>#REF!</v>
      </c>
      <c r="FA237" s="223" t="e">
        <f>FA238+#REF!</f>
        <v>#REF!</v>
      </c>
      <c r="FB237" s="223"/>
      <c r="FC237" s="414">
        <f>FD237+FE237+FF237</f>
        <v>1779345.75795</v>
      </c>
      <c r="FD237" s="414">
        <f>FD238+FD239</f>
        <v>1779345.75795</v>
      </c>
      <c r="FE237" s="414">
        <f>EY237+FB237</f>
        <v>0</v>
      </c>
      <c r="FF237" s="414">
        <v>0</v>
      </c>
      <c r="FG237" s="414">
        <f>FH237+FI237+FJ237</f>
        <v>0</v>
      </c>
      <c r="FH237" s="414">
        <f>FH238+FH239</f>
        <v>0</v>
      </c>
      <c r="FI237" s="414"/>
      <c r="FJ237" s="223"/>
      <c r="FK237" s="414" t="e">
        <f>FL237+FN237</f>
        <v>#REF!</v>
      </c>
      <c r="FL237" s="414" t="e">
        <f>FL238+#REF!</f>
        <v>#REF!</v>
      </c>
      <c r="FM237" s="414" t="e">
        <f>FM238+#REF!</f>
        <v>#REF!</v>
      </c>
      <c r="FN237" s="414" t="e">
        <f>FN238+#REF!</f>
        <v>#REF!</v>
      </c>
      <c r="FO237" s="414">
        <f>FP237+FQ237+FR237</f>
        <v>1779345.75795</v>
      </c>
      <c r="FP237" s="414">
        <f>FP238+FP239</f>
        <v>1779345.75795</v>
      </c>
      <c r="FQ237" s="414"/>
      <c r="FR237" s="223"/>
      <c r="FS237" s="222">
        <f t="shared" si="533"/>
        <v>642942.40379999997</v>
      </c>
      <c r="FT237" s="425">
        <f>FS237/FD237</f>
        <v>0.36133640745615375</v>
      </c>
      <c r="FU237" s="414">
        <f>FU238+FU239</f>
        <v>642942.40379999997</v>
      </c>
      <c r="FV237" s="425">
        <f t="shared" si="513"/>
        <v>0.36133640745615375</v>
      </c>
      <c r="FW237" s="223"/>
      <c r="FX237" s="223"/>
      <c r="FY237" s="223"/>
      <c r="FZ237" s="223"/>
      <c r="GA237" s="223">
        <f t="shared" si="592"/>
        <v>642942.40379999997</v>
      </c>
      <c r="GB237" s="376">
        <f t="shared" si="593"/>
        <v>0.36133640745615375</v>
      </c>
      <c r="GC237" s="414">
        <f>GC238+GC239</f>
        <v>642942.40379999997</v>
      </c>
      <c r="GD237" s="376">
        <f t="shared" si="594"/>
        <v>0.36133640745615375</v>
      </c>
      <c r="GE237" s="223"/>
      <c r="GF237" s="223"/>
      <c r="GG237" s="223"/>
      <c r="GH237" s="223"/>
      <c r="GI237" s="223">
        <f t="shared" si="588"/>
        <v>642942.40379999997</v>
      </c>
      <c r="GJ237" s="376">
        <f t="shared" si="589"/>
        <v>0.36133640745615375</v>
      </c>
      <c r="GK237" s="414">
        <f>GK238+GK239</f>
        <v>642942.40379999997</v>
      </c>
      <c r="GL237" s="376">
        <f t="shared" si="531"/>
        <v>0.36133640745615375</v>
      </c>
      <c r="GM237" s="223"/>
      <c r="GN237" s="376"/>
      <c r="GO237" s="223"/>
      <c r="GP237" s="376"/>
      <c r="GQ237" s="223"/>
      <c r="GR237" s="223"/>
      <c r="GS237" s="223"/>
      <c r="GT237" s="223"/>
      <c r="GU237" s="414">
        <f t="shared" si="595"/>
        <v>1901480</v>
      </c>
      <c r="GV237" s="414">
        <f>GV238+GV239</f>
        <v>1901480</v>
      </c>
      <c r="GW237" s="414"/>
      <c r="GX237" s="223"/>
      <c r="GY237" s="223"/>
      <c r="GZ237" s="223"/>
      <c r="HA237" s="223"/>
      <c r="HB237" s="223"/>
      <c r="HC237" s="223"/>
      <c r="HD237" s="223"/>
      <c r="HE237" s="223"/>
      <c r="HF237" s="223"/>
      <c r="HG237" s="414">
        <f t="shared" si="596"/>
        <v>0</v>
      </c>
      <c r="HH237" s="414">
        <f>HH238+HH239</f>
        <v>0</v>
      </c>
      <c r="HI237" s="414"/>
      <c r="HJ237" s="223"/>
      <c r="HK237" s="414" t="e">
        <f t="shared" si="597"/>
        <v>#REF!</v>
      </c>
      <c r="HL237" s="414" t="e">
        <f>HL238+#REF!</f>
        <v>#REF!</v>
      </c>
      <c r="HM237" s="414"/>
      <c r="HN237" s="223"/>
      <c r="HO237" s="414">
        <f t="shared" si="598"/>
        <v>1901480</v>
      </c>
      <c r="HP237" s="414">
        <f>HP238+HP239</f>
        <v>1901480</v>
      </c>
      <c r="HQ237" s="414"/>
      <c r="HR237" s="223"/>
      <c r="HS237" s="414">
        <f t="shared" si="599"/>
        <v>1721862</v>
      </c>
      <c r="HT237" s="414">
        <f>HT238+HT239</f>
        <v>1721862</v>
      </c>
      <c r="HU237" s="414"/>
      <c r="HV237" s="223"/>
      <c r="HW237" s="414">
        <f t="shared" si="600"/>
        <v>0</v>
      </c>
      <c r="HX237" s="414">
        <f>HX238+HX239</f>
        <v>0</v>
      </c>
      <c r="HY237" s="414"/>
      <c r="HZ237" s="223"/>
      <c r="IA237" s="414">
        <f t="shared" si="601"/>
        <v>1721862</v>
      </c>
      <c r="IB237" s="414">
        <f>IB238+IB239</f>
        <v>1721862</v>
      </c>
      <c r="IC237" s="414"/>
      <c r="ID237" s="223"/>
      <c r="IE237" s="426" t="s">
        <v>383</v>
      </c>
      <c r="IF237" s="416"/>
      <c r="IG237" s="416"/>
      <c r="IH237" s="416"/>
    </row>
    <row r="238" spans="2:242" s="430" customFormat="1" ht="54.75" customHeight="1" x14ac:dyDescent="0.35">
      <c r="B238" s="178"/>
      <c r="C238" s="179" t="s">
        <v>142</v>
      </c>
      <c r="D238" s="423" t="s">
        <v>364</v>
      </c>
      <c r="E238" s="182">
        <f>F238+G238</f>
        <v>1587746.40555</v>
      </c>
      <c r="F238" s="182">
        <v>1517375.34142</v>
      </c>
      <c r="G238" s="182">
        <v>70371.064129999999</v>
      </c>
      <c r="H238" s="182">
        <f>I238+J238</f>
        <v>15933.507459999993</v>
      </c>
      <c r="I238" s="182">
        <f>L238-F238</f>
        <v>15933.507459999993</v>
      </c>
      <c r="J238" s="182">
        <f>M238-G238</f>
        <v>0</v>
      </c>
      <c r="K238" s="182">
        <f>L238+M238</f>
        <v>1603679.91301</v>
      </c>
      <c r="L238" s="182">
        <v>1533308.8488799999</v>
      </c>
      <c r="M238" s="182">
        <v>70371.064129999999</v>
      </c>
      <c r="N238" s="182">
        <f>O238+P238</f>
        <v>0</v>
      </c>
      <c r="O238" s="182">
        <f>R238-L238</f>
        <v>0</v>
      </c>
      <c r="P238" s="182">
        <f>S238-M238</f>
        <v>0</v>
      </c>
      <c r="Q238" s="182">
        <f>R238+S238</f>
        <v>1603679.91301</v>
      </c>
      <c r="R238" s="182">
        <v>1533308.8488799999</v>
      </c>
      <c r="S238" s="182">
        <v>70371.064129999999</v>
      </c>
      <c r="T238" s="182">
        <f>U238+V238</f>
        <v>2371050.6324999998</v>
      </c>
      <c r="U238" s="182">
        <v>0</v>
      </c>
      <c r="V238" s="182">
        <v>2371050.6324999998</v>
      </c>
      <c r="W238" s="182">
        <f t="shared" ref="W238:W254" si="603">X238+Y238</f>
        <v>-1600218.0767399999</v>
      </c>
      <c r="X238" s="182">
        <f>AA238-U238</f>
        <v>770832.55576000002</v>
      </c>
      <c r="Y238" s="182">
        <f>AB238-V238</f>
        <v>-2371050.6324999998</v>
      </c>
      <c r="Z238" s="182">
        <f>AA238+AB238</f>
        <v>770832.55576000002</v>
      </c>
      <c r="AA238" s="182">
        <v>770832.55576000002</v>
      </c>
      <c r="AB238" s="182"/>
      <c r="AC238" s="182">
        <f>AD238+AE238</f>
        <v>0</v>
      </c>
      <c r="AD238" s="182">
        <v>0</v>
      </c>
      <c r="AE238" s="182"/>
      <c r="AF238" s="182" t="e">
        <f>AG238+AH238</f>
        <v>#REF!</v>
      </c>
      <c r="AG238" s="182" t="e">
        <f>'[2]2017_с остатком на торги'!$AG$135</f>
        <v>#REF!</v>
      </c>
      <c r="AH238" s="182"/>
      <c r="AI238" s="182"/>
      <c r="AJ238" s="182">
        <v>866627.63382999995</v>
      </c>
      <c r="AK238" s="182">
        <f t="shared" si="602"/>
        <v>-95795.07806999993</v>
      </c>
      <c r="AL238" s="182" t="e">
        <f>AF238-AJ238</f>
        <v>#REF!</v>
      </c>
      <c r="AM238" s="739"/>
      <c r="AN238" s="182"/>
      <c r="AO238" s="182">
        <v>1</v>
      </c>
      <c r="AP238" s="182">
        <v>687394.10190000001</v>
      </c>
      <c r="AQ238" s="182">
        <v>2263.4012400000001</v>
      </c>
      <c r="AR238" s="182" t="e">
        <f>AF238-AP238-AQ238</f>
        <v>#REF!</v>
      </c>
      <c r="AS238" s="182">
        <f>AT238+AU238</f>
        <v>2387144.5099999998</v>
      </c>
      <c r="AT238" s="182">
        <v>2387144.5099999998</v>
      </c>
      <c r="AU238" s="182"/>
      <c r="AV238" s="182">
        <f>AW238+AX238</f>
        <v>0</v>
      </c>
      <c r="AW238" s="182">
        <v>0</v>
      </c>
      <c r="AX238" s="182">
        <v>0</v>
      </c>
      <c r="AY238" s="182">
        <f>AZ238+BA238</f>
        <v>2387144.5099999998</v>
      </c>
      <c r="AZ238" s="182">
        <f>AT238</f>
        <v>2387144.5099999998</v>
      </c>
      <c r="BA238" s="182"/>
      <c r="BB238" s="182">
        <f>BC238+BD238</f>
        <v>2413209.1</v>
      </c>
      <c r="BC238" s="182">
        <f>2400000+13209.1</f>
        <v>2413209.1</v>
      </c>
      <c r="BD238" s="182"/>
      <c r="BE238" s="182">
        <f>BF238</f>
        <v>-700961.69599999976</v>
      </c>
      <c r="BF238" s="182">
        <f>BI238-AZ238</f>
        <v>-700961.69599999976</v>
      </c>
      <c r="BG238" s="182">
        <f>BX238-BD238</f>
        <v>0</v>
      </c>
      <c r="BH238" s="182">
        <f>BI238+BJ238</f>
        <v>1686182.814</v>
      </c>
      <c r="BI238" s="182">
        <v>1686182.814</v>
      </c>
      <c r="BJ238" s="182"/>
      <c r="BK238" s="182">
        <v>0.75</v>
      </c>
      <c r="BL238" s="368">
        <f>AZ238*BK238</f>
        <v>1790358.3824999998</v>
      </c>
      <c r="BM238" s="368"/>
      <c r="BN238" s="368"/>
      <c r="BO238" s="368"/>
      <c r="BP238" s="368">
        <f>BQ238+BR238</f>
        <v>0</v>
      </c>
      <c r="BQ238" s="368">
        <v>0</v>
      </c>
      <c r="BR238" s="368"/>
      <c r="BS238" s="368">
        <f>BT238+BU238</f>
        <v>1686182.814</v>
      </c>
      <c r="BT238" s="368">
        <f>BI238-BN238-BQ238</f>
        <v>1686182.814</v>
      </c>
      <c r="BU238" s="368"/>
      <c r="BV238" s="182">
        <f>BW238+BX238</f>
        <v>2413209.1</v>
      </c>
      <c r="BW238" s="182">
        <f>2400000+13209.1</f>
        <v>2413209.1</v>
      </c>
      <c r="BX238" s="182"/>
      <c r="BY238" s="182">
        <f>BZ238+CA238</f>
        <v>-832085.13936000003</v>
      </c>
      <c r="BZ238" s="182">
        <f>CC238-BI238</f>
        <v>-832085.13936000003</v>
      </c>
      <c r="CA238" s="182">
        <v>0</v>
      </c>
      <c r="CB238" s="182">
        <f>CC238+CD238</f>
        <v>854097.67463999998</v>
      </c>
      <c r="CC238" s="182">
        <v>854097.67463999998</v>
      </c>
      <c r="CD238" s="182"/>
      <c r="CE238" s="182">
        <v>0.5</v>
      </c>
      <c r="CF238" s="368">
        <f>CC238*CE238</f>
        <v>427048.83731999999</v>
      </c>
      <c r="CG238" s="182"/>
      <c r="CH238" s="182">
        <f>CI238+CJ238</f>
        <v>2391855.4205700001</v>
      </c>
      <c r="CI238" s="182">
        <v>2391855.4205700001</v>
      </c>
      <c r="CJ238" s="182"/>
      <c r="CK238" s="182">
        <f>CL238+CM238</f>
        <v>-836239.08000000007</v>
      </c>
      <c r="CL238" s="182">
        <f>CR238-CH238</f>
        <v>-836239.08000000007</v>
      </c>
      <c r="CM238" s="182">
        <v>0</v>
      </c>
      <c r="CN238" s="182" t="e">
        <f>#REF!+CN252</f>
        <v>#REF!</v>
      </c>
      <c r="CO238" s="182" t="e">
        <f>#REF!+CO252</f>
        <v>#REF!</v>
      </c>
      <c r="CP238" s="182" t="e">
        <f>#REF!+CP252</f>
        <v>#REF!</v>
      </c>
      <c r="CQ238" s="182">
        <f>CR238+CS238</f>
        <v>1555616.34057</v>
      </c>
      <c r="CR238" s="182">
        <v>1555616.34057</v>
      </c>
      <c r="CS238" s="182"/>
      <c r="CT238" s="182">
        <f>CU238+CV238</f>
        <v>-557780.27463999996</v>
      </c>
      <c r="CU238" s="182">
        <f>CX238-CC238</f>
        <v>-557780.27463999996</v>
      </c>
      <c r="CV238" s="182"/>
      <c r="CW238" s="182">
        <f>CX238</f>
        <v>296317.40000000002</v>
      </c>
      <c r="CX238" s="182">
        <v>296317.40000000002</v>
      </c>
      <c r="CY238" s="182"/>
      <c r="CZ238" s="182"/>
      <c r="DA238" s="182"/>
      <c r="DB238" s="182"/>
      <c r="DC238" s="182"/>
      <c r="DD238" s="182"/>
      <c r="DE238" s="182"/>
      <c r="DF238" s="182">
        <f>DG238</f>
        <v>0</v>
      </c>
      <c r="DG238" s="182">
        <v>0</v>
      </c>
      <c r="DH238" s="182"/>
      <c r="DI238" s="182">
        <f>DJ238</f>
        <v>296317.40000000002</v>
      </c>
      <c r="DJ238" s="182">
        <v>296317.40000000002</v>
      </c>
      <c r="DK238" s="182"/>
      <c r="DL238" s="182">
        <f>DM238</f>
        <v>0</v>
      </c>
      <c r="DM238" s="182">
        <v>0</v>
      </c>
      <c r="DN238" s="182"/>
      <c r="DO238" s="182">
        <f>DP238</f>
        <v>0</v>
      </c>
      <c r="DP238" s="182">
        <v>0</v>
      </c>
      <c r="DQ238" s="182"/>
      <c r="DR238" s="182">
        <f>DS238</f>
        <v>296317.40000000002</v>
      </c>
      <c r="DS238" s="182">
        <f>DJ238-DM238-DP238</f>
        <v>296317.40000000002</v>
      </c>
      <c r="DT238" s="182"/>
      <c r="DU238" s="182">
        <f>DV238</f>
        <v>0</v>
      </c>
      <c r="DV238" s="182">
        <v>0</v>
      </c>
      <c r="DW238" s="182"/>
      <c r="DX238" s="182"/>
      <c r="DY238" s="182"/>
      <c r="DZ238" s="182"/>
      <c r="EA238" s="182"/>
      <c r="EB238" s="182"/>
      <c r="EC238" s="182"/>
      <c r="ED238" s="182">
        <f t="shared" si="586"/>
        <v>0</v>
      </c>
      <c r="EE238" s="182">
        <v>0</v>
      </c>
      <c r="EF238" s="182"/>
      <c r="EG238" s="182">
        <f>EH238</f>
        <v>0</v>
      </c>
      <c r="EH238" s="182">
        <f>DX238+EA238</f>
        <v>0</v>
      </c>
      <c r="EI238" s="182"/>
      <c r="EJ238" s="182"/>
      <c r="EK238" s="182">
        <f>EL238-EH238</f>
        <v>0</v>
      </c>
      <c r="EL238" s="182"/>
      <c r="EM238" s="182"/>
      <c r="EN238" s="182"/>
      <c r="EO238" s="182">
        <f>EP238-EL238</f>
        <v>0</v>
      </c>
      <c r="EP238" s="182"/>
      <c r="EQ238" s="182"/>
      <c r="ER238" s="182"/>
      <c r="ES238" s="181">
        <f>ET238</f>
        <v>0</v>
      </c>
      <c r="ET238" s="182">
        <v>0</v>
      </c>
      <c r="EU238" s="182"/>
      <c r="EV238" s="182"/>
      <c r="EW238" s="182">
        <f>EX238</f>
        <v>0</v>
      </c>
      <c r="EX238" s="182">
        <v>0</v>
      </c>
      <c r="EY238" s="182"/>
      <c r="EZ238" s="182">
        <f t="shared" si="587"/>
        <v>0</v>
      </c>
      <c r="FA238" s="182">
        <v>0</v>
      </c>
      <c r="FB238" s="182"/>
      <c r="FC238" s="182">
        <f t="shared" si="590"/>
        <v>446688.05800000002</v>
      </c>
      <c r="FD238" s="182">
        <v>446688.05800000002</v>
      </c>
      <c r="FE238" s="182"/>
      <c r="FF238" s="182"/>
      <c r="FG238" s="182">
        <f>FH238</f>
        <v>0</v>
      </c>
      <c r="FH238" s="182">
        <f>FP238-FD238</f>
        <v>0</v>
      </c>
      <c r="FI238" s="182"/>
      <c r="FJ238" s="182"/>
      <c r="FK238" s="182">
        <f>FL238-FH238</f>
        <v>0</v>
      </c>
      <c r="FL238" s="182"/>
      <c r="FM238" s="182"/>
      <c r="FN238" s="182"/>
      <c r="FO238" s="182">
        <f t="shared" si="591"/>
        <v>446688.05800000002</v>
      </c>
      <c r="FP238" s="182">
        <v>446688.05800000002</v>
      </c>
      <c r="FQ238" s="182"/>
      <c r="FR238" s="182"/>
      <c r="FS238" s="182">
        <f t="shared" si="533"/>
        <v>0</v>
      </c>
      <c r="FT238" s="188">
        <f>FS238/FD238</f>
        <v>0</v>
      </c>
      <c r="FU238" s="182">
        <v>0</v>
      </c>
      <c r="FV238" s="188">
        <f t="shared" si="513"/>
        <v>0</v>
      </c>
      <c r="FW238" s="182"/>
      <c r="FX238" s="182"/>
      <c r="FY238" s="182"/>
      <c r="FZ238" s="182"/>
      <c r="GA238" s="182">
        <f t="shared" si="592"/>
        <v>0</v>
      </c>
      <c r="GB238" s="427">
        <f t="shared" si="593"/>
        <v>0</v>
      </c>
      <c r="GC238" s="182">
        <v>0</v>
      </c>
      <c r="GD238" s="427">
        <f t="shared" si="594"/>
        <v>0</v>
      </c>
      <c r="GE238" s="182"/>
      <c r="GF238" s="182"/>
      <c r="GG238" s="182"/>
      <c r="GH238" s="182"/>
      <c r="GI238" s="182">
        <f t="shared" si="588"/>
        <v>0</v>
      </c>
      <c r="GJ238" s="427">
        <f t="shared" si="589"/>
        <v>0</v>
      </c>
      <c r="GK238" s="182">
        <v>0</v>
      </c>
      <c r="GL238" s="427">
        <f t="shared" si="531"/>
        <v>0</v>
      </c>
      <c r="GM238" s="182"/>
      <c r="GN238" s="427"/>
      <c r="GO238" s="182"/>
      <c r="GP238" s="427"/>
      <c r="GQ238" s="182"/>
      <c r="GR238" s="182"/>
      <c r="GS238" s="182"/>
      <c r="GT238" s="182"/>
      <c r="GU238" s="182">
        <f t="shared" si="595"/>
        <v>0</v>
      </c>
      <c r="GV238" s="182">
        <f>FJ238+FQ238</f>
        <v>0</v>
      </c>
      <c r="GW238" s="182"/>
      <c r="GX238" s="182"/>
      <c r="GY238" s="182"/>
      <c r="GZ238" s="182"/>
      <c r="HA238" s="182"/>
      <c r="HB238" s="182"/>
      <c r="HC238" s="182"/>
      <c r="HD238" s="182"/>
      <c r="HE238" s="182"/>
      <c r="HF238" s="182"/>
      <c r="HG238" s="182">
        <f t="shared" si="596"/>
        <v>0</v>
      </c>
      <c r="HH238" s="182">
        <f>HB238+HE238</f>
        <v>0</v>
      </c>
      <c r="HI238" s="182"/>
      <c r="HJ238" s="182"/>
      <c r="HK238" s="182">
        <f t="shared" si="597"/>
        <v>0</v>
      </c>
      <c r="HL238" s="182">
        <f>HF238+HI238</f>
        <v>0</v>
      </c>
      <c r="HM238" s="182"/>
      <c r="HN238" s="182"/>
      <c r="HO238" s="182">
        <f t="shared" si="598"/>
        <v>0</v>
      </c>
      <c r="HP238" s="182">
        <f>HF238+HI238</f>
        <v>0</v>
      </c>
      <c r="HQ238" s="182"/>
      <c r="HR238" s="182"/>
      <c r="HS238" s="182">
        <f t="shared" si="599"/>
        <v>0</v>
      </c>
      <c r="HT238" s="182">
        <f>HJ238+HQ238</f>
        <v>0</v>
      </c>
      <c r="HU238" s="182"/>
      <c r="HV238" s="182"/>
      <c r="HW238" s="182">
        <f t="shared" si="600"/>
        <v>0</v>
      </c>
      <c r="HX238" s="182">
        <f>HR238+HU238</f>
        <v>0</v>
      </c>
      <c r="HY238" s="182"/>
      <c r="HZ238" s="182"/>
      <c r="IA238" s="182">
        <f t="shared" si="601"/>
        <v>0</v>
      </c>
      <c r="IB238" s="182">
        <f>HR238+HY238</f>
        <v>0</v>
      </c>
      <c r="IC238" s="182"/>
      <c r="ID238" s="182"/>
      <c r="IE238" s="428"/>
      <c r="IF238" s="429"/>
      <c r="IG238" s="429"/>
      <c r="IH238" s="429"/>
    </row>
    <row r="239" spans="2:242" s="433" customFormat="1" ht="38.25" customHeight="1" x14ac:dyDescent="0.35">
      <c r="B239" s="278"/>
      <c r="C239" s="162" t="s">
        <v>141</v>
      </c>
      <c r="D239" s="424"/>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c r="AH239" s="281"/>
      <c r="AI239" s="281"/>
      <c r="AJ239" s="281"/>
      <c r="AK239" s="281"/>
      <c r="AL239" s="281"/>
      <c r="AM239" s="289"/>
      <c r="AN239" s="281"/>
      <c r="AO239" s="281"/>
      <c r="AP239" s="281"/>
      <c r="AQ239" s="281"/>
      <c r="AR239" s="281"/>
      <c r="AS239" s="281"/>
      <c r="AT239" s="281"/>
      <c r="AU239" s="281"/>
      <c r="AV239" s="281"/>
      <c r="AW239" s="281"/>
      <c r="AX239" s="281"/>
      <c r="AY239" s="281"/>
      <c r="AZ239" s="281"/>
      <c r="BA239" s="281"/>
      <c r="BB239" s="281"/>
      <c r="BC239" s="281"/>
      <c r="BD239" s="281"/>
      <c r="BE239" s="281"/>
      <c r="BF239" s="281"/>
      <c r="BG239" s="281"/>
      <c r="BH239" s="281"/>
      <c r="BI239" s="281"/>
      <c r="BJ239" s="281"/>
      <c r="BK239" s="281"/>
      <c r="BL239" s="166"/>
      <c r="BM239" s="166"/>
      <c r="BN239" s="166"/>
      <c r="BO239" s="166"/>
      <c r="BP239" s="166"/>
      <c r="BQ239" s="166"/>
      <c r="BR239" s="166"/>
      <c r="BS239" s="166"/>
      <c r="BT239" s="166"/>
      <c r="BU239" s="166"/>
      <c r="BV239" s="281"/>
      <c r="BW239" s="281"/>
      <c r="BX239" s="281"/>
      <c r="BY239" s="281"/>
      <c r="BZ239" s="281"/>
      <c r="CA239" s="281"/>
      <c r="CB239" s="281"/>
      <c r="CC239" s="281"/>
      <c r="CD239" s="281"/>
      <c r="CE239" s="281"/>
      <c r="CF239" s="166"/>
      <c r="CG239" s="281"/>
      <c r="CH239" s="281"/>
      <c r="CI239" s="281"/>
      <c r="CJ239" s="281"/>
      <c r="CK239" s="281"/>
      <c r="CL239" s="281"/>
      <c r="CM239" s="281"/>
      <c r="CN239" s="281"/>
      <c r="CO239" s="281"/>
      <c r="CP239" s="281"/>
      <c r="CQ239" s="281"/>
      <c r="CR239" s="281"/>
      <c r="CS239" s="281"/>
      <c r="CT239" s="281"/>
      <c r="CU239" s="281"/>
      <c r="CV239" s="281"/>
      <c r="CW239" s="281"/>
      <c r="CX239" s="281"/>
      <c r="CY239" s="281"/>
      <c r="CZ239" s="281"/>
      <c r="DA239" s="281"/>
      <c r="DB239" s="281"/>
      <c r="DC239" s="281"/>
      <c r="DD239" s="281"/>
      <c r="DE239" s="281"/>
      <c r="DF239" s="281"/>
      <c r="DG239" s="281"/>
      <c r="DH239" s="281"/>
      <c r="DI239" s="281"/>
      <c r="DJ239" s="281"/>
      <c r="DK239" s="281"/>
      <c r="DL239" s="281"/>
      <c r="DM239" s="281"/>
      <c r="DN239" s="281"/>
      <c r="DO239" s="281"/>
      <c r="DP239" s="281"/>
      <c r="DQ239" s="281"/>
      <c r="DR239" s="281"/>
      <c r="DS239" s="281"/>
      <c r="DT239" s="281"/>
      <c r="DU239" s="281"/>
      <c r="DV239" s="281"/>
      <c r="DW239" s="281"/>
      <c r="DX239" s="281"/>
      <c r="DY239" s="281"/>
      <c r="DZ239" s="281"/>
      <c r="EA239" s="281"/>
      <c r="EB239" s="281"/>
      <c r="EC239" s="281"/>
      <c r="ED239" s="281"/>
      <c r="EE239" s="281"/>
      <c r="EF239" s="281"/>
      <c r="EG239" s="281"/>
      <c r="EH239" s="281"/>
      <c r="EI239" s="281"/>
      <c r="EJ239" s="281"/>
      <c r="EK239" s="281"/>
      <c r="EL239" s="281"/>
      <c r="EM239" s="281"/>
      <c r="EN239" s="281"/>
      <c r="EO239" s="281"/>
      <c r="EP239" s="281"/>
      <c r="EQ239" s="281"/>
      <c r="ER239" s="281"/>
      <c r="ES239" s="281"/>
      <c r="ET239" s="281"/>
      <c r="EU239" s="281"/>
      <c r="EV239" s="281"/>
      <c r="EW239" s="281"/>
      <c r="EX239" s="281"/>
      <c r="EY239" s="281"/>
      <c r="EZ239" s="281"/>
      <c r="FA239" s="281"/>
      <c r="FB239" s="281"/>
      <c r="FC239" s="281">
        <f>FD239</f>
        <v>1332657.69995</v>
      </c>
      <c r="FD239" s="281">
        <f>SUM(FD240:FD242)</f>
        <v>1332657.69995</v>
      </c>
      <c r="FE239" s="281"/>
      <c r="FF239" s="281"/>
      <c r="FG239" s="281">
        <f>FH239</f>
        <v>0</v>
      </c>
      <c r="FH239" s="281">
        <f>FH240+FH241</f>
        <v>0</v>
      </c>
      <c r="FI239" s="281"/>
      <c r="FJ239" s="281"/>
      <c r="FK239" s="281"/>
      <c r="FL239" s="281"/>
      <c r="FM239" s="281"/>
      <c r="FN239" s="281"/>
      <c r="FO239" s="281">
        <f>FP239</f>
        <v>1332657.69995</v>
      </c>
      <c r="FP239" s="281">
        <f>FP240+FP241</f>
        <v>1332657.69995</v>
      </c>
      <c r="FQ239" s="281"/>
      <c r="FR239" s="281"/>
      <c r="FS239" s="281">
        <f t="shared" si="533"/>
        <v>642942.40379999997</v>
      </c>
      <c r="FT239" s="431">
        <f>FS239/FC239</f>
        <v>0.48245127298939744</v>
      </c>
      <c r="FU239" s="281">
        <f>FU240</f>
        <v>642942.40379999997</v>
      </c>
      <c r="FV239" s="431">
        <f t="shared" si="513"/>
        <v>0.48245127298939744</v>
      </c>
      <c r="FW239" s="281"/>
      <c r="FX239" s="281"/>
      <c r="FY239" s="281"/>
      <c r="FZ239" s="281"/>
      <c r="GA239" s="281">
        <f t="shared" si="592"/>
        <v>642942.40379999997</v>
      </c>
      <c r="GB239" s="431">
        <f t="shared" si="593"/>
        <v>0.48245127298939744</v>
      </c>
      <c r="GC239" s="281">
        <f>SUM(GC240:GC242)</f>
        <v>642942.40379999997</v>
      </c>
      <c r="GD239" s="431">
        <f t="shared" si="594"/>
        <v>0.48245127298939744</v>
      </c>
      <c r="GE239" s="281"/>
      <c r="GF239" s="281"/>
      <c r="GG239" s="281"/>
      <c r="GH239" s="281"/>
      <c r="GI239" s="281">
        <f t="shared" si="588"/>
        <v>642942.40379999997</v>
      </c>
      <c r="GJ239" s="431">
        <f>GI239/FC239</f>
        <v>0.48245127298939744</v>
      </c>
      <c r="GK239" s="281">
        <f>SUM(GK240:GK242)</f>
        <v>642942.40379999997</v>
      </c>
      <c r="GL239" s="431">
        <f t="shared" si="531"/>
        <v>0.48245127298939744</v>
      </c>
      <c r="GM239" s="281"/>
      <c r="GN239" s="431"/>
      <c r="GO239" s="281"/>
      <c r="GP239" s="431"/>
      <c r="GQ239" s="281"/>
      <c r="GR239" s="281"/>
      <c r="GS239" s="281"/>
      <c r="GT239" s="281"/>
      <c r="GU239" s="281">
        <f>GV239</f>
        <v>1901480</v>
      </c>
      <c r="GV239" s="281">
        <f>GV240+GV241</f>
        <v>1901480</v>
      </c>
      <c r="GW239" s="281"/>
      <c r="GX239" s="281"/>
      <c r="GY239" s="281"/>
      <c r="GZ239" s="281"/>
      <c r="HA239" s="281"/>
      <c r="HB239" s="281"/>
      <c r="HC239" s="281"/>
      <c r="HD239" s="281"/>
      <c r="HE239" s="281"/>
      <c r="HF239" s="281"/>
      <c r="HG239" s="281">
        <f>HH239</f>
        <v>0</v>
      </c>
      <c r="HH239" s="281">
        <f>HH240+HH241</f>
        <v>0</v>
      </c>
      <c r="HI239" s="281"/>
      <c r="HJ239" s="281"/>
      <c r="HK239" s="281"/>
      <c r="HL239" s="281"/>
      <c r="HM239" s="281"/>
      <c r="HN239" s="281"/>
      <c r="HO239" s="281">
        <f>HP239</f>
        <v>1901480</v>
      </c>
      <c r="HP239" s="281">
        <f>HP240+HP241</f>
        <v>1901480</v>
      </c>
      <c r="HQ239" s="281"/>
      <c r="HR239" s="281"/>
      <c r="HS239" s="281">
        <f>HT239</f>
        <v>1721862</v>
      </c>
      <c r="HT239" s="281">
        <f>HT240+HT241</f>
        <v>1721862</v>
      </c>
      <c r="HU239" s="281"/>
      <c r="HV239" s="281"/>
      <c r="HW239" s="281">
        <f>HX239</f>
        <v>0</v>
      </c>
      <c r="HX239" s="281">
        <f>HX240+HX241</f>
        <v>0</v>
      </c>
      <c r="HY239" s="281"/>
      <c r="HZ239" s="281"/>
      <c r="IA239" s="281">
        <f>IB239</f>
        <v>1721862</v>
      </c>
      <c r="IB239" s="281">
        <f>IB240+IB241</f>
        <v>1721862</v>
      </c>
      <c r="IC239" s="281"/>
      <c r="ID239" s="281"/>
      <c r="IE239" s="297"/>
      <c r="IF239" s="432"/>
      <c r="IG239" s="432"/>
      <c r="IH239" s="432"/>
    </row>
    <row r="240" spans="2:242" s="433" customFormat="1" ht="36.75" hidden="1" customHeight="1" x14ac:dyDescent="0.35">
      <c r="B240" s="434"/>
      <c r="C240" s="275" t="s">
        <v>371</v>
      </c>
      <c r="D240" s="424"/>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c r="AJ240" s="281"/>
      <c r="AK240" s="281"/>
      <c r="AL240" s="281"/>
      <c r="AM240" s="276"/>
      <c r="AN240" s="281"/>
      <c r="AO240" s="281"/>
      <c r="AP240" s="281"/>
      <c r="AQ240" s="281"/>
      <c r="AR240" s="281"/>
      <c r="AS240" s="281"/>
      <c r="AT240" s="281"/>
      <c r="AU240" s="281"/>
      <c r="AV240" s="281"/>
      <c r="AW240" s="281"/>
      <c r="AX240" s="281"/>
      <c r="AY240" s="281"/>
      <c r="AZ240" s="281"/>
      <c r="BA240" s="281"/>
      <c r="BB240" s="281"/>
      <c r="BC240" s="281"/>
      <c r="BD240" s="281"/>
      <c r="BE240" s="281"/>
      <c r="BF240" s="281"/>
      <c r="BG240" s="281"/>
      <c r="BH240" s="281"/>
      <c r="BI240" s="281"/>
      <c r="BJ240" s="281"/>
      <c r="BK240" s="281"/>
      <c r="BL240" s="166"/>
      <c r="BM240" s="166"/>
      <c r="BN240" s="166"/>
      <c r="BO240" s="166"/>
      <c r="BP240" s="166"/>
      <c r="BQ240" s="166"/>
      <c r="BR240" s="166"/>
      <c r="BS240" s="166"/>
      <c r="BT240" s="166"/>
      <c r="BU240" s="166"/>
      <c r="BV240" s="281"/>
      <c r="BW240" s="281"/>
      <c r="BX240" s="281"/>
      <c r="BY240" s="281"/>
      <c r="BZ240" s="281"/>
      <c r="CA240" s="281"/>
      <c r="CB240" s="281"/>
      <c r="CC240" s="281"/>
      <c r="CD240" s="281"/>
      <c r="CE240" s="281"/>
      <c r="CF240" s="166"/>
      <c r="CG240" s="281"/>
      <c r="CH240" s="281"/>
      <c r="CI240" s="281"/>
      <c r="CJ240" s="281"/>
      <c r="CK240" s="281"/>
      <c r="CL240" s="281"/>
      <c r="CM240" s="281"/>
      <c r="CN240" s="281"/>
      <c r="CO240" s="281"/>
      <c r="CP240" s="281"/>
      <c r="CQ240" s="281"/>
      <c r="CR240" s="281"/>
      <c r="CS240" s="281"/>
      <c r="CT240" s="281"/>
      <c r="CU240" s="281"/>
      <c r="CV240" s="281"/>
      <c r="CW240" s="263">
        <f>CX240</f>
        <v>0</v>
      </c>
      <c r="CX240" s="263">
        <v>0</v>
      </c>
      <c r="CY240" s="281"/>
      <c r="CZ240" s="281"/>
      <c r="DA240" s="281"/>
      <c r="DB240" s="281"/>
      <c r="DC240" s="281"/>
      <c r="DD240" s="281"/>
      <c r="DE240" s="281"/>
      <c r="DF240" s="263">
        <f>DG240</f>
        <v>819001.2</v>
      </c>
      <c r="DG240" s="263">
        <f>DJ240-CX240</f>
        <v>819001.2</v>
      </c>
      <c r="DH240" s="281"/>
      <c r="DI240" s="263">
        <f>DJ240</f>
        <v>819001.2</v>
      </c>
      <c r="DJ240" s="263">
        <v>819001.2</v>
      </c>
      <c r="DK240" s="281"/>
      <c r="DL240" s="281"/>
      <c r="DM240" s="281"/>
      <c r="DN240" s="281"/>
      <c r="DO240" s="281"/>
      <c r="DP240" s="281"/>
      <c r="DQ240" s="281"/>
      <c r="DR240" s="281"/>
      <c r="DS240" s="281"/>
      <c r="DT240" s="281"/>
      <c r="DU240" s="263">
        <f>DV240</f>
        <v>0</v>
      </c>
      <c r="DV240" s="263">
        <v>0</v>
      </c>
      <c r="DW240" s="281"/>
      <c r="DX240" s="281"/>
      <c r="DY240" s="281"/>
      <c r="DZ240" s="281"/>
      <c r="EA240" s="281"/>
      <c r="EB240" s="281"/>
      <c r="EC240" s="281"/>
      <c r="ED240" s="263">
        <f t="shared" si="586"/>
        <v>1041896.69995</v>
      </c>
      <c r="EE240" s="263">
        <f>EH240-DV240</f>
        <v>1041896.69995</v>
      </c>
      <c r="EF240" s="281"/>
      <c r="EG240" s="263">
        <f>EH240</f>
        <v>1041896.69995</v>
      </c>
      <c r="EH240" s="263">
        <v>1041896.69995</v>
      </c>
      <c r="EI240" s="263"/>
      <c r="EJ240" s="281"/>
      <c r="EK240" s="281">
        <f>EL240</f>
        <v>-1041896.69995</v>
      </c>
      <c r="EL240" s="281">
        <f>ET240-EH240</f>
        <v>-1041896.69995</v>
      </c>
      <c r="EM240" s="281"/>
      <c r="EN240" s="281"/>
      <c r="EO240" s="281">
        <f>EP240</f>
        <v>1041896.69995</v>
      </c>
      <c r="EP240" s="281">
        <f>EX240-EL240</f>
        <v>1041896.69995</v>
      </c>
      <c r="EQ240" s="281"/>
      <c r="ER240" s="281"/>
      <c r="ES240" s="263">
        <f>ET240</f>
        <v>0</v>
      </c>
      <c r="ET240" s="263"/>
      <c r="EU240" s="281"/>
      <c r="EV240" s="281"/>
      <c r="EW240" s="263">
        <f>EX240</f>
        <v>0</v>
      </c>
      <c r="EX240" s="263">
        <v>0</v>
      </c>
      <c r="EY240" s="281"/>
      <c r="EZ240" s="263">
        <f t="shared" si="587"/>
        <v>1332657.69995</v>
      </c>
      <c r="FA240" s="263">
        <f>FD240-EX240</f>
        <v>1332657.69995</v>
      </c>
      <c r="FB240" s="281"/>
      <c r="FC240" s="263">
        <f t="shared" si="590"/>
        <v>1332657.69995</v>
      </c>
      <c r="FD240" s="263">
        <v>1332657.69995</v>
      </c>
      <c r="FE240" s="263"/>
      <c r="FF240" s="281"/>
      <c r="FG240" s="263">
        <f>FH240</f>
        <v>-290761</v>
      </c>
      <c r="FH240" s="263">
        <f>FP240-FD240</f>
        <v>-290761</v>
      </c>
      <c r="FI240" s="263"/>
      <c r="FJ240" s="281"/>
      <c r="FK240" s="281">
        <f>FL240</f>
        <v>0</v>
      </c>
      <c r="FL240" s="281"/>
      <c r="FM240" s="281"/>
      <c r="FN240" s="281"/>
      <c r="FO240" s="263">
        <f t="shared" si="591"/>
        <v>1041896.69995</v>
      </c>
      <c r="FP240" s="263">
        <v>1041896.69995</v>
      </c>
      <c r="FQ240" s="263"/>
      <c r="FR240" s="281"/>
      <c r="FS240" s="263">
        <f t="shared" si="533"/>
        <v>642942.40379999997</v>
      </c>
      <c r="FT240" s="387">
        <f>FS240/FD240</f>
        <v>0.48245127298939744</v>
      </c>
      <c r="FU240" s="263">
        <v>642942.40379999997</v>
      </c>
      <c r="FV240" s="387">
        <f t="shared" si="513"/>
        <v>0.48245127298939744</v>
      </c>
      <c r="FW240" s="281"/>
      <c r="FX240" s="281"/>
      <c r="FY240" s="281"/>
      <c r="FZ240" s="281"/>
      <c r="GA240" s="263">
        <f t="shared" si="592"/>
        <v>642942.40379999997</v>
      </c>
      <c r="GB240" s="387">
        <f t="shared" si="593"/>
        <v>0.48245127298939744</v>
      </c>
      <c r="GC240" s="263">
        <v>642942.40379999997</v>
      </c>
      <c r="GD240" s="387">
        <f t="shared" si="594"/>
        <v>0.48245127298939744</v>
      </c>
      <c r="GE240" s="281"/>
      <c r="GF240" s="281"/>
      <c r="GG240" s="281"/>
      <c r="GH240" s="281"/>
      <c r="GI240" s="263">
        <f t="shared" si="588"/>
        <v>642942.40379999997</v>
      </c>
      <c r="GJ240" s="431">
        <f>GI240/FC240</f>
        <v>0.48245127298939744</v>
      </c>
      <c r="GK240" s="263">
        <v>642942.40379999997</v>
      </c>
      <c r="GL240" s="431">
        <f t="shared" si="531"/>
        <v>0.48245127298939744</v>
      </c>
      <c r="GM240" s="281"/>
      <c r="GN240" s="431"/>
      <c r="GO240" s="281"/>
      <c r="GP240" s="431"/>
      <c r="GQ240" s="281"/>
      <c r="GR240" s="281"/>
      <c r="GS240" s="281"/>
      <c r="GT240" s="281"/>
      <c r="GU240" s="263">
        <f t="shared" si="595"/>
        <v>1901480</v>
      </c>
      <c r="GV240" s="263">
        <v>1901480</v>
      </c>
      <c r="GW240" s="263"/>
      <c r="GX240" s="281"/>
      <c r="GY240" s="281"/>
      <c r="GZ240" s="281"/>
      <c r="HA240" s="281"/>
      <c r="HB240" s="281"/>
      <c r="HC240" s="281"/>
      <c r="HD240" s="281"/>
      <c r="HE240" s="281"/>
      <c r="HF240" s="281"/>
      <c r="HG240" s="263">
        <f t="shared" si="596"/>
        <v>0</v>
      </c>
      <c r="HH240" s="263">
        <f>HP240-GV240</f>
        <v>0</v>
      </c>
      <c r="HI240" s="263"/>
      <c r="HJ240" s="281"/>
      <c r="HK240" s="263">
        <f t="shared" si="597"/>
        <v>0</v>
      </c>
      <c r="HL240" s="263">
        <f>IF240-GZ240</f>
        <v>0</v>
      </c>
      <c r="HM240" s="263"/>
      <c r="HN240" s="281"/>
      <c r="HO240" s="263">
        <f t="shared" si="598"/>
        <v>1901480</v>
      </c>
      <c r="HP240" s="263">
        <v>1901480</v>
      </c>
      <c r="HQ240" s="263"/>
      <c r="HR240" s="281"/>
      <c r="HS240" s="263">
        <f t="shared" si="599"/>
        <v>1721862</v>
      </c>
      <c r="HT240" s="263">
        <v>1721862</v>
      </c>
      <c r="HU240" s="263"/>
      <c r="HV240" s="281"/>
      <c r="HW240" s="263">
        <f t="shared" si="600"/>
        <v>0</v>
      </c>
      <c r="HX240" s="263">
        <f>IR240-HL240</f>
        <v>0</v>
      </c>
      <c r="HY240" s="263"/>
      <c r="HZ240" s="281"/>
      <c r="IA240" s="263">
        <f t="shared" si="601"/>
        <v>1721862</v>
      </c>
      <c r="IB240" s="263">
        <f>HT240</f>
        <v>1721862</v>
      </c>
      <c r="IC240" s="263"/>
      <c r="ID240" s="281"/>
      <c r="IE240" s="358"/>
      <c r="IF240" s="432"/>
      <c r="IG240" s="432"/>
      <c r="IH240" s="432"/>
    </row>
    <row r="241" spans="2:249" s="433" customFormat="1" ht="36.75" hidden="1" customHeight="1" x14ac:dyDescent="0.35">
      <c r="B241" s="434"/>
      <c r="C241" s="275" t="s">
        <v>384</v>
      </c>
      <c r="D241" s="424"/>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c r="AJ241" s="281"/>
      <c r="AK241" s="281"/>
      <c r="AL241" s="281"/>
      <c r="AM241" s="276"/>
      <c r="AN241" s="281"/>
      <c r="AO241" s="281"/>
      <c r="AP241" s="281"/>
      <c r="AQ241" s="281"/>
      <c r="AR241" s="281"/>
      <c r="AS241" s="281"/>
      <c r="AT241" s="281"/>
      <c r="AU241" s="281"/>
      <c r="AV241" s="281"/>
      <c r="AW241" s="281"/>
      <c r="AX241" s="281"/>
      <c r="AY241" s="281"/>
      <c r="AZ241" s="281"/>
      <c r="BA241" s="281"/>
      <c r="BB241" s="281"/>
      <c r="BC241" s="281"/>
      <c r="BD241" s="281"/>
      <c r="BE241" s="281"/>
      <c r="BF241" s="281"/>
      <c r="BG241" s="281"/>
      <c r="BH241" s="281"/>
      <c r="BI241" s="281"/>
      <c r="BJ241" s="281"/>
      <c r="BK241" s="281"/>
      <c r="BL241" s="166"/>
      <c r="BM241" s="166"/>
      <c r="BN241" s="166"/>
      <c r="BO241" s="166"/>
      <c r="BP241" s="166"/>
      <c r="BQ241" s="166"/>
      <c r="BR241" s="166"/>
      <c r="BS241" s="166"/>
      <c r="BT241" s="166"/>
      <c r="BU241" s="166"/>
      <c r="BV241" s="281"/>
      <c r="BW241" s="281"/>
      <c r="BX241" s="281"/>
      <c r="BY241" s="281"/>
      <c r="BZ241" s="281"/>
      <c r="CA241" s="281"/>
      <c r="CB241" s="281"/>
      <c r="CC241" s="281"/>
      <c r="CD241" s="281"/>
      <c r="CE241" s="281"/>
      <c r="CF241" s="166"/>
      <c r="CG241" s="281"/>
      <c r="CH241" s="281"/>
      <c r="CI241" s="281"/>
      <c r="CJ241" s="281"/>
      <c r="CK241" s="281"/>
      <c r="CL241" s="281"/>
      <c r="CM241" s="281"/>
      <c r="CN241" s="281"/>
      <c r="CO241" s="281"/>
      <c r="CP241" s="281"/>
      <c r="CQ241" s="281"/>
      <c r="CR241" s="281"/>
      <c r="CS241" s="281"/>
      <c r="CT241" s="281"/>
      <c r="CU241" s="281"/>
      <c r="CV241" s="281"/>
      <c r="CW241" s="263">
        <f>CX241</f>
        <v>0</v>
      </c>
      <c r="CX241" s="263">
        <v>0</v>
      </c>
      <c r="CY241" s="281"/>
      <c r="CZ241" s="281"/>
      <c r="DA241" s="281"/>
      <c r="DB241" s="281"/>
      <c r="DC241" s="281"/>
      <c r="DD241" s="281"/>
      <c r="DE241" s="281"/>
      <c r="DF241" s="263">
        <f>DG241</f>
        <v>0</v>
      </c>
      <c r="DG241" s="263">
        <v>0</v>
      </c>
      <c r="DH241" s="281"/>
      <c r="DI241" s="263">
        <f>DJ241</f>
        <v>0</v>
      </c>
      <c r="DJ241" s="263">
        <v>0</v>
      </c>
      <c r="DK241" s="281"/>
      <c r="DL241" s="281"/>
      <c r="DM241" s="281"/>
      <c r="DN241" s="281"/>
      <c r="DO241" s="281"/>
      <c r="DP241" s="281"/>
      <c r="DQ241" s="281"/>
      <c r="DR241" s="281"/>
      <c r="DS241" s="281"/>
      <c r="DT241" s="281"/>
      <c r="DU241" s="263">
        <f>DV241</f>
        <v>0</v>
      </c>
      <c r="DV241" s="263">
        <v>0</v>
      </c>
      <c r="DW241" s="281"/>
      <c r="DX241" s="281"/>
      <c r="DY241" s="281"/>
      <c r="DZ241" s="281"/>
      <c r="EA241" s="281"/>
      <c r="EB241" s="281"/>
      <c r="EC241" s="281"/>
      <c r="ED241" s="263">
        <f t="shared" si="586"/>
        <v>290761</v>
      </c>
      <c r="EE241" s="263">
        <f>EH241-DV241</f>
        <v>290761</v>
      </c>
      <c r="EF241" s="281"/>
      <c r="EG241" s="263">
        <f>EH241</f>
        <v>290761</v>
      </c>
      <c r="EH241" s="263">
        <v>290761</v>
      </c>
      <c r="EI241" s="263"/>
      <c r="EJ241" s="281"/>
      <c r="EK241" s="281">
        <f>EL241</f>
        <v>-290761</v>
      </c>
      <c r="EL241" s="281">
        <f>ET241-EH241</f>
        <v>-290761</v>
      </c>
      <c r="EM241" s="281"/>
      <c r="EN241" s="281"/>
      <c r="EO241" s="281">
        <f>EP241</f>
        <v>290761</v>
      </c>
      <c r="EP241" s="281">
        <f>EX241-EL241</f>
        <v>290761</v>
      </c>
      <c r="EQ241" s="281"/>
      <c r="ER241" s="281"/>
      <c r="ES241" s="263">
        <f>ET241</f>
        <v>0</v>
      </c>
      <c r="ET241" s="263"/>
      <c r="EU241" s="281"/>
      <c r="EV241" s="281"/>
      <c r="EW241" s="263">
        <f>EX241</f>
        <v>0</v>
      </c>
      <c r="EX241" s="263">
        <v>0</v>
      </c>
      <c r="EY241" s="281"/>
      <c r="EZ241" s="263">
        <f t="shared" si="587"/>
        <v>0</v>
      </c>
      <c r="FA241" s="263">
        <f>FD241-EX241</f>
        <v>0</v>
      </c>
      <c r="FB241" s="281"/>
      <c r="FC241" s="263">
        <f t="shared" si="590"/>
        <v>0</v>
      </c>
      <c r="FD241" s="263">
        <v>0</v>
      </c>
      <c r="FE241" s="263"/>
      <c r="FF241" s="281"/>
      <c r="FG241" s="263">
        <f>FH241</f>
        <v>290761</v>
      </c>
      <c r="FH241" s="263">
        <f>FP241-FD241</f>
        <v>290761</v>
      </c>
      <c r="FI241" s="263"/>
      <c r="FJ241" s="281"/>
      <c r="FK241" s="281">
        <f>FL241</f>
        <v>-290761</v>
      </c>
      <c r="FL241" s="281">
        <f>GV241-FH241</f>
        <v>-290761</v>
      </c>
      <c r="FM241" s="281"/>
      <c r="FN241" s="281"/>
      <c r="FO241" s="263">
        <f t="shared" si="591"/>
        <v>290761</v>
      </c>
      <c r="FP241" s="263">
        <v>290761</v>
      </c>
      <c r="FQ241" s="263"/>
      <c r="FR241" s="281"/>
      <c r="FS241" s="263">
        <f t="shared" si="533"/>
        <v>1516.58727</v>
      </c>
      <c r="FT241" s="435" t="e">
        <f>FS241/FD241</f>
        <v>#DIV/0!</v>
      </c>
      <c r="FU241" s="263">
        <v>1516.58727</v>
      </c>
      <c r="FV241" s="436" t="e">
        <f t="shared" si="513"/>
        <v>#DIV/0!</v>
      </c>
      <c r="FW241" s="281"/>
      <c r="FX241" s="281"/>
      <c r="FY241" s="281"/>
      <c r="FZ241" s="281"/>
      <c r="GA241" s="263">
        <f t="shared" si="592"/>
        <v>0</v>
      </c>
      <c r="GB241" s="387" t="e">
        <f t="shared" si="593"/>
        <v>#DIV/0!</v>
      </c>
      <c r="GC241" s="263">
        <v>0</v>
      </c>
      <c r="GD241" s="387" t="e">
        <f t="shared" si="594"/>
        <v>#DIV/0!</v>
      </c>
      <c r="GE241" s="281"/>
      <c r="GF241" s="281"/>
      <c r="GG241" s="281"/>
      <c r="GH241" s="281"/>
      <c r="GI241" s="281"/>
      <c r="GJ241" s="313"/>
      <c r="GK241" s="281"/>
      <c r="GL241" s="313"/>
      <c r="GM241" s="281"/>
      <c r="GN241" s="313"/>
      <c r="GO241" s="281"/>
      <c r="GP241" s="313"/>
      <c r="GQ241" s="281"/>
      <c r="GR241" s="281"/>
      <c r="GS241" s="281"/>
      <c r="GT241" s="281"/>
      <c r="GU241" s="263">
        <f t="shared" si="595"/>
        <v>0</v>
      </c>
      <c r="GV241" s="263">
        <v>0</v>
      </c>
      <c r="GW241" s="263"/>
      <c r="GX241" s="281"/>
      <c r="GY241" s="281"/>
      <c r="GZ241" s="281"/>
      <c r="HA241" s="281"/>
      <c r="HB241" s="281"/>
      <c r="HC241" s="281"/>
      <c r="HD241" s="281"/>
      <c r="HE241" s="281"/>
      <c r="HF241" s="281"/>
      <c r="HG241" s="263">
        <f t="shared" si="596"/>
        <v>0</v>
      </c>
      <c r="HH241" s="263">
        <v>0</v>
      </c>
      <c r="HI241" s="263"/>
      <c r="HJ241" s="281"/>
      <c r="HK241" s="263">
        <f t="shared" si="597"/>
        <v>0</v>
      </c>
      <c r="HL241" s="263">
        <v>0</v>
      </c>
      <c r="HM241" s="263"/>
      <c r="HN241" s="281"/>
      <c r="HO241" s="263">
        <f t="shared" si="598"/>
        <v>0</v>
      </c>
      <c r="HP241" s="263">
        <v>0</v>
      </c>
      <c r="HQ241" s="263"/>
      <c r="HR241" s="281"/>
      <c r="HS241" s="263">
        <f t="shared" si="599"/>
        <v>0</v>
      </c>
      <c r="HT241" s="263">
        <v>0</v>
      </c>
      <c r="HU241" s="263"/>
      <c r="HV241" s="281"/>
      <c r="HW241" s="263">
        <f t="shared" si="600"/>
        <v>0</v>
      </c>
      <c r="HX241" s="263">
        <v>0</v>
      </c>
      <c r="HY241" s="263"/>
      <c r="HZ241" s="281"/>
      <c r="IA241" s="263">
        <f t="shared" si="601"/>
        <v>0</v>
      </c>
      <c r="IB241" s="263">
        <v>0</v>
      </c>
      <c r="IC241" s="263"/>
      <c r="ID241" s="281"/>
      <c r="IE241" s="358"/>
      <c r="IF241" s="432"/>
      <c r="IG241" s="432"/>
      <c r="IH241" s="432"/>
    </row>
    <row r="242" spans="2:249" s="433" customFormat="1" ht="36.75" hidden="1" customHeight="1" x14ac:dyDescent="0.35">
      <c r="B242" s="434"/>
      <c r="C242" s="275" t="s">
        <v>385</v>
      </c>
      <c r="D242" s="424"/>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c r="AJ242" s="281"/>
      <c r="AK242" s="281"/>
      <c r="AL242" s="281"/>
      <c r="AM242" s="276"/>
      <c r="AN242" s="281"/>
      <c r="AO242" s="281"/>
      <c r="AP242" s="281"/>
      <c r="AQ242" s="281"/>
      <c r="AR242" s="281"/>
      <c r="AS242" s="281"/>
      <c r="AT242" s="281"/>
      <c r="AU242" s="281"/>
      <c r="AV242" s="281"/>
      <c r="AW242" s="281"/>
      <c r="AX242" s="281"/>
      <c r="AY242" s="281"/>
      <c r="AZ242" s="281"/>
      <c r="BA242" s="281"/>
      <c r="BB242" s="281"/>
      <c r="BC242" s="281"/>
      <c r="BD242" s="281"/>
      <c r="BE242" s="281"/>
      <c r="BF242" s="281"/>
      <c r="BG242" s="281"/>
      <c r="BH242" s="281"/>
      <c r="BI242" s="281"/>
      <c r="BJ242" s="281"/>
      <c r="BK242" s="281"/>
      <c r="BL242" s="166"/>
      <c r="BM242" s="166"/>
      <c r="BN242" s="166"/>
      <c r="BO242" s="166"/>
      <c r="BP242" s="166"/>
      <c r="BQ242" s="166"/>
      <c r="BR242" s="166"/>
      <c r="BS242" s="166"/>
      <c r="BT242" s="166"/>
      <c r="BU242" s="166"/>
      <c r="BV242" s="281"/>
      <c r="BW242" s="281"/>
      <c r="BX242" s="281"/>
      <c r="BY242" s="281"/>
      <c r="BZ242" s="281"/>
      <c r="CA242" s="281"/>
      <c r="CB242" s="281"/>
      <c r="CC242" s="281"/>
      <c r="CD242" s="281"/>
      <c r="CE242" s="281"/>
      <c r="CF242" s="166"/>
      <c r="CG242" s="281"/>
      <c r="CH242" s="281"/>
      <c r="CI242" s="281"/>
      <c r="CJ242" s="281"/>
      <c r="CK242" s="281"/>
      <c r="CL242" s="281"/>
      <c r="CM242" s="281"/>
      <c r="CN242" s="281"/>
      <c r="CO242" s="281"/>
      <c r="CP242" s="281"/>
      <c r="CQ242" s="281"/>
      <c r="CR242" s="281"/>
      <c r="CS242" s="281"/>
      <c r="CT242" s="281"/>
      <c r="CU242" s="281"/>
      <c r="CV242" s="281"/>
      <c r="CW242" s="263"/>
      <c r="CX242" s="263"/>
      <c r="CY242" s="281"/>
      <c r="CZ242" s="281"/>
      <c r="DA242" s="281"/>
      <c r="DB242" s="281"/>
      <c r="DC242" s="281"/>
      <c r="DD242" s="281"/>
      <c r="DE242" s="281"/>
      <c r="DF242" s="263"/>
      <c r="DG242" s="263"/>
      <c r="DH242" s="281"/>
      <c r="DI242" s="263"/>
      <c r="DJ242" s="263"/>
      <c r="DK242" s="281"/>
      <c r="DL242" s="281"/>
      <c r="DM242" s="281"/>
      <c r="DN242" s="281"/>
      <c r="DO242" s="281"/>
      <c r="DP242" s="281"/>
      <c r="DQ242" s="281"/>
      <c r="DR242" s="281"/>
      <c r="DS242" s="281"/>
      <c r="DT242" s="281"/>
      <c r="DU242" s="263"/>
      <c r="DV242" s="263"/>
      <c r="DW242" s="281"/>
      <c r="DX242" s="281"/>
      <c r="DY242" s="281"/>
      <c r="DZ242" s="281"/>
      <c r="EA242" s="281"/>
      <c r="EB242" s="281"/>
      <c r="EC242" s="281"/>
      <c r="ED242" s="263"/>
      <c r="EE242" s="263"/>
      <c r="EF242" s="281"/>
      <c r="EG242" s="263"/>
      <c r="EH242" s="263"/>
      <c r="EI242" s="263"/>
      <c r="EJ242" s="281"/>
      <c r="EK242" s="281"/>
      <c r="EL242" s="281"/>
      <c r="EM242" s="281"/>
      <c r="EN242" s="281"/>
      <c r="EO242" s="281"/>
      <c r="EP242" s="281"/>
      <c r="EQ242" s="281"/>
      <c r="ER242" s="281"/>
      <c r="ES242" s="263"/>
      <c r="ET242" s="263"/>
      <c r="EU242" s="281"/>
      <c r="EV242" s="281"/>
      <c r="EW242" s="263"/>
      <c r="EX242" s="263"/>
      <c r="EY242" s="281"/>
      <c r="EZ242" s="263"/>
      <c r="FA242" s="263"/>
      <c r="FB242" s="281"/>
      <c r="FC242" s="263">
        <f t="shared" si="590"/>
        <v>0</v>
      </c>
      <c r="FD242" s="263">
        <v>0</v>
      </c>
      <c r="FE242" s="263"/>
      <c r="FF242" s="281"/>
      <c r="FG242" s="263"/>
      <c r="FH242" s="263"/>
      <c r="FI242" s="263"/>
      <c r="FJ242" s="281"/>
      <c r="FK242" s="281"/>
      <c r="FL242" s="281"/>
      <c r="FM242" s="281"/>
      <c r="FN242" s="281"/>
      <c r="FO242" s="263"/>
      <c r="FP242" s="263"/>
      <c r="FQ242" s="263"/>
      <c r="FR242" s="281"/>
      <c r="FS242" s="281"/>
      <c r="FT242" s="281"/>
      <c r="FU242" s="281"/>
      <c r="FV242" s="436" t="e">
        <f t="shared" si="513"/>
        <v>#DIV/0!</v>
      </c>
      <c r="FW242" s="281"/>
      <c r="FX242" s="281"/>
      <c r="FY242" s="281"/>
      <c r="FZ242" s="281"/>
      <c r="GA242" s="263">
        <f t="shared" si="592"/>
        <v>0</v>
      </c>
      <c r="GB242" s="387" t="e">
        <f t="shared" si="593"/>
        <v>#DIV/0!</v>
      </c>
      <c r="GC242" s="263">
        <v>0</v>
      </c>
      <c r="GD242" s="387" t="e">
        <f t="shared" si="594"/>
        <v>#DIV/0!</v>
      </c>
      <c r="GE242" s="281"/>
      <c r="GF242" s="281"/>
      <c r="GG242" s="281"/>
      <c r="GH242" s="281"/>
      <c r="GI242" s="281"/>
      <c r="GJ242" s="313"/>
      <c r="GK242" s="281"/>
      <c r="GL242" s="313"/>
      <c r="GM242" s="281"/>
      <c r="GN242" s="313"/>
      <c r="GO242" s="281"/>
      <c r="GP242" s="313"/>
      <c r="GQ242" s="281"/>
      <c r="GR242" s="281"/>
      <c r="GS242" s="281"/>
      <c r="GT242" s="281"/>
      <c r="GU242" s="263"/>
      <c r="GV242" s="263"/>
      <c r="GW242" s="263"/>
      <c r="GX242" s="281"/>
      <c r="GY242" s="281"/>
      <c r="GZ242" s="281"/>
      <c r="HA242" s="281"/>
      <c r="HB242" s="281"/>
      <c r="HC242" s="281"/>
      <c r="HD242" s="281"/>
      <c r="HE242" s="281"/>
      <c r="HF242" s="281"/>
      <c r="HG242" s="263"/>
      <c r="HH242" s="263"/>
      <c r="HI242" s="263"/>
      <c r="HJ242" s="281"/>
      <c r="HK242" s="263"/>
      <c r="HL242" s="263"/>
      <c r="HM242" s="263"/>
      <c r="HN242" s="281"/>
      <c r="HO242" s="263"/>
      <c r="HP242" s="263"/>
      <c r="HQ242" s="263"/>
      <c r="HR242" s="281"/>
      <c r="HS242" s="263"/>
      <c r="HT242" s="263"/>
      <c r="HU242" s="263"/>
      <c r="HV242" s="281"/>
      <c r="HW242" s="263"/>
      <c r="HX242" s="263"/>
      <c r="HY242" s="263"/>
      <c r="HZ242" s="281"/>
      <c r="IA242" s="263"/>
      <c r="IB242" s="263"/>
      <c r="IC242" s="263"/>
      <c r="ID242" s="281"/>
      <c r="IE242" s="358"/>
      <c r="IF242" s="432"/>
      <c r="IG242" s="432"/>
      <c r="IH242" s="432"/>
    </row>
    <row r="243" spans="2:249" s="433" customFormat="1" ht="81.75" customHeight="1" x14ac:dyDescent="0.35">
      <c r="B243" s="219" t="s">
        <v>92</v>
      </c>
      <c r="C243" s="410" t="s">
        <v>386</v>
      </c>
      <c r="D243" s="410" t="s">
        <v>377</v>
      </c>
      <c r="E243" s="223" t="e">
        <f>E244+#REF!+#REF!</f>
        <v>#REF!</v>
      </c>
      <c r="F243" s="223" t="e">
        <f>F244+#REF!+#REF!</f>
        <v>#REF!</v>
      </c>
      <c r="G243" s="223" t="e">
        <f>G244+#REF!+#REF!</f>
        <v>#REF!</v>
      </c>
      <c r="H243" s="223" t="e">
        <f>H244+#REF!+#REF!</f>
        <v>#REF!</v>
      </c>
      <c r="I243" s="223" t="e">
        <f>I244+#REF!+#REF!</f>
        <v>#REF!</v>
      </c>
      <c r="J243" s="223" t="e">
        <f>J244+#REF!+#REF!</f>
        <v>#REF!</v>
      </c>
      <c r="K243" s="223" t="e">
        <f>K244+#REF!+#REF!</f>
        <v>#REF!</v>
      </c>
      <c r="L243" s="223" t="e">
        <f>L244+#REF!+#REF!</f>
        <v>#REF!</v>
      </c>
      <c r="M243" s="223" t="e">
        <f>M244+#REF!+#REF!</f>
        <v>#REF!</v>
      </c>
      <c r="N243" s="223" t="e">
        <f>N244+#REF!+#REF!</f>
        <v>#REF!</v>
      </c>
      <c r="O243" s="223" t="e">
        <f>O244+#REF!+#REF!</f>
        <v>#REF!</v>
      </c>
      <c r="P243" s="223" t="e">
        <f>P244+#REF!+#REF!</f>
        <v>#REF!</v>
      </c>
      <c r="Q243" s="223" t="e">
        <f>Q244+#REF!+#REF!</f>
        <v>#REF!</v>
      </c>
      <c r="R243" s="223" t="e">
        <f>R244+#REF!+#REF!</f>
        <v>#REF!</v>
      </c>
      <c r="S243" s="223" t="e">
        <f>S244+#REF!+#REF!</f>
        <v>#REF!</v>
      </c>
      <c r="T243" s="223" t="e">
        <f>T244+#REF!+#REF!</f>
        <v>#REF!</v>
      </c>
      <c r="U243" s="223" t="e">
        <f>U244+#REF!+#REF!</f>
        <v>#REF!</v>
      </c>
      <c r="V243" s="223" t="e">
        <f>V244+#REF!+#REF!</f>
        <v>#REF!</v>
      </c>
      <c r="W243" s="223" t="e">
        <f>W244+#REF!+#REF!</f>
        <v>#REF!</v>
      </c>
      <c r="X243" s="223" t="e">
        <f>X244+#REF!+#REF!</f>
        <v>#REF!</v>
      </c>
      <c r="Y243" s="223" t="e">
        <f>Y244+#REF!+#REF!</f>
        <v>#REF!</v>
      </c>
      <c r="Z243" s="223" t="e">
        <f>Z244+#REF!+#REF!</f>
        <v>#REF!</v>
      </c>
      <c r="AA243" s="223" t="e">
        <f>AA244+#REF!+#REF!</f>
        <v>#REF!</v>
      </c>
      <c r="AB243" s="223" t="e">
        <f>AB244+#REF!+#REF!</f>
        <v>#REF!</v>
      </c>
      <c r="AC243" s="223" t="e">
        <f>AC244+#REF!+#REF!</f>
        <v>#REF!</v>
      </c>
      <c r="AD243" s="223" t="e">
        <f>AD244+#REF!+#REF!</f>
        <v>#REF!</v>
      </c>
      <c r="AE243" s="223" t="e">
        <f>AE244+#REF!+#REF!</f>
        <v>#REF!</v>
      </c>
      <c r="AF243" s="223" t="e">
        <f>AF244+#REF!+#REF!</f>
        <v>#REF!</v>
      </c>
      <c r="AG243" s="223" t="e">
        <f>AG244+#REF!+#REF!</f>
        <v>#REF!</v>
      </c>
      <c r="AH243" s="223" t="e">
        <f>AH244+#REF!+#REF!</f>
        <v>#REF!</v>
      </c>
      <c r="AI243" s="223">
        <v>0</v>
      </c>
      <c r="AJ243" s="223" t="e">
        <f>AJ244+#REF!+#REF!</f>
        <v>#REF!</v>
      </c>
      <c r="AK243" s="411" t="e">
        <f>Z243-AJ243</f>
        <v>#REF!</v>
      </c>
      <c r="AL243" s="411" t="e">
        <f>AF243-AJ243</f>
        <v>#REF!</v>
      </c>
      <c r="AM243" s="739" t="s">
        <v>378</v>
      </c>
      <c r="AN243" s="413" t="s">
        <v>359</v>
      </c>
      <c r="AO243" s="414">
        <v>1</v>
      </c>
      <c r="AP243" s="226" t="e">
        <f>AP244+#REF!</f>
        <v>#REF!</v>
      </c>
      <c r="AQ243" s="226" t="e">
        <f>AQ244+#REF!</f>
        <v>#REF!</v>
      </c>
      <c r="AR243" s="226" t="e">
        <f>AR244+#REF!</f>
        <v>#REF!</v>
      </c>
      <c r="AS243" s="223" t="e">
        <f>AS244+#REF!+#REF!</f>
        <v>#REF!</v>
      </c>
      <c r="AT243" s="223" t="e">
        <f>AT244+#REF!+#REF!</f>
        <v>#REF!</v>
      </c>
      <c r="AU243" s="223" t="e">
        <f>AU244+#REF!+#REF!</f>
        <v>#REF!</v>
      </c>
      <c r="AV243" s="223" t="e">
        <f>AW243+AX243</f>
        <v>#REF!</v>
      </c>
      <c r="AW243" s="223" t="e">
        <f>AW244+#REF!</f>
        <v>#REF!</v>
      </c>
      <c r="AX243" s="223" t="e">
        <f>AX244+#REF!</f>
        <v>#REF!</v>
      </c>
      <c r="AY243" s="223" t="e">
        <f>AY244+#REF!+#REF!</f>
        <v>#REF!</v>
      </c>
      <c r="AZ243" s="223" t="e">
        <f>AZ244+#REF!+#REF!</f>
        <v>#REF!</v>
      </c>
      <c r="BA243" s="223" t="e">
        <f>BA244+#REF!+#REF!</f>
        <v>#REF!</v>
      </c>
      <c r="BB243" s="223" t="e">
        <f>BB244+#REF!+#REF!</f>
        <v>#REF!</v>
      </c>
      <c r="BC243" s="223" t="e">
        <f>BC244+#REF!+#REF!</f>
        <v>#REF!</v>
      </c>
      <c r="BD243" s="223" t="e">
        <f>BD244+#REF!+#REF!</f>
        <v>#REF!</v>
      </c>
      <c r="BE243" s="223" t="e">
        <f>BE244+#REF!+#REF!</f>
        <v>#REF!</v>
      </c>
      <c r="BF243" s="223" t="e">
        <f>BF244+#REF!+#REF!</f>
        <v>#REF!</v>
      </c>
      <c r="BG243" s="223" t="e">
        <f>BG244+#REF!+#REF!</f>
        <v>#REF!</v>
      </c>
      <c r="BH243" s="223" t="e">
        <f>BH244+#REF!+#REF!</f>
        <v>#REF!</v>
      </c>
      <c r="BI243" s="223" t="e">
        <f>BI244+#REF!+#REF!</f>
        <v>#REF!</v>
      </c>
      <c r="BJ243" s="223" t="e">
        <f>BJ244+#REF!+#REF!</f>
        <v>#REF!</v>
      </c>
      <c r="BK243" s="414" t="e">
        <f>BL243/AY243</f>
        <v>#REF!</v>
      </c>
      <c r="BL243" s="223" t="e">
        <f>AZ243*75/100</f>
        <v>#REF!</v>
      </c>
      <c r="BM243" s="223" t="e">
        <f>BM244+#REF!+#REF!</f>
        <v>#REF!</v>
      </c>
      <c r="BN243" s="223" t="e">
        <f>BN244+#REF!+#REF!</f>
        <v>#REF!</v>
      </c>
      <c r="BO243" s="223" t="e">
        <f>BO244+#REF!+#REF!</f>
        <v>#REF!</v>
      </c>
      <c r="BP243" s="223" t="e">
        <f>BP244+#REF!+#REF!</f>
        <v>#REF!</v>
      </c>
      <c r="BQ243" s="223" t="e">
        <f>BQ244+#REF!+#REF!</f>
        <v>#REF!</v>
      </c>
      <c r="BR243" s="223" t="e">
        <f>BR244+#REF!+#REF!</f>
        <v>#REF!</v>
      </c>
      <c r="BS243" s="223" t="e">
        <f>BS244+#REF!+#REF!</f>
        <v>#REF!</v>
      </c>
      <c r="BT243" s="223" t="e">
        <f>BT244+#REF!+#REF!</f>
        <v>#REF!</v>
      </c>
      <c r="BU243" s="223" t="e">
        <f>BU244+#REF!+#REF!</f>
        <v>#REF!</v>
      </c>
      <c r="BV243" s="223" t="e">
        <f>BV244+#REF!+#REF!</f>
        <v>#REF!</v>
      </c>
      <c r="BW243" s="223" t="e">
        <f>BW244+#REF!+#REF!</f>
        <v>#REF!</v>
      </c>
      <c r="BX243" s="223" t="e">
        <f>BX244+#REF!+#REF!</f>
        <v>#REF!</v>
      </c>
      <c r="BY243" s="223" t="e">
        <f>BY244+#REF!+#REF!</f>
        <v>#REF!</v>
      </c>
      <c r="BZ243" s="223" t="e">
        <f>BZ244+#REF!+#REF!</f>
        <v>#REF!</v>
      </c>
      <c r="CA243" s="223" t="e">
        <f>CA244+#REF!+#REF!</f>
        <v>#REF!</v>
      </c>
      <c r="CB243" s="223" t="e">
        <f>CB244+#REF!+#REF!</f>
        <v>#REF!</v>
      </c>
      <c r="CC243" s="223" t="e">
        <f>CC244+#REF!+#REF!</f>
        <v>#REF!</v>
      </c>
      <c r="CD243" s="223" t="e">
        <f>CD244+#REF!+#REF!</f>
        <v>#REF!</v>
      </c>
      <c r="CE243" s="414" t="e">
        <f>CF243/BV243</f>
        <v>#REF!</v>
      </c>
      <c r="CF243" s="223" t="e">
        <f>CF244+#REF!</f>
        <v>#REF!</v>
      </c>
      <c r="CG243" s="410"/>
      <c r="CH243" s="223" t="e">
        <f>CH244+#REF!+#REF!</f>
        <v>#REF!</v>
      </c>
      <c r="CI243" s="223" t="e">
        <f>CI244+#REF!+#REF!</f>
        <v>#REF!</v>
      </c>
      <c r="CJ243" s="223" t="e">
        <f>CJ244+#REF!+#REF!</f>
        <v>#REF!</v>
      </c>
      <c r="CK243" s="223" t="e">
        <f>CL243+CM243</f>
        <v>#REF!</v>
      </c>
      <c r="CL243" s="223" t="e">
        <f>CL244+#REF!</f>
        <v>#REF!</v>
      </c>
      <c r="CM243" s="223" t="e">
        <f>CM244+#REF!</f>
        <v>#REF!</v>
      </c>
      <c r="CN243" s="414" t="e">
        <f>CN244+CN256</f>
        <v>#REF!</v>
      </c>
      <c r="CO243" s="414" t="e">
        <f>CO244+CO256</f>
        <v>#REF!</v>
      </c>
      <c r="CP243" s="414" t="e">
        <f>CP244+CP256</f>
        <v>#REF!</v>
      </c>
      <c r="CQ243" s="223" t="e">
        <f>CQ244+#REF!+#REF!</f>
        <v>#REF!</v>
      </c>
      <c r="CR243" s="223" t="e">
        <f>CR244+#REF!+#REF!</f>
        <v>#REF!</v>
      </c>
      <c r="CS243" s="223" t="e">
        <f>CS244+#REF!+#REF!</f>
        <v>#REF!</v>
      </c>
      <c r="CT243" s="223" t="e">
        <f>CT244+#REF!+#REF!</f>
        <v>#REF!</v>
      </c>
      <c r="CU243" s="223" t="e">
        <f>CU244+#REF!+#REF!</f>
        <v>#REF!</v>
      </c>
      <c r="CV243" s="223" t="e">
        <f>CV244+#REF!+#REF!</f>
        <v>#REF!</v>
      </c>
      <c r="CW243" s="223">
        <f>CX243</f>
        <v>296317.40000000002</v>
      </c>
      <c r="CX243" s="223">
        <f>CX244</f>
        <v>296317.40000000002</v>
      </c>
      <c r="CY243" s="223">
        <f>CY244</f>
        <v>0</v>
      </c>
      <c r="CZ243" s="223" t="e">
        <f>CZ244+#REF!+#REF!</f>
        <v>#REF!</v>
      </c>
      <c r="DA243" s="223" t="e">
        <f>DA244+#REF!+#REF!</f>
        <v>#REF!</v>
      </c>
      <c r="DB243" s="223" t="e">
        <f>DB244+#REF!+#REF!</f>
        <v>#REF!</v>
      </c>
      <c r="DC243" s="223"/>
      <c r="DD243" s="223"/>
      <c r="DE243" s="223"/>
      <c r="DF243" s="223" t="e">
        <f>DG243</f>
        <v>#REF!</v>
      </c>
      <c r="DG243" s="223" t="e">
        <f>DG244+#REF!</f>
        <v>#REF!</v>
      </c>
      <c r="DH243" s="223">
        <f>DH244</f>
        <v>0</v>
      </c>
      <c r="DI243" s="223" t="e">
        <f>DJ243</f>
        <v>#REF!</v>
      </c>
      <c r="DJ243" s="223" t="e">
        <f>DJ244+#REF!</f>
        <v>#REF!</v>
      </c>
      <c r="DK243" s="223">
        <f>DK244</f>
        <v>0</v>
      </c>
      <c r="DL243" s="223">
        <f>DM243</f>
        <v>0</v>
      </c>
      <c r="DM243" s="223">
        <f>DM244</f>
        <v>0</v>
      </c>
      <c r="DN243" s="223">
        <f>DN244</f>
        <v>0</v>
      </c>
      <c r="DO243" s="223">
        <f>DP243</f>
        <v>0</v>
      </c>
      <c r="DP243" s="223">
        <f>DP244</f>
        <v>0</v>
      </c>
      <c r="DQ243" s="223">
        <f>DQ244</f>
        <v>0</v>
      </c>
      <c r="DR243" s="223">
        <f>DS243</f>
        <v>296317.40000000002</v>
      </c>
      <c r="DS243" s="223">
        <f>DS244</f>
        <v>296317.40000000002</v>
      </c>
      <c r="DT243" s="223">
        <f>DT244</f>
        <v>0</v>
      </c>
      <c r="DU243" s="223">
        <f>DV243</f>
        <v>0</v>
      </c>
      <c r="DV243" s="223">
        <f>DV244</f>
        <v>0</v>
      </c>
      <c r="DW243" s="223">
        <f>DW244</f>
        <v>0</v>
      </c>
      <c r="DX243" s="223" t="e">
        <f>DX244+#REF!+#REF!</f>
        <v>#REF!</v>
      </c>
      <c r="DY243" s="223" t="e">
        <f>DY244+#REF!+#REF!</f>
        <v>#REF!</v>
      </c>
      <c r="DZ243" s="223" t="e">
        <f>DZ244+#REF!+#REF!</f>
        <v>#REF!</v>
      </c>
      <c r="EA243" s="223"/>
      <c r="EB243" s="223"/>
      <c r="EC243" s="223"/>
      <c r="ED243" s="223" t="e">
        <f>EE243</f>
        <v>#REF!</v>
      </c>
      <c r="EE243" s="223" t="e">
        <f>EE244+#REF!</f>
        <v>#REF!</v>
      </c>
      <c r="EF243" s="223"/>
      <c r="EG243" s="414" t="e">
        <f>EH243+EI243+EJ243</f>
        <v>#REF!</v>
      </c>
      <c r="EH243" s="414" t="e">
        <f>EH244+#REF!</f>
        <v>#REF!</v>
      </c>
      <c r="EI243" s="414"/>
      <c r="EJ243" s="223"/>
      <c r="EK243" s="414" t="e">
        <f>EL243+EN243</f>
        <v>#REF!</v>
      </c>
      <c r="EL243" s="414" t="e">
        <f>EL244+#REF!</f>
        <v>#REF!</v>
      </c>
      <c r="EM243" s="414" t="e">
        <f>EM244+#REF!</f>
        <v>#REF!</v>
      </c>
      <c r="EN243" s="414" t="e">
        <f>EN244+#REF!</f>
        <v>#REF!</v>
      </c>
      <c r="EO243" s="414" t="e">
        <f>EP243+ER243</f>
        <v>#REF!</v>
      </c>
      <c r="EP243" s="414" t="e">
        <f>EP244+#REF!</f>
        <v>#REF!</v>
      </c>
      <c r="EQ243" s="414" t="e">
        <f>EQ244+#REF!</f>
        <v>#REF!</v>
      </c>
      <c r="ER243" s="414" t="e">
        <f>ER244+#REF!</f>
        <v>#REF!</v>
      </c>
      <c r="ES243" s="414" t="e">
        <f>ET243+EU243+EV243</f>
        <v>#REF!</v>
      </c>
      <c r="ET243" s="414" t="e">
        <f>ET244+#REF!</f>
        <v>#REF!</v>
      </c>
      <c r="EU243" s="223"/>
      <c r="EV243" s="223"/>
      <c r="EW243" s="223">
        <f>EX243</f>
        <v>0</v>
      </c>
      <c r="EX243" s="223">
        <f>EX244</f>
        <v>0</v>
      </c>
      <c r="EY243" s="223">
        <f>EY244</f>
        <v>0</v>
      </c>
      <c r="EZ243" s="223" t="e">
        <f>FA243</f>
        <v>#REF!</v>
      </c>
      <c r="FA243" s="223" t="e">
        <f>FA244+#REF!</f>
        <v>#REF!</v>
      </c>
      <c r="FB243" s="223"/>
      <c r="FC243" s="414">
        <f>FD243+FE243+FF243</f>
        <v>53311.942000000003</v>
      </c>
      <c r="FD243" s="414">
        <f>FD244+FD245</f>
        <v>0</v>
      </c>
      <c r="FE243" s="414">
        <f>EY243+FB243</f>
        <v>0</v>
      </c>
      <c r="FF243" s="414">
        <f>FF244</f>
        <v>53311.942000000003</v>
      </c>
      <c r="FG243" s="414">
        <f>FH243+FI243+FJ243</f>
        <v>53311.942000000003</v>
      </c>
      <c r="FH243" s="414">
        <f>FH244+FH245</f>
        <v>0</v>
      </c>
      <c r="FI243" s="414"/>
      <c r="FJ243" s="223">
        <f>FJ244</f>
        <v>53311.942000000003</v>
      </c>
      <c r="FK243" s="414" t="e">
        <f>FL243+FN243</f>
        <v>#REF!</v>
      </c>
      <c r="FL243" s="414" t="e">
        <f>FL244+#REF!</f>
        <v>#REF!</v>
      </c>
      <c r="FM243" s="414" t="e">
        <f>FM244+#REF!</f>
        <v>#REF!</v>
      </c>
      <c r="FN243" s="414" t="e">
        <f>FN244+#REF!</f>
        <v>#REF!</v>
      </c>
      <c r="FO243" s="414">
        <f>FP243+FQ243+FR243</f>
        <v>53311.942000000003</v>
      </c>
      <c r="FP243" s="414"/>
      <c r="FQ243" s="263"/>
      <c r="FR243" s="223">
        <f>FR244</f>
        <v>53311.942000000003</v>
      </c>
      <c r="FS243" s="223"/>
      <c r="FT243" s="223"/>
      <c r="FU243" s="223"/>
      <c r="FV243" s="436"/>
      <c r="FW243" s="223"/>
      <c r="FX243" s="223"/>
      <c r="FY243" s="223"/>
      <c r="FZ243" s="223"/>
      <c r="GA243" s="223">
        <v>0</v>
      </c>
      <c r="GB243" s="415">
        <v>0</v>
      </c>
      <c r="GC243" s="223"/>
      <c r="GD243" s="415"/>
      <c r="GE243" s="223"/>
      <c r="GF243" s="223"/>
      <c r="GG243" s="223"/>
      <c r="GH243" s="223"/>
      <c r="GI243" s="223"/>
      <c r="GJ243" s="415"/>
      <c r="GK243" s="223"/>
      <c r="GL243" s="415"/>
      <c r="GM243" s="223"/>
      <c r="GN243" s="415"/>
      <c r="GO243" s="223"/>
      <c r="GP243" s="415"/>
      <c r="GQ243" s="223"/>
      <c r="GR243" s="223"/>
      <c r="GS243" s="223"/>
      <c r="GT243" s="223"/>
      <c r="GU243" s="414"/>
      <c r="GV243" s="414"/>
      <c r="GW243" s="414"/>
      <c r="GX243" s="414"/>
      <c r="GY243" s="414"/>
      <c r="GZ243" s="281"/>
      <c r="HA243" s="281"/>
      <c r="HB243" s="281"/>
      <c r="HC243" s="281"/>
      <c r="HD243" s="281"/>
      <c r="HE243" s="281"/>
      <c r="HF243" s="281"/>
      <c r="HG243" s="263"/>
      <c r="HH243" s="263"/>
      <c r="HI243" s="263"/>
      <c r="HJ243" s="281"/>
      <c r="HK243" s="263"/>
      <c r="HL243" s="263"/>
      <c r="HM243" s="263"/>
      <c r="HN243" s="281"/>
      <c r="HO243" s="263"/>
      <c r="HP243" s="263"/>
      <c r="HQ243" s="263"/>
      <c r="HR243" s="281"/>
      <c r="HS243" s="263"/>
      <c r="HT243" s="263"/>
      <c r="HU243" s="263"/>
      <c r="HV243" s="281"/>
      <c r="HW243" s="263"/>
      <c r="HX243" s="263"/>
      <c r="HY243" s="263"/>
      <c r="HZ243" s="281"/>
      <c r="IA243" s="263"/>
      <c r="IB243" s="263"/>
      <c r="IC243" s="263"/>
      <c r="ID243" s="281"/>
      <c r="IE243" s="358"/>
      <c r="IF243" s="432"/>
      <c r="IG243" s="432"/>
      <c r="IH243" s="432"/>
    </row>
    <row r="244" spans="2:249" s="433" customFormat="1" ht="36.75" customHeight="1" x14ac:dyDescent="0.35">
      <c r="B244" s="178"/>
      <c r="C244" s="179" t="s">
        <v>142</v>
      </c>
      <c r="D244" s="423" t="s">
        <v>364</v>
      </c>
      <c r="E244" s="182">
        <f>F244+G244</f>
        <v>1587746.40555</v>
      </c>
      <c r="F244" s="182">
        <v>1517375.34142</v>
      </c>
      <c r="G244" s="182">
        <v>70371.064129999999</v>
      </c>
      <c r="H244" s="182">
        <f>I244+J244</f>
        <v>15933.507459999993</v>
      </c>
      <c r="I244" s="182">
        <f>L244-F244</f>
        <v>15933.507459999993</v>
      </c>
      <c r="J244" s="182">
        <f>M244-G244</f>
        <v>0</v>
      </c>
      <c r="K244" s="182">
        <f>L244+M244</f>
        <v>1603679.91301</v>
      </c>
      <c r="L244" s="182">
        <v>1533308.8488799999</v>
      </c>
      <c r="M244" s="182">
        <v>70371.064129999999</v>
      </c>
      <c r="N244" s="182">
        <f>O244+P244</f>
        <v>0</v>
      </c>
      <c r="O244" s="182">
        <f>R244-L244</f>
        <v>0</v>
      </c>
      <c r="P244" s="182">
        <f>S244-M244</f>
        <v>0</v>
      </c>
      <c r="Q244" s="182">
        <f>R244+S244</f>
        <v>1603679.91301</v>
      </c>
      <c r="R244" s="182">
        <v>1533308.8488799999</v>
      </c>
      <c r="S244" s="182">
        <v>70371.064129999999</v>
      </c>
      <c r="T244" s="182">
        <f>U244+V244</f>
        <v>2371050.6324999998</v>
      </c>
      <c r="U244" s="182">
        <v>0</v>
      </c>
      <c r="V244" s="182">
        <v>2371050.6324999998</v>
      </c>
      <c r="W244" s="182">
        <f>X244+Y244</f>
        <v>-1600218.0767399999</v>
      </c>
      <c r="X244" s="182">
        <f>AA244-U244</f>
        <v>770832.55576000002</v>
      </c>
      <c r="Y244" s="182">
        <f>AB244-V244</f>
        <v>-2371050.6324999998</v>
      </c>
      <c r="Z244" s="182">
        <f>AA244+AB244</f>
        <v>770832.55576000002</v>
      </c>
      <c r="AA244" s="182">
        <v>770832.55576000002</v>
      </c>
      <c r="AB244" s="182"/>
      <c r="AC244" s="182">
        <f>AD244+AE244</f>
        <v>0</v>
      </c>
      <c r="AD244" s="182">
        <v>0</v>
      </c>
      <c r="AE244" s="182"/>
      <c r="AF244" s="182" t="e">
        <f>AG244+AH244</f>
        <v>#REF!</v>
      </c>
      <c r="AG244" s="182" t="e">
        <f>'[2]2017_с остатком на торги'!$AG$135</f>
        <v>#REF!</v>
      </c>
      <c r="AH244" s="182"/>
      <c r="AI244" s="182"/>
      <c r="AJ244" s="182">
        <v>866627.63382999995</v>
      </c>
      <c r="AK244" s="182">
        <f>Z244-AJ244</f>
        <v>-95795.07806999993</v>
      </c>
      <c r="AL244" s="182" t="e">
        <f>AF244-AJ244</f>
        <v>#REF!</v>
      </c>
      <c r="AM244" s="739"/>
      <c r="AN244" s="182"/>
      <c r="AO244" s="182">
        <v>1</v>
      </c>
      <c r="AP244" s="182">
        <v>687394.10190000001</v>
      </c>
      <c r="AQ244" s="182">
        <v>2263.4012400000001</v>
      </c>
      <c r="AR244" s="182" t="e">
        <f>AF244-AP244-AQ244</f>
        <v>#REF!</v>
      </c>
      <c r="AS244" s="182">
        <f>AT244+AU244</f>
        <v>2387144.5099999998</v>
      </c>
      <c r="AT244" s="182">
        <v>2387144.5099999998</v>
      </c>
      <c r="AU244" s="182"/>
      <c r="AV244" s="182">
        <f>AW244+AX244</f>
        <v>0</v>
      </c>
      <c r="AW244" s="182">
        <v>0</v>
      </c>
      <c r="AX244" s="182">
        <v>0</v>
      </c>
      <c r="AY244" s="182">
        <f>AZ244+BA244</f>
        <v>2387144.5099999998</v>
      </c>
      <c r="AZ244" s="182">
        <f>AT244</f>
        <v>2387144.5099999998</v>
      </c>
      <c r="BA244" s="182"/>
      <c r="BB244" s="182">
        <f>BC244+BD244</f>
        <v>2413209.1</v>
      </c>
      <c r="BC244" s="182">
        <f>2400000+13209.1</f>
        <v>2413209.1</v>
      </c>
      <c r="BD244" s="182"/>
      <c r="BE244" s="182">
        <f>BF244</f>
        <v>-700961.69599999976</v>
      </c>
      <c r="BF244" s="182">
        <f>BI244-AZ244</f>
        <v>-700961.69599999976</v>
      </c>
      <c r="BG244" s="182">
        <f>BX244-BD244</f>
        <v>0</v>
      </c>
      <c r="BH244" s="182">
        <f>BI244+BJ244</f>
        <v>1686182.814</v>
      </c>
      <c r="BI244" s="182">
        <v>1686182.814</v>
      </c>
      <c r="BJ244" s="182"/>
      <c r="BK244" s="182">
        <v>0.75</v>
      </c>
      <c r="BL244" s="368">
        <f>AZ244*BK244</f>
        <v>1790358.3824999998</v>
      </c>
      <c r="BM244" s="368"/>
      <c r="BN244" s="368"/>
      <c r="BO244" s="368"/>
      <c r="BP244" s="368">
        <f>BQ244+BR244</f>
        <v>0</v>
      </c>
      <c r="BQ244" s="368">
        <v>0</v>
      </c>
      <c r="BR244" s="368"/>
      <c r="BS244" s="368">
        <f>BT244+BU244</f>
        <v>1686182.814</v>
      </c>
      <c r="BT244" s="368">
        <f>BI244-BN244-BQ244</f>
        <v>1686182.814</v>
      </c>
      <c r="BU244" s="368"/>
      <c r="BV244" s="182">
        <f>BW244+BX244</f>
        <v>2413209.1</v>
      </c>
      <c r="BW244" s="182">
        <f>2400000+13209.1</f>
        <v>2413209.1</v>
      </c>
      <c r="BX244" s="182"/>
      <c r="BY244" s="182">
        <f>BZ244+CA244</f>
        <v>-832085.13936000003</v>
      </c>
      <c r="BZ244" s="182">
        <f>CC244-BI244</f>
        <v>-832085.13936000003</v>
      </c>
      <c r="CA244" s="182">
        <v>0</v>
      </c>
      <c r="CB244" s="182">
        <f>CC244+CD244</f>
        <v>854097.67463999998</v>
      </c>
      <c r="CC244" s="182">
        <v>854097.67463999998</v>
      </c>
      <c r="CD244" s="182"/>
      <c r="CE244" s="182">
        <v>0.5</v>
      </c>
      <c r="CF244" s="368">
        <f>CC244*CE244</f>
        <v>427048.83731999999</v>
      </c>
      <c r="CG244" s="182"/>
      <c r="CH244" s="182">
        <f>CI244+CJ244</f>
        <v>2391855.4205700001</v>
      </c>
      <c r="CI244" s="182">
        <v>2391855.4205700001</v>
      </c>
      <c r="CJ244" s="182"/>
      <c r="CK244" s="182">
        <f>CL244+CM244</f>
        <v>-836239.08000000007</v>
      </c>
      <c r="CL244" s="182">
        <f>CR244-CH244</f>
        <v>-836239.08000000007</v>
      </c>
      <c r="CM244" s="182">
        <v>0</v>
      </c>
      <c r="CN244" s="182" t="e">
        <f>#REF!+CN257</f>
        <v>#REF!</v>
      </c>
      <c r="CO244" s="182" t="e">
        <f>#REF!+CO257</f>
        <v>#REF!</v>
      </c>
      <c r="CP244" s="182" t="e">
        <f>#REF!+CP257</f>
        <v>#REF!</v>
      </c>
      <c r="CQ244" s="182">
        <f>CR244+CS244</f>
        <v>1555616.34057</v>
      </c>
      <c r="CR244" s="182">
        <v>1555616.34057</v>
      </c>
      <c r="CS244" s="182"/>
      <c r="CT244" s="182">
        <f>CU244+CV244</f>
        <v>-557780.27463999996</v>
      </c>
      <c r="CU244" s="182">
        <f>CX244-CC244</f>
        <v>-557780.27463999996</v>
      </c>
      <c r="CV244" s="182"/>
      <c r="CW244" s="182">
        <f>CX244</f>
        <v>296317.40000000002</v>
      </c>
      <c r="CX244" s="182">
        <v>296317.40000000002</v>
      </c>
      <c r="CY244" s="182"/>
      <c r="CZ244" s="182"/>
      <c r="DA244" s="182"/>
      <c r="DB244" s="182"/>
      <c r="DC244" s="182"/>
      <c r="DD244" s="182"/>
      <c r="DE244" s="182"/>
      <c r="DF244" s="182">
        <f>DG244</f>
        <v>0</v>
      </c>
      <c r="DG244" s="182">
        <v>0</v>
      </c>
      <c r="DH244" s="182"/>
      <c r="DI244" s="182">
        <f>DJ244</f>
        <v>296317.40000000002</v>
      </c>
      <c r="DJ244" s="182">
        <v>296317.40000000002</v>
      </c>
      <c r="DK244" s="182"/>
      <c r="DL244" s="182">
        <f>DM244</f>
        <v>0</v>
      </c>
      <c r="DM244" s="182">
        <v>0</v>
      </c>
      <c r="DN244" s="182"/>
      <c r="DO244" s="182">
        <f>DP244</f>
        <v>0</v>
      </c>
      <c r="DP244" s="182">
        <v>0</v>
      </c>
      <c r="DQ244" s="182"/>
      <c r="DR244" s="182">
        <f>DS244</f>
        <v>296317.40000000002</v>
      </c>
      <c r="DS244" s="182">
        <f>DJ244-DM244-DP244</f>
        <v>296317.40000000002</v>
      </c>
      <c r="DT244" s="182"/>
      <c r="DU244" s="182">
        <f>DV244</f>
        <v>0</v>
      </c>
      <c r="DV244" s="182">
        <v>0</v>
      </c>
      <c r="DW244" s="182"/>
      <c r="DX244" s="182"/>
      <c r="DY244" s="182"/>
      <c r="DZ244" s="182"/>
      <c r="EA244" s="182"/>
      <c r="EB244" s="182"/>
      <c r="EC244" s="182"/>
      <c r="ED244" s="182">
        <f>EE244</f>
        <v>0</v>
      </c>
      <c r="EE244" s="182">
        <v>0</v>
      </c>
      <c r="EF244" s="182"/>
      <c r="EG244" s="182">
        <f>EH244</f>
        <v>0</v>
      </c>
      <c r="EH244" s="182">
        <f>DX244+EA244</f>
        <v>0</v>
      </c>
      <c r="EI244" s="182"/>
      <c r="EJ244" s="182"/>
      <c r="EK244" s="182">
        <f>EL244-EH244</f>
        <v>0</v>
      </c>
      <c r="EL244" s="182"/>
      <c r="EM244" s="182"/>
      <c r="EN244" s="182"/>
      <c r="EO244" s="182">
        <f>EP244-EL244</f>
        <v>0</v>
      </c>
      <c r="EP244" s="182"/>
      <c r="EQ244" s="182"/>
      <c r="ER244" s="182"/>
      <c r="ES244" s="181">
        <f>ET244</f>
        <v>0</v>
      </c>
      <c r="ET244" s="182">
        <v>0</v>
      </c>
      <c r="EU244" s="182"/>
      <c r="EV244" s="182"/>
      <c r="EW244" s="182">
        <f>EX244</f>
        <v>0</v>
      </c>
      <c r="EX244" s="182">
        <v>0</v>
      </c>
      <c r="EY244" s="182"/>
      <c r="EZ244" s="182">
        <f>FA244</f>
        <v>0</v>
      </c>
      <c r="FA244" s="182">
        <v>0</v>
      </c>
      <c r="FB244" s="182"/>
      <c r="FC244" s="182">
        <f>FF244</f>
        <v>53311.942000000003</v>
      </c>
      <c r="FD244" s="182">
        <f>EX244+FA244</f>
        <v>0</v>
      </c>
      <c r="FE244" s="182"/>
      <c r="FF244" s="182">
        <v>53311.942000000003</v>
      </c>
      <c r="FG244" s="182">
        <f>FH244</f>
        <v>0</v>
      </c>
      <c r="FH244" s="182">
        <v>0</v>
      </c>
      <c r="FI244" s="182"/>
      <c r="FJ244" s="182">
        <f>FR244</f>
        <v>53311.942000000003</v>
      </c>
      <c r="FK244" s="182">
        <f>FL244-FH244</f>
        <v>0</v>
      </c>
      <c r="FL244" s="182"/>
      <c r="FM244" s="182"/>
      <c r="FN244" s="182"/>
      <c r="FO244" s="182">
        <f>FR244</f>
        <v>53311.942000000003</v>
      </c>
      <c r="FQ244" s="263"/>
      <c r="FR244" s="182">
        <v>53311.942000000003</v>
      </c>
      <c r="FS244" s="182"/>
      <c r="FT244" s="182"/>
      <c r="FU244" s="182"/>
      <c r="FV244" s="436"/>
      <c r="FW244" s="182"/>
      <c r="FX244" s="182"/>
      <c r="FY244" s="182"/>
      <c r="FZ244" s="182"/>
      <c r="GA244" s="182">
        <v>0</v>
      </c>
      <c r="GB244" s="437">
        <v>0</v>
      </c>
      <c r="GC244" s="182"/>
      <c r="GD244" s="437"/>
      <c r="GE244" s="182"/>
      <c r="GF244" s="182"/>
      <c r="GG244" s="182"/>
      <c r="GH244" s="182"/>
      <c r="GI244" s="182"/>
      <c r="GJ244" s="437"/>
      <c r="GK244" s="182"/>
      <c r="GL244" s="437"/>
      <c r="GM244" s="182"/>
      <c r="GN244" s="437"/>
      <c r="GO244" s="182"/>
      <c r="GP244" s="437"/>
      <c r="GQ244" s="182"/>
      <c r="GR244" s="182"/>
      <c r="GS244" s="182"/>
      <c r="GT244" s="182"/>
      <c r="GU244" s="263"/>
      <c r="GV244" s="263"/>
      <c r="GW244" s="263"/>
      <c r="GX244" s="281"/>
      <c r="GY244" s="281"/>
      <c r="GZ244" s="281"/>
      <c r="HA244" s="281"/>
      <c r="HB244" s="281"/>
      <c r="HC244" s="281"/>
      <c r="HD244" s="281"/>
      <c r="HE244" s="281"/>
      <c r="HF244" s="281"/>
      <c r="HG244" s="263"/>
      <c r="HH244" s="263"/>
      <c r="HI244" s="263"/>
      <c r="HJ244" s="281"/>
      <c r="HK244" s="263"/>
      <c r="HL244" s="263"/>
      <c r="HM244" s="263"/>
      <c r="HN244" s="281"/>
      <c r="HO244" s="263"/>
      <c r="HP244" s="263"/>
      <c r="HQ244" s="263"/>
      <c r="HR244" s="281"/>
      <c r="HS244" s="263"/>
      <c r="HT244" s="263"/>
      <c r="HU244" s="263"/>
      <c r="HV244" s="281"/>
      <c r="HW244" s="263"/>
      <c r="HX244" s="263"/>
      <c r="HY244" s="263"/>
      <c r="HZ244" s="281"/>
      <c r="IA244" s="263"/>
      <c r="IB244" s="263"/>
      <c r="IC244" s="263"/>
      <c r="ID244" s="281"/>
      <c r="IE244" s="358"/>
      <c r="IF244" s="432"/>
      <c r="IG244" s="432"/>
      <c r="IH244" s="432"/>
    </row>
    <row r="245" spans="2:249" s="433" customFormat="1" ht="36.75" hidden="1" customHeight="1" x14ac:dyDescent="0.35">
      <c r="B245" s="434"/>
      <c r="C245" s="275"/>
      <c r="D245" s="424"/>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c r="AA245" s="281"/>
      <c r="AB245" s="281"/>
      <c r="AC245" s="281"/>
      <c r="AD245" s="281"/>
      <c r="AE245" s="281"/>
      <c r="AF245" s="281"/>
      <c r="AG245" s="281"/>
      <c r="AH245" s="281"/>
      <c r="AI245" s="281"/>
      <c r="AJ245" s="281"/>
      <c r="AK245" s="281"/>
      <c r="AL245" s="281"/>
      <c r="AM245" s="276"/>
      <c r="AN245" s="281"/>
      <c r="AO245" s="281"/>
      <c r="AP245" s="281"/>
      <c r="AQ245" s="281"/>
      <c r="AR245" s="281"/>
      <c r="AS245" s="281"/>
      <c r="AT245" s="281"/>
      <c r="AU245" s="281"/>
      <c r="AV245" s="281"/>
      <c r="AW245" s="281"/>
      <c r="AX245" s="281"/>
      <c r="AY245" s="281"/>
      <c r="AZ245" s="281"/>
      <c r="BA245" s="281"/>
      <c r="BB245" s="281"/>
      <c r="BC245" s="281"/>
      <c r="BD245" s="281"/>
      <c r="BE245" s="281"/>
      <c r="BF245" s="281"/>
      <c r="BG245" s="281"/>
      <c r="BH245" s="281"/>
      <c r="BI245" s="281"/>
      <c r="BJ245" s="281"/>
      <c r="BK245" s="281"/>
      <c r="BL245" s="166"/>
      <c r="BM245" s="166"/>
      <c r="BN245" s="166"/>
      <c r="BO245" s="166"/>
      <c r="BP245" s="166"/>
      <c r="BQ245" s="166"/>
      <c r="BR245" s="166"/>
      <c r="BS245" s="166"/>
      <c r="BT245" s="166"/>
      <c r="BU245" s="166"/>
      <c r="BV245" s="281"/>
      <c r="BW245" s="281"/>
      <c r="BX245" s="281"/>
      <c r="BY245" s="281"/>
      <c r="BZ245" s="281"/>
      <c r="CA245" s="281"/>
      <c r="CB245" s="281"/>
      <c r="CC245" s="281"/>
      <c r="CD245" s="281"/>
      <c r="CE245" s="281"/>
      <c r="CF245" s="166"/>
      <c r="CG245" s="281"/>
      <c r="CH245" s="281"/>
      <c r="CI245" s="281"/>
      <c r="CJ245" s="281"/>
      <c r="CK245" s="281"/>
      <c r="CL245" s="281"/>
      <c r="CM245" s="281"/>
      <c r="CN245" s="281"/>
      <c r="CO245" s="281"/>
      <c r="CP245" s="281"/>
      <c r="CQ245" s="281"/>
      <c r="CR245" s="281"/>
      <c r="CS245" s="281"/>
      <c r="CT245" s="281"/>
      <c r="CU245" s="281"/>
      <c r="CV245" s="281"/>
      <c r="CW245" s="263"/>
      <c r="CX245" s="263"/>
      <c r="CY245" s="281"/>
      <c r="CZ245" s="281"/>
      <c r="DA245" s="281"/>
      <c r="DB245" s="281"/>
      <c r="DC245" s="281"/>
      <c r="DD245" s="281"/>
      <c r="DE245" s="281"/>
      <c r="DF245" s="263"/>
      <c r="DG245" s="263"/>
      <c r="DH245" s="281"/>
      <c r="DI245" s="263"/>
      <c r="DJ245" s="263"/>
      <c r="DK245" s="281"/>
      <c r="DL245" s="281"/>
      <c r="DM245" s="281"/>
      <c r="DN245" s="281"/>
      <c r="DO245" s="281"/>
      <c r="DP245" s="281"/>
      <c r="DQ245" s="281"/>
      <c r="DR245" s="281"/>
      <c r="DS245" s="281"/>
      <c r="DT245" s="281"/>
      <c r="DU245" s="263"/>
      <c r="DV245" s="263"/>
      <c r="DW245" s="281"/>
      <c r="DX245" s="281"/>
      <c r="DY245" s="281"/>
      <c r="DZ245" s="281"/>
      <c r="EA245" s="281"/>
      <c r="EB245" s="281"/>
      <c r="EC245" s="281"/>
      <c r="ED245" s="263"/>
      <c r="EE245" s="263"/>
      <c r="EF245" s="281"/>
      <c r="EG245" s="263"/>
      <c r="EH245" s="263"/>
      <c r="EI245" s="263"/>
      <c r="EJ245" s="281"/>
      <c r="EK245" s="281"/>
      <c r="EL245" s="281"/>
      <c r="EM245" s="281"/>
      <c r="EN245" s="281"/>
      <c r="EO245" s="281"/>
      <c r="EP245" s="281"/>
      <c r="EQ245" s="281"/>
      <c r="ER245" s="281"/>
      <c r="ES245" s="263"/>
      <c r="ET245" s="263"/>
      <c r="EU245" s="281"/>
      <c r="EV245" s="281"/>
      <c r="EW245" s="263"/>
      <c r="EX245" s="263"/>
      <c r="EY245" s="281"/>
      <c r="EZ245" s="263"/>
      <c r="FA245" s="263"/>
      <c r="FB245" s="281"/>
      <c r="FC245" s="263"/>
      <c r="FD245" s="263"/>
      <c r="FE245" s="263"/>
      <c r="FF245" s="281"/>
      <c r="FG245" s="263"/>
      <c r="FH245" s="263"/>
      <c r="FI245" s="263"/>
      <c r="FJ245" s="281"/>
      <c r="FK245" s="281"/>
      <c r="FL245" s="281"/>
      <c r="FM245" s="281"/>
      <c r="FN245" s="281"/>
      <c r="FO245" s="263"/>
      <c r="FP245" s="263"/>
      <c r="FQ245" s="263"/>
      <c r="FR245" s="281"/>
      <c r="FS245" s="281"/>
      <c r="FT245" s="281"/>
      <c r="FU245" s="281"/>
      <c r="FV245" s="436"/>
      <c r="FW245" s="281"/>
      <c r="FX245" s="281"/>
      <c r="FY245" s="281"/>
      <c r="FZ245" s="281"/>
      <c r="GA245" s="281"/>
      <c r="GB245" s="313"/>
      <c r="GC245" s="281"/>
      <c r="GD245" s="313"/>
      <c r="GE245" s="281"/>
      <c r="GF245" s="281"/>
      <c r="GG245" s="281"/>
      <c r="GH245" s="281"/>
      <c r="GI245" s="281"/>
      <c r="GJ245" s="313"/>
      <c r="GK245" s="281"/>
      <c r="GL245" s="313"/>
      <c r="GM245" s="281"/>
      <c r="GN245" s="313"/>
      <c r="GO245" s="281"/>
      <c r="GP245" s="313"/>
      <c r="GQ245" s="281"/>
      <c r="GR245" s="281"/>
      <c r="GS245" s="281"/>
      <c r="GT245" s="281"/>
      <c r="GU245" s="263"/>
      <c r="GV245" s="263"/>
      <c r="GW245" s="263"/>
      <c r="GX245" s="281"/>
      <c r="GY245" s="281"/>
      <c r="GZ245" s="281"/>
      <c r="HA245" s="281"/>
      <c r="HB245" s="281"/>
      <c r="HC245" s="281"/>
      <c r="HD245" s="281"/>
      <c r="HE245" s="281"/>
      <c r="HF245" s="281"/>
      <c r="HG245" s="263"/>
      <c r="HH245" s="263"/>
      <c r="HI245" s="263"/>
      <c r="HJ245" s="281"/>
      <c r="HK245" s="263"/>
      <c r="HL245" s="263"/>
      <c r="HM245" s="263"/>
      <c r="HN245" s="281"/>
      <c r="HO245" s="263"/>
      <c r="HP245" s="263"/>
      <c r="HQ245" s="263"/>
      <c r="HR245" s="281"/>
      <c r="HS245" s="263"/>
      <c r="HT245" s="263"/>
      <c r="HU245" s="263"/>
      <c r="HV245" s="281"/>
      <c r="HW245" s="263"/>
      <c r="HX245" s="263"/>
      <c r="HY245" s="263"/>
      <c r="HZ245" s="281"/>
      <c r="IA245" s="263"/>
      <c r="IB245" s="263"/>
      <c r="IC245" s="263"/>
      <c r="ID245" s="281"/>
      <c r="IE245" s="358"/>
      <c r="IF245" s="432"/>
      <c r="IG245" s="432"/>
      <c r="IH245" s="432"/>
    </row>
    <row r="246" spans="2:249" s="433" customFormat="1" ht="36.75" hidden="1" customHeight="1" x14ac:dyDescent="0.35">
      <c r="B246" s="434"/>
      <c r="C246" s="275"/>
      <c r="D246" s="424"/>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c r="AJ246" s="281"/>
      <c r="AK246" s="281"/>
      <c r="AL246" s="281"/>
      <c r="AM246" s="276"/>
      <c r="AN246" s="281"/>
      <c r="AO246" s="281"/>
      <c r="AP246" s="281"/>
      <c r="AQ246" s="281"/>
      <c r="AR246" s="281"/>
      <c r="AS246" s="281"/>
      <c r="AT246" s="281"/>
      <c r="AU246" s="281"/>
      <c r="AV246" s="281"/>
      <c r="AW246" s="281"/>
      <c r="AX246" s="281"/>
      <c r="AY246" s="281"/>
      <c r="AZ246" s="281"/>
      <c r="BA246" s="281"/>
      <c r="BB246" s="281"/>
      <c r="BC246" s="281"/>
      <c r="BD246" s="281"/>
      <c r="BE246" s="281"/>
      <c r="BF246" s="281"/>
      <c r="BG246" s="281"/>
      <c r="BH246" s="281"/>
      <c r="BI246" s="281"/>
      <c r="BJ246" s="281"/>
      <c r="BK246" s="281"/>
      <c r="BL246" s="166"/>
      <c r="BM246" s="166"/>
      <c r="BN246" s="166"/>
      <c r="BO246" s="166"/>
      <c r="BP246" s="166"/>
      <c r="BQ246" s="166"/>
      <c r="BR246" s="166"/>
      <c r="BS246" s="166"/>
      <c r="BT246" s="166"/>
      <c r="BU246" s="166"/>
      <c r="BV246" s="281"/>
      <c r="BW246" s="281"/>
      <c r="BX246" s="281"/>
      <c r="BY246" s="281"/>
      <c r="BZ246" s="281"/>
      <c r="CA246" s="281"/>
      <c r="CB246" s="281"/>
      <c r="CC246" s="281"/>
      <c r="CD246" s="281"/>
      <c r="CE246" s="281"/>
      <c r="CF246" s="166"/>
      <c r="CG246" s="281"/>
      <c r="CH246" s="281"/>
      <c r="CI246" s="281"/>
      <c r="CJ246" s="281"/>
      <c r="CK246" s="281"/>
      <c r="CL246" s="281"/>
      <c r="CM246" s="281"/>
      <c r="CN246" s="281"/>
      <c r="CO246" s="281"/>
      <c r="CP246" s="281"/>
      <c r="CQ246" s="281"/>
      <c r="CR246" s="281"/>
      <c r="CS246" s="281"/>
      <c r="CT246" s="281"/>
      <c r="CU246" s="281"/>
      <c r="CV246" s="281"/>
      <c r="CW246" s="263"/>
      <c r="CX246" s="263"/>
      <c r="CY246" s="281"/>
      <c r="CZ246" s="281"/>
      <c r="DA246" s="281"/>
      <c r="DB246" s="281"/>
      <c r="DC246" s="281"/>
      <c r="DD246" s="281"/>
      <c r="DE246" s="281"/>
      <c r="DF246" s="263"/>
      <c r="DG246" s="263"/>
      <c r="DH246" s="281"/>
      <c r="DI246" s="263"/>
      <c r="DJ246" s="263"/>
      <c r="DK246" s="281"/>
      <c r="DL246" s="281"/>
      <c r="DM246" s="281"/>
      <c r="DN246" s="281"/>
      <c r="DO246" s="281"/>
      <c r="DP246" s="281"/>
      <c r="DQ246" s="281"/>
      <c r="DR246" s="281"/>
      <c r="DS246" s="281"/>
      <c r="DT246" s="281"/>
      <c r="DU246" s="263"/>
      <c r="DV246" s="263"/>
      <c r="DW246" s="281"/>
      <c r="DX246" s="281"/>
      <c r="DY246" s="281"/>
      <c r="DZ246" s="281"/>
      <c r="EA246" s="281"/>
      <c r="EB246" s="281"/>
      <c r="EC246" s="281"/>
      <c r="ED246" s="263"/>
      <c r="EE246" s="263"/>
      <c r="EF246" s="281"/>
      <c r="EG246" s="263"/>
      <c r="EH246" s="263"/>
      <c r="EI246" s="263"/>
      <c r="EJ246" s="281"/>
      <c r="EK246" s="281"/>
      <c r="EL246" s="281"/>
      <c r="EM246" s="281"/>
      <c r="EN246" s="281"/>
      <c r="EO246" s="281"/>
      <c r="EP246" s="281"/>
      <c r="EQ246" s="281"/>
      <c r="ER246" s="281"/>
      <c r="ES246" s="263"/>
      <c r="ET246" s="263"/>
      <c r="EU246" s="281"/>
      <c r="EV246" s="281"/>
      <c r="EW246" s="263"/>
      <c r="EX246" s="263"/>
      <c r="EY246" s="281"/>
      <c r="EZ246" s="263"/>
      <c r="FA246" s="263"/>
      <c r="FB246" s="281"/>
      <c r="FC246" s="263"/>
      <c r="FD246" s="263"/>
      <c r="FE246" s="263"/>
      <c r="FF246" s="281"/>
      <c r="FG246" s="263"/>
      <c r="FH246" s="263"/>
      <c r="FI246" s="263"/>
      <c r="FJ246" s="281"/>
      <c r="FK246" s="281"/>
      <c r="FL246" s="281"/>
      <c r="FM246" s="281"/>
      <c r="FN246" s="281"/>
      <c r="FO246" s="263"/>
      <c r="FP246" s="263"/>
      <c r="FQ246" s="263"/>
      <c r="FR246" s="281"/>
      <c r="FS246" s="281"/>
      <c r="FT246" s="281"/>
      <c r="FU246" s="281"/>
      <c r="FV246" s="436"/>
      <c r="FW246" s="281"/>
      <c r="FX246" s="281"/>
      <c r="FY246" s="281"/>
      <c r="FZ246" s="281"/>
      <c r="GA246" s="281"/>
      <c r="GB246" s="313"/>
      <c r="GC246" s="281"/>
      <c r="GD246" s="313"/>
      <c r="GE246" s="281"/>
      <c r="GF246" s="281"/>
      <c r="GG246" s="281"/>
      <c r="GH246" s="281"/>
      <c r="GI246" s="281"/>
      <c r="GJ246" s="313"/>
      <c r="GK246" s="281"/>
      <c r="GL246" s="313"/>
      <c r="GM246" s="281"/>
      <c r="GN246" s="313"/>
      <c r="GO246" s="281"/>
      <c r="GP246" s="313"/>
      <c r="GQ246" s="281"/>
      <c r="GR246" s="281"/>
      <c r="GS246" s="281"/>
      <c r="GT246" s="281"/>
      <c r="GU246" s="263"/>
      <c r="GV246" s="263"/>
      <c r="GW246" s="263"/>
      <c r="GX246" s="281"/>
      <c r="GY246" s="281"/>
      <c r="GZ246" s="281"/>
      <c r="HA246" s="281"/>
      <c r="HB246" s="281"/>
      <c r="HC246" s="281"/>
      <c r="HD246" s="281"/>
      <c r="HE246" s="281"/>
      <c r="HF246" s="281"/>
      <c r="HG246" s="263"/>
      <c r="HH246" s="263"/>
      <c r="HI246" s="263"/>
      <c r="HJ246" s="281"/>
      <c r="HK246" s="263"/>
      <c r="HL246" s="263"/>
      <c r="HM246" s="263"/>
      <c r="HN246" s="281"/>
      <c r="HO246" s="263"/>
      <c r="HP246" s="263"/>
      <c r="HQ246" s="263"/>
      <c r="HR246" s="281"/>
      <c r="HS246" s="263"/>
      <c r="HT246" s="263"/>
      <c r="HU246" s="263"/>
      <c r="HV246" s="281"/>
      <c r="HW246" s="263"/>
      <c r="HX246" s="263"/>
      <c r="HY246" s="263"/>
      <c r="HZ246" s="281"/>
      <c r="IA246" s="263"/>
      <c r="IB246" s="263"/>
      <c r="IC246" s="263"/>
      <c r="ID246" s="281"/>
      <c r="IE246" s="358"/>
      <c r="IF246" s="432"/>
      <c r="IG246" s="432"/>
      <c r="IH246" s="432"/>
    </row>
    <row r="247" spans="2:249" s="438" customFormat="1" ht="86.25" customHeight="1" x14ac:dyDescent="0.3">
      <c r="B247" s="219" t="s">
        <v>93</v>
      </c>
      <c r="C247" s="410" t="s">
        <v>387</v>
      </c>
      <c r="D247" s="410" t="s">
        <v>388</v>
      </c>
      <c r="E247" s="223">
        <f>F247+G247</f>
        <v>502473.5</v>
      </c>
      <c r="F247" s="223"/>
      <c r="G247" s="223">
        <f>G248+G251+G252</f>
        <v>502473.5</v>
      </c>
      <c r="H247" s="223">
        <f>I247+J247</f>
        <v>0</v>
      </c>
      <c r="I247" s="223"/>
      <c r="J247" s="223">
        <f>J248+J251+J252</f>
        <v>0</v>
      </c>
      <c r="K247" s="223">
        <f>L247+M247</f>
        <v>502473.5</v>
      </c>
      <c r="L247" s="223"/>
      <c r="M247" s="223">
        <f>M248+M251+M252</f>
        <v>502473.5</v>
      </c>
      <c r="N247" s="223">
        <f>O247+P247</f>
        <v>250000</v>
      </c>
      <c r="O247" s="223"/>
      <c r="P247" s="223">
        <f>P248+P251+P252</f>
        <v>250000</v>
      </c>
      <c r="Q247" s="223">
        <f>R247+S247</f>
        <v>752473.5</v>
      </c>
      <c r="R247" s="223"/>
      <c r="S247" s="223">
        <f>S248+S251+S252</f>
        <v>752473.5</v>
      </c>
      <c r="T247" s="223">
        <f>U247+V247</f>
        <v>400000</v>
      </c>
      <c r="U247" s="223"/>
      <c r="V247" s="223">
        <f>V248+V251+V252</f>
        <v>400000</v>
      </c>
      <c r="W247" s="223">
        <f t="shared" si="603"/>
        <v>-138431.29999999999</v>
      </c>
      <c r="X247" s="223"/>
      <c r="Y247" s="223">
        <f>Y248+Y251+Y252</f>
        <v>-138431.29999999999</v>
      </c>
      <c r="Z247" s="223">
        <f t="shared" ref="Z247:AF247" si="604">Z248+Z251</f>
        <v>261568.7</v>
      </c>
      <c r="AA247" s="223">
        <f t="shared" si="604"/>
        <v>0</v>
      </c>
      <c r="AB247" s="223">
        <f t="shared" si="604"/>
        <v>261568.7</v>
      </c>
      <c r="AC247" s="223">
        <f t="shared" si="604"/>
        <v>0</v>
      </c>
      <c r="AD247" s="223">
        <f t="shared" si="604"/>
        <v>0</v>
      </c>
      <c r="AE247" s="223">
        <f t="shared" si="604"/>
        <v>0</v>
      </c>
      <c r="AF247" s="223" t="e">
        <f t="shared" si="604"/>
        <v>#REF!</v>
      </c>
      <c r="AG247" s="223"/>
      <c r="AH247" s="223" t="e">
        <f>AH248+AH251+AH252</f>
        <v>#REF!</v>
      </c>
      <c r="AI247" s="223">
        <v>0</v>
      </c>
      <c r="AJ247" s="223">
        <v>0</v>
      </c>
      <c r="AK247" s="223">
        <f t="shared" si="602"/>
        <v>261568.7</v>
      </c>
      <c r="AL247" s="223" t="e">
        <f>AF247-AJ247</f>
        <v>#REF!</v>
      </c>
      <c r="AM247" s="740" t="s">
        <v>389</v>
      </c>
      <c r="AN247" s="740" t="s">
        <v>390</v>
      </c>
      <c r="AO247" s="414">
        <v>1</v>
      </c>
      <c r="AP247" s="410"/>
      <c r="AQ247" s="410"/>
      <c r="AR247" s="223" t="e">
        <f>AR248+AR251</f>
        <v>#REF!</v>
      </c>
      <c r="AS247" s="223">
        <f>AT247+AU247</f>
        <v>248761.3</v>
      </c>
      <c r="AT247" s="223"/>
      <c r="AU247" s="223">
        <f>AU248+AU251+AU252</f>
        <v>248761.3</v>
      </c>
      <c r="AV247" s="223">
        <f>AV248+AV251+AV252</f>
        <v>0</v>
      </c>
      <c r="AW247" s="223">
        <f>AW248+AW251+AW252</f>
        <v>0</v>
      </c>
      <c r="AX247" s="223">
        <f>AX248+AX251+AX252</f>
        <v>0</v>
      </c>
      <c r="AY247" s="223">
        <f>AY248+AY251+AY252</f>
        <v>248761.3</v>
      </c>
      <c r="AZ247" s="223">
        <f>AZ248+AZ251</f>
        <v>0</v>
      </c>
      <c r="BA247" s="223">
        <f t="shared" ref="BA247:BH247" si="605">BA248+BA251+BA252</f>
        <v>248761.3</v>
      </c>
      <c r="BB247" s="223">
        <f t="shared" si="605"/>
        <v>500000</v>
      </c>
      <c r="BC247" s="223">
        <f t="shared" si="605"/>
        <v>0</v>
      </c>
      <c r="BD247" s="223">
        <f t="shared" si="605"/>
        <v>500000</v>
      </c>
      <c r="BE247" s="223">
        <f t="shared" si="605"/>
        <v>160829.95300000001</v>
      </c>
      <c r="BF247" s="223">
        <f t="shared" si="605"/>
        <v>0</v>
      </c>
      <c r="BG247" s="223">
        <f t="shared" si="605"/>
        <v>160829.95300000001</v>
      </c>
      <c r="BH247" s="223">
        <f t="shared" si="605"/>
        <v>409591.25300000003</v>
      </c>
      <c r="BI247" s="223">
        <f>BI248+BI251</f>
        <v>0</v>
      </c>
      <c r="BJ247" s="223">
        <f>BJ248+BJ251+BJ252</f>
        <v>409591.25300000003</v>
      </c>
      <c r="BK247" s="414">
        <v>1</v>
      </c>
      <c r="BL247" s="223">
        <f t="shared" ref="BL247:BL254" si="606">AY247</f>
        <v>248761.3</v>
      </c>
      <c r="BM247" s="223">
        <f>BM248+BM251+BM252</f>
        <v>0</v>
      </c>
      <c r="BN247" s="223">
        <f>BN248+BN251</f>
        <v>0</v>
      </c>
      <c r="BO247" s="223">
        <f>BO248+BO251+BO252</f>
        <v>0</v>
      </c>
      <c r="BP247" s="223">
        <f>BP248+BP251+BP252</f>
        <v>0</v>
      </c>
      <c r="BQ247" s="223">
        <f>BQ248+BQ251</f>
        <v>0</v>
      </c>
      <c r="BR247" s="223">
        <f>BR248+BR251+BR252</f>
        <v>0</v>
      </c>
      <c r="BS247" s="223">
        <f>BS248+BS251+BS252</f>
        <v>409591.25300000003</v>
      </c>
      <c r="BT247" s="223">
        <f>BT248+BT251</f>
        <v>0</v>
      </c>
      <c r="BU247" s="223">
        <f t="shared" ref="BU247:CD247" si="607">BU248+BU251+BU252</f>
        <v>409591.25300000003</v>
      </c>
      <c r="BV247" s="223">
        <f t="shared" si="607"/>
        <v>248761.3</v>
      </c>
      <c r="BW247" s="223">
        <f t="shared" si="607"/>
        <v>0</v>
      </c>
      <c r="BX247" s="223">
        <f t="shared" si="607"/>
        <v>248761.3</v>
      </c>
      <c r="BY247" s="223">
        <f t="shared" si="607"/>
        <v>-54591.252999999997</v>
      </c>
      <c r="BZ247" s="223">
        <f t="shared" si="607"/>
        <v>0</v>
      </c>
      <c r="CA247" s="223">
        <f t="shared" si="607"/>
        <v>-54591.252999999997</v>
      </c>
      <c r="CB247" s="223">
        <f t="shared" si="607"/>
        <v>355000</v>
      </c>
      <c r="CC247" s="223">
        <f t="shared" si="607"/>
        <v>0</v>
      </c>
      <c r="CD247" s="223">
        <f t="shared" si="607"/>
        <v>355000</v>
      </c>
      <c r="CE247" s="414">
        <v>1</v>
      </c>
      <c r="CF247" s="223">
        <f t="shared" ref="CF247:CF254" si="608">BV247</f>
        <v>248761.3</v>
      </c>
      <c r="CG247" s="223"/>
      <c r="CH247" s="223">
        <f>CI247+CJ247</f>
        <v>261199.4</v>
      </c>
      <c r="CI247" s="223"/>
      <c r="CJ247" s="223">
        <f t="shared" ref="CJ247:CQ247" si="609">CJ248+CJ251+CJ252</f>
        <v>261199.4</v>
      </c>
      <c r="CK247" s="223">
        <f t="shared" si="609"/>
        <v>227540.88</v>
      </c>
      <c r="CL247" s="223">
        <f t="shared" si="609"/>
        <v>0</v>
      </c>
      <c r="CM247" s="223">
        <f t="shared" si="609"/>
        <v>227540.88</v>
      </c>
      <c r="CN247" s="223">
        <f t="shared" si="609"/>
        <v>0</v>
      </c>
      <c r="CO247" s="223">
        <f t="shared" si="609"/>
        <v>0</v>
      </c>
      <c r="CP247" s="223">
        <f t="shared" si="609"/>
        <v>0</v>
      </c>
      <c r="CQ247" s="223">
        <f t="shared" si="609"/>
        <v>488740.28</v>
      </c>
      <c r="CR247" s="223"/>
      <c r="CS247" s="223">
        <f t="shared" ref="CS247:CZ247" si="610">CS248+CS251+CS252</f>
        <v>488740.28</v>
      </c>
      <c r="CT247" s="223">
        <f t="shared" si="610"/>
        <v>340071</v>
      </c>
      <c r="CU247" s="223">
        <f t="shared" si="610"/>
        <v>0</v>
      </c>
      <c r="CV247" s="223">
        <f t="shared" si="610"/>
        <v>340071</v>
      </c>
      <c r="CW247" s="223">
        <f t="shared" si="610"/>
        <v>964852.10600000003</v>
      </c>
      <c r="CX247" s="223">
        <f t="shared" si="610"/>
        <v>0</v>
      </c>
      <c r="CY247" s="223">
        <f t="shared" si="610"/>
        <v>964852.10600000003</v>
      </c>
      <c r="CZ247" s="223">
        <f t="shared" si="610"/>
        <v>488740.28</v>
      </c>
      <c r="DA247" s="223"/>
      <c r="DB247" s="223">
        <f>DB248+DB251+DB252</f>
        <v>488740.28</v>
      </c>
      <c r="DC247" s="223">
        <f>DD247+DE247</f>
        <v>380350</v>
      </c>
      <c r="DD247" s="223"/>
      <c r="DE247" s="223">
        <f>DE248+DE251</f>
        <v>380350</v>
      </c>
      <c r="DF247" s="223">
        <f>DF248+DF251+DF252</f>
        <v>0</v>
      </c>
      <c r="DG247" s="223">
        <f>DG248+DG251+DG252</f>
        <v>0</v>
      </c>
      <c r="DH247" s="223">
        <f>DH248+DH251+DH252</f>
        <v>0</v>
      </c>
      <c r="DI247" s="223">
        <f>DI248+DI251+DI252</f>
        <v>964852.10600000003</v>
      </c>
      <c r="DJ247" s="223">
        <f>DJ248+DJ251+DJ252</f>
        <v>0</v>
      </c>
      <c r="DK247" s="223">
        <f>DK248+DK251</f>
        <v>964852.10600000003</v>
      </c>
      <c r="DL247" s="223">
        <f>DL248+DL251+DL252</f>
        <v>0</v>
      </c>
      <c r="DM247" s="223">
        <f>DM248+DM251+DM252</f>
        <v>0</v>
      </c>
      <c r="DN247" s="223">
        <f>DN248+DN251</f>
        <v>0</v>
      </c>
      <c r="DO247" s="223">
        <f>DO248+DO251+DO252</f>
        <v>0</v>
      </c>
      <c r="DP247" s="223">
        <f>DP248+DP251+DP252</f>
        <v>0</v>
      </c>
      <c r="DQ247" s="223">
        <f>DQ248+DQ251</f>
        <v>0</v>
      </c>
      <c r="DR247" s="223">
        <f>DR248+DR251+DR252</f>
        <v>964852.10600000003</v>
      </c>
      <c r="DS247" s="223">
        <f>DS248+DS251+DS252</f>
        <v>0</v>
      </c>
      <c r="DT247" s="223">
        <f>DT248+DT251</f>
        <v>964852.10600000003</v>
      </c>
      <c r="DU247" s="223">
        <f>DU248+DU251+DU252</f>
        <v>869090.28</v>
      </c>
      <c r="DV247" s="223"/>
      <c r="DW247" s="223">
        <f>DW248+DW251+DW252</f>
        <v>869090.28</v>
      </c>
      <c r="DX247" s="223">
        <f>DX248+DX251+DX252</f>
        <v>274259.3</v>
      </c>
      <c r="DY247" s="223"/>
      <c r="DZ247" s="223">
        <f>DZ248+DZ251+DZ252</f>
        <v>274259.3</v>
      </c>
      <c r="EA247" s="223">
        <f>EA248+EA251+EA252</f>
        <v>443142</v>
      </c>
      <c r="EB247" s="223"/>
      <c r="EC247" s="223">
        <f>EC248+EC251+EC252</f>
        <v>443142</v>
      </c>
      <c r="ED247" s="223"/>
      <c r="EE247" s="223"/>
      <c r="EF247" s="223"/>
      <c r="EG247" s="223">
        <f>EH247+EI247+EJ247</f>
        <v>852734.6</v>
      </c>
      <c r="EH247" s="223"/>
      <c r="EI247" s="223"/>
      <c r="EJ247" s="223">
        <f>EJ248+EJ251</f>
        <v>852734.6</v>
      </c>
      <c r="EK247" s="223">
        <f>EK248+EK251+EK252</f>
        <v>0</v>
      </c>
      <c r="EL247" s="223">
        <f>EL248+EL251+EL252</f>
        <v>0</v>
      </c>
      <c r="EM247" s="223"/>
      <c r="EN247" s="223">
        <f>EN248+EN251+EN252</f>
        <v>0</v>
      </c>
      <c r="EO247" s="223">
        <f>EO248+EO251+EO252</f>
        <v>0</v>
      </c>
      <c r="EP247" s="223">
        <f>EP248+EP251+EP252</f>
        <v>0</v>
      </c>
      <c r="EQ247" s="223"/>
      <c r="ER247" s="223">
        <f>ER248+ER251+ER252</f>
        <v>0</v>
      </c>
      <c r="ES247" s="223">
        <f>ET247+EV247</f>
        <v>-107127.26874999993</v>
      </c>
      <c r="ET247" s="223"/>
      <c r="EU247" s="223"/>
      <c r="EV247" s="223">
        <f>EV248+EV251</f>
        <v>-107127.26874999993</v>
      </c>
      <c r="EW247" s="223">
        <f>EW248+EW251+EW252</f>
        <v>717401.3</v>
      </c>
      <c r="EX247" s="223"/>
      <c r="EY247" s="223">
        <f>EY248+EY251+EY252</f>
        <v>717401.3</v>
      </c>
      <c r="EZ247" s="223"/>
      <c r="FA247" s="223"/>
      <c r="FB247" s="223"/>
      <c r="FC247" s="223">
        <f>FD247+FE247+FF247</f>
        <v>852734.6</v>
      </c>
      <c r="FD247" s="223"/>
      <c r="FE247" s="223"/>
      <c r="FF247" s="223">
        <f>FF248+FF251+FF252</f>
        <v>852734.6</v>
      </c>
      <c r="FG247" s="223">
        <f>FH247+FI247+FJ247</f>
        <v>292872.73125000007</v>
      </c>
      <c r="FH247" s="223">
        <f>FH248+FH251+FH252</f>
        <v>0</v>
      </c>
      <c r="FI247" s="223"/>
      <c r="FJ247" s="223">
        <f>FJ248+FJ251</f>
        <v>292872.73125000007</v>
      </c>
      <c r="FK247" s="223">
        <f>FK248+FK251+FK252</f>
        <v>0</v>
      </c>
      <c r="FL247" s="223">
        <f>FL248+FL251+FL252</f>
        <v>0</v>
      </c>
      <c r="FM247" s="223"/>
      <c r="FN247" s="223">
        <f>FN248+FN251+FN252</f>
        <v>0</v>
      </c>
      <c r="FO247" s="223">
        <f>FP247+FQ247+FR247</f>
        <v>1145607.33125</v>
      </c>
      <c r="FP247" s="223"/>
      <c r="FQ247" s="223"/>
      <c r="FR247" s="223">
        <f>FR248+FR251</f>
        <v>1145607.33125</v>
      </c>
      <c r="FS247" s="223"/>
      <c r="FT247" s="223"/>
      <c r="FU247" s="223"/>
      <c r="FV247" s="436"/>
      <c r="FW247" s="223"/>
      <c r="FX247" s="223"/>
      <c r="FY247" s="223"/>
      <c r="FZ247" s="223"/>
      <c r="GA247" s="223">
        <v>0</v>
      </c>
      <c r="GB247" s="415">
        <v>0</v>
      </c>
      <c r="GC247" s="223"/>
      <c r="GD247" s="415"/>
      <c r="GE247" s="223"/>
      <c r="GF247" s="223"/>
      <c r="GG247" s="223"/>
      <c r="GH247" s="223"/>
      <c r="GI247" s="223"/>
      <c r="GJ247" s="415"/>
      <c r="GK247" s="223"/>
      <c r="GL247" s="415"/>
      <c r="GM247" s="223"/>
      <c r="GN247" s="415"/>
      <c r="GO247" s="223"/>
      <c r="GP247" s="415"/>
      <c r="GQ247" s="223"/>
      <c r="GR247" s="223"/>
      <c r="GS247" s="223"/>
      <c r="GT247" s="223"/>
      <c r="GU247" s="223">
        <f>GU248+GU251+GU252</f>
        <v>937972.3</v>
      </c>
      <c r="GV247" s="223"/>
      <c r="GW247" s="223"/>
      <c r="GX247" s="223">
        <f>GX248+GX251+GX252</f>
        <v>937972.3</v>
      </c>
      <c r="GY247" s="223"/>
      <c r="GZ247" s="223"/>
      <c r="HA247" s="223"/>
      <c r="HB247" s="223"/>
      <c r="HC247" s="223"/>
      <c r="HD247" s="223"/>
      <c r="HE247" s="223"/>
      <c r="HF247" s="223"/>
      <c r="HG247" s="223">
        <f>HG248+HG251+HG252</f>
        <v>0</v>
      </c>
      <c r="HH247" s="223"/>
      <c r="HI247" s="223"/>
      <c r="HJ247" s="223">
        <f>HJ248+HJ251+HJ252</f>
        <v>0</v>
      </c>
      <c r="HK247" s="223">
        <f>HN247</f>
        <v>0</v>
      </c>
      <c r="HL247" s="223"/>
      <c r="HM247" s="223"/>
      <c r="HN247" s="223">
        <f>HN248+HN251+HN252</f>
        <v>0</v>
      </c>
      <c r="HO247" s="223">
        <f>HO248+HO251+HO252</f>
        <v>937972.3</v>
      </c>
      <c r="HP247" s="223"/>
      <c r="HQ247" s="223"/>
      <c r="HR247" s="223">
        <f>HR248+HR251+HR252</f>
        <v>937972.3</v>
      </c>
      <c r="HS247" s="223">
        <f>HS248+HS251+HS252</f>
        <v>761787.16299999994</v>
      </c>
      <c r="HT247" s="223"/>
      <c r="HU247" s="223"/>
      <c r="HV247" s="223">
        <f>HV248+HV251+HV252</f>
        <v>761787.16299999994</v>
      </c>
      <c r="HW247" s="223">
        <f>HZ247</f>
        <v>-59671.516709999996</v>
      </c>
      <c r="HX247" s="223"/>
      <c r="HY247" s="223"/>
      <c r="HZ247" s="223">
        <f>HZ248+HZ251+HZ252</f>
        <v>-59671.516709999996</v>
      </c>
      <c r="IA247" s="223">
        <f>IA248+IA251+IA252</f>
        <v>702115.64628999995</v>
      </c>
      <c r="IB247" s="223"/>
      <c r="IC247" s="223"/>
      <c r="ID247" s="223">
        <f>ID248+ID251+ID252</f>
        <v>702115.64628999995</v>
      </c>
      <c r="IE247" s="326"/>
      <c r="IF247" s="377"/>
      <c r="IG247" s="377"/>
      <c r="IH247" s="377"/>
    </row>
    <row r="248" spans="2:249" s="441" customFormat="1" ht="72" customHeight="1" x14ac:dyDescent="0.35">
      <c r="B248" s="301" t="s">
        <v>102</v>
      </c>
      <c r="C248" s="168" t="s">
        <v>391</v>
      </c>
      <c r="D248" s="381" t="s">
        <v>392</v>
      </c>
      <c r="E248" s="291">
        <f>F248+G248</f>
        <v>304000</v>
      </c>
      <c r="F248" s="291"/>
      <c r="G248" s="291">
        <f>G249+G250</f>
        <v>304000</v>
      </c>
      <c r="H248" s="291">
        <f>I248+J248</f>
        <v>0</v>
      </c>
      <c r="I248" s="291"/>
      <c r="J248" s="291">
        <f>J249+J250</f>
        <v>0</v>
      </c>
      <c r="K248" s="291">
        <f>L248+M248</f>
        <v>304000</v>
      </c>
      <c r="L248" s="291"/>
      <c r="M248" s="291">
        <f>M249+M250</f>
        <v>304000</v>
      </c>
      <c r="N248" s="291">
        <f>O248+P248</f>
        <v>0</v>
      </c>
      <c r="O248" s="291"/>
      <c r="P248" s="291">
        <f>P249+P250</f>
        <v>0</v>
      </c>
      <c r="Q248" s="291">
        <f>R248+S248</f>
        <v>304000</v>
      </c>
      <c r="R248" s="291"/>
      <c r="S248" s="291">
        <f>S249+S250</f>
        <v>304000</v>
      </c>
      <c r="T248" s="291">
        <f>U248+V248</f>
        <v>304000</v>
      </c>
      <c r="U248" s="291"/>
      <c r="V248" s="291">
        <v>304000</v>
      </c>
      <c r="W248" s="291">
        <f t="shared" si="603"/>
        <v>-204000</v>
      </c>
      <c r="X248" s="291"/>
      <c r="Y248" s="291">
        <f>AB248-V248</f>
        <v>-204000</v>
      </c>
      <c r="Z248" s="291">
        <f>AA248+AB248</f>
        <v>100000</v>
      </c>
      <c r="AA248" s="291"/>
      <c r="AB248" s="291">
        <v>100000</v>
      </c>
      <c r="AC248" s="291">
        <f>AD248+AE248</f>
        <v>0</v>
      </c>
      <c r="AD248" s="291"/>
      <c r="AE248" s="291">
        <v>0</v>
      </c>
      <c r="AF248" s="291">
        <f>AG248+AH248</f>
        <v>100000</v>
      </c>
      <c r="AG248" s="291"/>
      <c r="AH248" s="291">
        <v>100000</v>
      </c>
      <c r="AI248" s="291">
        <v>0</v>
      </c>
      <c r="AJ248" s="291">
        <v>0</v>
      </c>
      <c r="AK248" s="291">
        <f t="shared" si="602"/>
        <v>100000</v>
      </c>
      <c r="AL248" s="291">
        <f>AA248-AK248</f>
        <v>-100000</v>
      </c>
      <c r="AM248" s="740"/>
      <c r="AN248" s="740"/>
      <c r="AO248" s="291">
        <v>1</v>
      </c>
      <c r="AP248" s="381"/>
      <c r="AQ248" s="381"/>
      <c r="AR248" s="291">
        <f>AF248-AP248-AQ248</f>
        <v>100000</v>
      </c>
      <c r="AS248" s="291">
        <f>AT248+AU248</f>
        <v>148761.29999999999</v>
      </c>
      <c r="AT248" s="291"/>
      <c r="AU248" s="291">
        <f>'[4]2018-2019 _с лимит75и50'!BR148</f>
        <v>148761.29999999999</v>
      </c>
      <c r="AV248" s="291">
        <f>AW248+AX248</f>
        <v>0</v>
      </c>
      <c r="AW248" s="291"/>
      <c r="AX248" s="291">
        <v>0</v>
      </c>
      <c r="AY248" s="291">
        <f>AZ248+BA248</f>
        <v>148761.29999999999</v>
      </c>
      <c r="AZ248" s="439"/>
      <c r="BA248" s="291">
        <f>AU248</f>
        <v>148761.29999999999</v>
      </c>
      <c r="BB248" s="291">
        <f>BC248+BD248</f>
        <v>400000</v>
      </c>
      <c r="BC248" s="291"/>
      <c r="BD248" s="291">
        <v>400000</v>
      </c>
      <c r="BE248" s="291">
        <f>BF248+BG248</f>
        <v>81238.700000000012</v>
      </c>
      <c r="BF248" s="291"/>
      <c r="BG248" s="291">
        <f>BJ248-BA248</f>
        <v>81238.700000000012</v>
      </c>
      <c r="BH248" s="291">
        <f>BI248+BJ248</f>
        <v>230000</v>
      </c>
      <c r="BI248" s="439"/>
      <c r="BJ248" s="291">
        <v>230000</v>
      </c>
      <c r="BK248" s="291">
        <v>1</v>
      </c>
      <c r="BL248" s="305">
        <f t="shared" si="606"/>
        <v>148761.29999999999</v>
      </c>
      <c r="BM248" s="305"/>
      <c r="BN248" s="305"/>
      <c r="BO248" s="305"/>
      <c r="BP248" s="305"/>
      <c r="BQ248" s="305"/>
      <c r="BR248" s="305"/>
      <c r="BS248" s="305">
        <f>BT248+BU248</f>
        <v>230000</v>
      </c>
      <c r="BT248" s="305"/>
      <c r="BU248" s="305">
        <f>BJ248</f>
        <v>230000</v>
      </c>
      <c r="BV248" s="291">
        <f>BW248+BX248</f>
        <v>148761.29999999999</v>
      </c>
      <c r="BW248" s="291"/>
      <c r="BX248" s="291">
        <f>400000-251238.7</f>
        <v>148761.29999999999</v>
      </c>
      <c r="BY248" s="291">
        <f>BZ248+CA248</f>
        <v>0</v>
      </c>
      <c r="BZ248" s="291"/>
      <c r="CA248" s="291">
        <f>CA249+CA250</f>
        <v>0</v>
      </c>
      <c r="CB248" s="291">
        <f>CC248+CD248</f>
        <v>230000</v>
      </c>
      <c r="CC248" s="291"/>
      <c r="CD248" s="291">
        <f>BJ248</f>
        <v>230000</v>
      </c>
      <c r="CE248" s="291">
        <v>1</v>
      </c>
      <c r="CF248" s="305">
        <f t="shared" si="608"/>
        <v>148761.29999999999</v>
      </c>
      <c r="CG248" s="291"/>
      <c r="CH248" s="291">
        <f>CI248+CJ248</f>
        <v>261199.4</v>
      </c>
      <c r="CI248" s="291"/>
      <c r="CJ248" s="291">
        <v>261199.4</v>
      </c>
      <c r="CK248" s="291">
        <f>CL248+CM248</f>
        <v>-31199.399999999994</v>
      </c>
      <c r="CL248" s="291"/>
      <c r="CM248" s="291">
        <f>CS248-CH248</f>
        <v>-31199.399999999994</v>
      </c>
      <c r="CN248" s="291">
        <f t="shared" ref="CN248:CP250" si="611">CN249+CN252</f>
        <v>0</v>
      </c>
      <c r="CO248" s="291">
        <f t="shared" si="611"/>
        <v>0</v>
      </c>
      <c r="CP248" s="291">
        <f t="shared" si="611"/>
        <v>0</v>
      </c>
      <c r="CQ248" s="291">
        <f>CR248+CS248</f>
        <v>230000</v>
      </c>
      <c r="CR248" s="291"/>
      <c r="CS248" s="291">
        <v>230000</v>
      </c>
      <c r="CT248" s="291">
        <f>CU248+CV248</f>
        <v>0</v>
      </c>
      <c r="CU248" s="291"/>
      <c r="CV248" s="291">
        <f>CY248-CD248</f>
        <v>0</v>
      </c>
      <c r="CW248" s="291">
        <f>CX248+CY248</f>
        <v>230000</v>
      </c>
      <c r="CX248" s="291"/>
      <c r="CY248" s="291">
        <v>230000</v>
      </c>
      <c r="CZ248" s="291">
        <f>DA248+DB248</f>
        <v>230000</v>
      </c>
      <c r="DA248" s="291"/>
      <c r="DB248" s="291">
        <v>230000</v>
      </c>
      <c r="DC248" s="291"/>
      <c r="DD248" s="291"/>
      <c r="DE248" s="291"/>
      <c r="DF248" s="291">
        <f>DG248+DH248</f>
        <v>0</v>
      </c>
      <c r="DG248" s="291"/>
      <c r="DH248" s="291">
        <v>0</v>
      </c>
      <c r="DI248" s="291">
        <f>DJ248+DK248</f>
        <v>230000</v>
      </c>
      <c r="DJ248" s="291"/>
      <c r="DK248" s="291">
        <v>230000</v>
      </c>
      <c r="DL248" s="291">
        <f>DM248+DN248</f>
        <v>0</v>
      </c>
      <c r="DM248" s="291"/>
      <c r="DN248" s="291">
        <v>0</v>
      </c>
      <c r="DO248" s="291">
        <f>DP248+DQ248</f>
        <v>0</v>
      </c>
      <c r="DP248" s="291"/>
      <c r="DQ248" s="291">
        <v>0</v>
      </c>
      <c r="DR248" s="291">
        <f>DS248+DT248</f>
        <v>230000</v>
      </c>
      <c r="DS248" s="291"/>
      <c r="DT248" s="291">
        <f>DK248-DN248-DQ248</f>
        <v>230000</v>
      </c>
      <c r="DU248" s="291">
        <f>DV248+DW248</f>
        <v>230000</v>
      </c>
      <c r="DV248" s="291"/>
      <c r="DW248" s="291">
        <v>230000</v>
      </c>
      <c r="DX248" s="291">
        <f>DY248+DZ248</f>
        <v>230000</v>
      </c>
      <c r="DY248" s="291"/>
      <c r="DZ248" s="291">
        <v>230000</v>
      </c>
      <c r="EA248" s="291"/>
      <c r="EB248" s="291"/>
      <c r="EC248" s="291">
        <v>0</v>
      </c>
      <c r="ED248" s="291"/>
      <c r="EE248" s="291"/>
      <c r="EF248" s="291"/>
      <c r="EG248" s="291">
        <f>EJ248</f>
        <v>0</v>
      </c>
      <c r="EH248" s="291"/>
      <c r="EI248" s="291"/>
      <c r="EJ248" s="291">
        <v>0</v>
      </c>
      <c r="EK248" s="291">
        <f>EL248+EN248</f>
        <v>0</v>
      </c>
      <c r="EL248" s="291"/>
      <c r="EM248" s="291"/>
      <c r="EN248" s="291">
        <f>EV248-EJ248</f>
        <v>0</v>
      </c>
      <c r="EO248" s="291">
        <f>EP248+ER248</f>
        <v>0</v>
      </c>
      <c r="EP248" s="291"/>
      <c r="EQ248" s="291"/>
      <c r="ER248" s="291">
        <f>EZ248-EN248</f>
        <v>0</v>
      </c>
      <c r="ES248" s="291">
        <f>ET248+EV248</f>
        <v>0</v>
      </c>
      <c r="ET248" s="291"/>
      <c r="EU248" s="291"/>
      <c r="EV248" s="291"/>
      <c r="EW248" s="291">
        <f>DX248</f>
        <v>230000</v>
      </c>
      <c r="EX248" s="291"/>
      <c r="EY248" s="291">
        <f>DZ248</f>
        <v>230000</v>
      </c>
      <c r="EZ248" s="291"/>
      <c r="FA248" s="291"/>
      <c r="FB248" s="291"/>
      <c r="FC248" s="291">
        <f>FF248</f>
        <v>400000</v>
      </c>
      <c r="FD248" s="291"/>
      <c r="FE248" s="291"/>
      <c r="FF248" s="291">
        <v>400000</v>
      </c>
      <c r="FG248" s="291">
        <f>FH248+FJ248</f>
        <v>0</v>
      </c>
      <c r="FH248" s="291"/>
      <c r="FI248" s="291"/>
      <c r="FJ248" s="291"/>
      <c r="FK248" s="291">
        <f>FL248+FN248</f>
        <v>0</v>
      </c>
      <c r="FL248" s="291"/>
      <c r="FM248" s="291"/>
      <c r="FN248" s="291"/>
      <c r="FO248" s="291">
        <f>FR248</f>
        <v>400000</v>
      </c>
      <c r="FP248" s="291"/>
      <c r="FQ248" s="291"/>
      <c r="FR248" s="291">
        <v>400000</v>
      </c>
      <c r="FS248" s="291"/>
      <c r="FT248" s="291"/>
      <c r="FU248" s="291"/>
      <c r="FV248" s="436"/>
      <c r="FW248" s="291"/>
      <c r="FX248" s="291"/>
      <c r="FY248" s="291"/>
      <c r="FZ248" s="291"/>
      <c r="GA248" s="291">
        <v>0</v>
      </c>
      <c r="GB248" s="404">
        <v>0</v>
      </c>
      <c r="GC248" s="291"/>
      <c r="GD248" s="404"/>
      <c r="GE248" s="291"/>
      <c r="GF248" s="291"/>
      <c r="GG248" s="291"/>
      <c r="GH248" s="291"/>
      <c r="GI248" s="291"/>
      <c r="GJ248" s="404"/>
      <c r="GK248" s="291"/>
      <c r="GL248" s="404"/>
      <c r="GM248" s="291"/>
      <c r="GN248" s="404"/>
      <c r="GO248" s="291"/>
      <c r="GP248" s="404"/>
      <c r="GQ248" s="291"/>
      <c r="GR248" s="291"/>
      <c r="GS248" s="291"/>
      <c r="GT248" s="291"/>
      <c r="GU248" s="291">
        <f>GX248</f>
        <v>0</v>
      </c>
      <c r="GV248" s="291"/>
      <c r="GW248" s="291"/>
      <c r="GX248" s="291">
        <v>0</v>
      </c>
      <c r="GY248" s="291"/>
      <c r="GZ248" s="291"/>
      <c r="HA248" s="291"/>
      <c r="HB248" s="291"/>
      <c r="HC248" s="291"/>
      <c r="HD248" s="291"/>
      <c r="HE248" s="291"/>
      <c r="HF248" s="291"/>
      <c r="HG248" s="291">
        <v>0</v>
      </c>
      <c r="HH248" s="291"/>
      <c r="HI248" s="291"/>
      <c r="HJ248" s="291">
        <v>0</v>
      </c>
      <c r="HK248" s="291">
        <v>0</v>
      </c>
      <c r="HL248" s="291"/>
      <c r="HM248" s="291"/>
      <c r="HN248" s="291">
        <v>0</v>
      </c>
      <c r="HO248" s="291">
        <f>HR248</f>
        <v>0</v>
      </c>
      <c r="HP248" s="291"/>
      <c r="HQ248" s="291"/>
      <c r="HR248" s="291">
        <f>GX248</f>
        <v>0</v>
      </c>
      <c r="HS248" s="291">
        <f>HV248</f>
        <v>0</v>
      </c>
      <c r="HT248" s="291"/>
      <c r="HU248" s="291"/>
      <c r="HV248" s="291">
        <v>0</v>
      </c>
      <c r="HW248" s="291">
        <v>0</v>
      </c>
      <c r="HX248" s="291"/>
      <c r="HY248" s="291"/>
      <c r="HZ248" s="291">
        <v>0</v>
      </c>
      <c r="IA248" s="291">
        <f>ID248</f>
        <v>0</v>
      </c>
      <c r="IB248" s="291"/>
      <c r="IC248" s="291"/>
      <c r="ID248" s="291">
        <v>0</v>
      </c>
      <c r="IE248" s="295" t="s">
        <v>393</v>
      </c>
      <c r="IF248" s="440"/>
      <c r="IG248" s="440"/>
      <c r="IH248" s="440"/>
    </row>
    <row r="249" spans="2:249" s="444" customFormat="1" ht="25.5" hidden="1" customHeight="1" x14ac:dyDescent="0.35">
      <c r="B249" s="301"/>
      <c r="C249" s="172" t="s">
        <v>394</v>
      </c>
      <c r="D249" s="424"/>
      <c r="E249" s="281">
        <f>G249</f>
        <v>304000</v>
      </c>
      <c r="F249" s="281"/>
      <c r="G249" s="281">
        <v>304000</v>
      </c>
      <c r="H249" s="281">
        <f>J249</f>
        <v>0</v>
      </c>
      <c r="I249" s="288"/>
      <c r="J249" s="288">
        <f>M249-G249</f>
        <v>0</v>
      </c>
      <c r="K249" s="281">
        <f>M249</f>
        <v>304000</v>
      </c>
      <c r="L249" s="281"/>
      <c r="M249" s="281">
        <v>304000</v>
      </c>
      <c r="N249" s="281">
        <f>P249</f>
        <v>0</v>
      </c>
      <c r="O249" s="288"/>
      <c r="P249" s="288">
        <f>S249-M249</f>
        <v>0</v>
      </c>
      <c r="Q249" s="281">
        <f>S249</f>
        <v>304000</v>
      </c>
      <c r="R249" s="281"/>
      <c r="S249" s="281">
        <v>304000</v>
      </c>
      <c r="T249" s="281">
        <f>U249+V249</f>
        <v>304000</v>
      </c>
      <c r="U249" s="281"/>
      <c r="V249" s="281">
        <v>304000</v>
      </c>
      <c r="W249" s="281">
        <f t="shared" si="603"/>
        <v>-304000</v>
      </c>
      <c r="X249" s="288"/>
      <c r="Y249" s="288">
        <f>AB249-V249</f>
        <v>-304000</v>
      </c>
      <c r="Z249" s="281">
        <f>AB249</f>
        <v>0</v>
      </c>
      <c r="AA249" s="281"/>
      <c r="AB249" s="281">
        <v>0</v>
      </c>
      <c r="AC249" s="281">
        <f>AE249</f>
        <v>0</v>
      </c>
      <c r="AD249" s="281"/>
      <c r="AE249" s="281">
        <v>0</v>
      </c>
      <c r="AF249" s="281">
        <f>AH249</f>
        <v>0</v>
      </c>
      <c r="AG249" s="281"/>
      <c r="AH249" s="281">
        <v>0</v>
      </c>
      <c r="AI249" s="281">
        <v>0</v>
      </c>
      <c r="AJ249" s="281">
        <v>0</v>
      </c>
      <c r="AK249" s="281">
        <f t="shared" si="602"/>
        <v>0</v>
      </c>
      <c r="AL249" s="281">
        <f>AA249-AK249</f>
        <v>0</v>
      </c>
      <c r="AM249" s="740"/>
      <c r="AN249" s="740"/>
      <c r="AO249" s="281">
        <v>1</v>
      </c>
      <c r="AP249" s="294"/>
      <c r="AQ249" s="294"/>
      <c r="AR249" s="281">
        <f>AF249-AP249-AQ249</f>
        <v>0</v>
      </c>
      <c r="AS249" s="281">
        <f>AU249</f>
        <v>0</v>
      </c>
      <c r="AT249" s="281"/>
      <c r="AU249" s="281">
        <f>'[4]2018-2019 _с лимит75и50'!BR149</f>
        <v>0</v>
      </c>
      <c r="AV249" s="281" t="e">
        <f>AX249</f>
        <v>#REF!</v>
      </c>
      <c r="AW249" s="288"/>
      <c r="AX249" s="288" t="e">
        <f>#REF!-AU249</f>
        <v>#REF!</v>
      </c>
      <c r="AY249" s="281" t="e">
        <f>#REF!</f>
        <v>#REF!</v>
      </c>
      <c r="AZ249" s="442"/>
      <c r="BA249" s="281">
        <f>AU249</f>
        <v>0</v>
      </c>
      <c r="BB249" s="281">
        <f>BD249</f>
        <v>0</v>
      </c>
      <c r="BC249" s="281"/>
      <c r="BD249" s="281"/>
      <c r="BE249" s="281">
        <f>BG249</f>
        <v>0</v>
      </c>
      <c r="BF249" s="288"/>
      <c r="BG249" s="281">
        <f>BJ249-BA249</f>
        <v>0</v>
      </c>
      <c r="BH249" s="281" t="e">
        <f>#REF!</f>
        <v>#REF!</v>
      </c>
      <c r="BI249" s="442"/>
      <c r="BJ249" s="281">
        <f>BD249</f>
        <v>0</v>
      </c>
      <c r="BK249" s="281">
        <v>1</v>
      </c>
      <c r="BL249" s="166" t="e">
        <f t="shared" si="606"/>
        <v>#REF!</v>
      </c>
      <c r="BM249" s="166"/>
      <c r="BN249" s="166"/>
      <c r="BO249" s="166"/>
      <c r="BP249" s="166"/>
      <c r="BQ249" s="166"/>
      <c r="BR249" s="166"/>
      <c r="BS249" s="166">
        <f>BT249+BU249</f>
        <v>0</v>
      </c>
      <c r="BT249" s="166"/>
      <c r="BU249" s="166">
        <f>BJ249</f>
        <v>0</v>
      </c>
      <c r="BV249" s="281">
        <f>BX249</f>
        <v>0</v>
      </c>
      <c r="BW249" s="281"/>
      <c r="BX249" s="281"/>
      <c r="BY249" s="281">
        <f>CA249</f>
        <v>0</v>
      </c>
      <c r="BZ249" s="288"/>
      <c r="CA249" s="288">
        <f>CD249-BX249</f>
        <v>0</v>
      </c>
      <c r="CB249" s="281">
        <f>CD249</f>
        <v>0</v>
      </c>
      <c r="CC249" s="281"/>
      <c r="CD249" s="281"/>
      <c r="CE249" s="281">
        <v>1</v>
      </c>
      <c r="CF249" s="166">
        <f t="shared" si="608"/>
        <v>0</v>
      </c>
      <c r="CG249" s="281"/>
      <c r="CH249" s="281">
        <f>CJ249</f>
        <v>0</v>
      </c>
      <c r="CI249" s="281"/>
      <c r="CJ249" s="281">
        <f>'[4]2018-2019 _с лимит75и50'!DD149</f>
        <v>0</v>
      </c>
      <c r="CK249" s="281">
        <f>CM249</f>
        <v>230000</v>
      </c>
      <c r="CL249" s="288"/>
      <c r="CM249" s="281">
        <f>CS249-CH249</f>
        <v>230000</v>
      </c>
      <c r="CN249" s="281">
        <f t="shared" si="611"/>
        <v>0</v>
      </c>
      <c r="CO249" s="281">
        <f t="shared" si="611"/>
        <v>0</v>
      </c>
      <c r="CP249" s="281">
        <f t="shared" si="611"/>
        <v>0</v>
      </c>
      <c r="CQ249" s="281" t="e">
        <f>#REF!</f>
        <v>#REF!</v>
      </c>
      <c r="CR249" s="281"/>
      <c r="CS249" s="281">
        <v>230000</v>
      </c>
      <c r="CT249" s="281">
        <f>CV249</f>
        <v>0</v>
      </c>
      <c r="CU249" s="281"/>
      <c r="CV249" s="281"/>
      <c r="CW249" s="281"/>
      <c r="CX249" s="281"/>
      <c r="CY249" s="281"/>
      <c r="CZ249" s="281"/>
      <c r="DA249" s="281"/>
      <c r="DB249" s="281"/>
      <c r="DC249" s="281"/>
      <c r="DD249" s="281"/>
      <c r="DE249" s="281"/>
      <c r="DF249" s="281"/>
      <c r="DG249" s="281"/>
      <c r="DH249" s="281"/>
      <c r="DI249" s="281"/>
      <c r="DJ249" s="281"/>
      <c r="DK249" s="281"/>
      <c r="DL249" s="281"/>
      <c r="DM249" s="281"/>
      <c r="DN249" s="281"/>
      <c r="DO249" s="281"/>
      <c r="DP249" s="281"/>
      <c r="DQ249" s="281"/>
      <c r="DR249" s="281"/>
      <c r="DS249" s="281"/>
      <c r="DT249" s="281">
        <f>DK249-DN249-DQ249</f>
        <v>0</v>
      </c>
      <c r="DU249" s="281"/>
      <c r="DV249" s="281"/>
      <c r="DW249" s="281"/>
      <c r="DX249" s="281"/>
      <c r="DY249" s="281"/>
      <c r="DZ249" s="281"/>
      <c r="EA249" s="281"/>
      <c r="EB249" s="281"/>
      <c r="EC249" s="281"/>
      <c r="ED249" s="281"/>
      <c r="EE249" s="281"/>
      <c r="EF249" s="281"/>
      <c r="EG249" s="281"/>
      <c r="EH249" s="281"/>
      <c r="EI249" s="281"/>
      <c r="EJ249" s="291">
        <f>DX249</f>
        <v>0</v>
      </c>
      <c r="EK249" s="281"/>
      <c r="EL249" s="281"/>
      <c r="EM249" s="281"/>
      <c r="EN249" s="291">
        <f>EV249-EJ249</f>
        <v>0</v>
      </c>
      <c r="EO249" s="281"/>
      <c r="EP249" s="281"/>
      <c r="EQ249" s="281"/>
      <c r="ER249" s="291">
        <f>EZ249-EN249</f>
        <v>0</v>
      </c>
      <c r="ES249" s="281">
        <f>ET249+EV249</f>
        <v>0</v>
      </c>
      <c r="ET249" s="281"/>
      <c r="EU249" s="281"/>
      <c r="EV249" s="291">
        <f>EJ249</f>
        <v>0</v>
      </c>
      <c r="EW249" s="281"/>
      <c r="EX249" s="281"/>
      <c r="EY249" s="281"/>
      <c r="EZ249" s="281"/>
      <c r="FA249" s="281"/>
      <c r="FB249" s="281"/>
      <c r="FC249" s="281"/>
      <c r="FD249" s="281"/>
      <c r="FE249" s="281"/>
      <c r="FF249" s="281"/>
      <c r="FG249" s="281"/>
      <c r="FH249" s="281"/>
      <c r="FI249" s="281"/>
      <c r="FJ249" s="281"/>
      <c r="FK249" s="281"/>
      <c r="FL249" s="281"/>
      <c r="FM249" s="281"/>
      <c r="FN249" s="291">
        <f>GX249-FJ249</f>
        <v>0</v>
      </c>
      <c r="FO249" s="281"/>
      <c r="FP249" s="281"/>
      <c r="FQ249" s="281"/>
      <c r="FR249" s="291">
        <f>FF249</f>
        <v>0</v>
      </c>
      <c r="FS249" s="291"/>
      <c r="FT249" s="291"/>
      <c r="FU249" s="291"/>
      <c r="FV249" s="436"/>
      <c r="FW249" s="291"/>
      <c r="FX249" s="291"/>
      <c r="FY249" s="291"/>
      <c r="FZ249" s="291"/>
      <c r="GA249" s="291"/>
      <c r="GB249" s="404"/>
      <c r="GC249" s="291"/>
      <c r="GD249" s="404"/>
      <c r="GE249" s="291"/>
      <c r="GF249" s="291"/>
      <c r="GG249" s="291"/>
      <c r="GH249" s="291"/>
      <c r="GI249" s="291"/>
      <c r="GJ249" s="404"/>
      <c r="GK249" s="291"/>
      <c r="GL249" s="404"/>
      <c r="GM249" s="291"/>
      <c r="GN249" s="404"/>
      <c r="GO249" s="291"/>
      <c r="GP249" s="404"/>
      <c r="GQ249" s="291"/>
      <c r="GR249" s="291"/>
      <c r="GS249" s="291"/>
      <c r="GT249" s="291"/>
      <c r="GU249" s="281"/>
      <c r="GV249" s="281"/>
      <c r="GW249" s="281"/>
      <c r="GX249" s="281"/>
      <c r="GY249" s="281"/>
      <c r="GZ249" s="281"/>
      <c r="HA249" s="281"/>
      <c r="HB249" s="281"/>
      <c r="HC249" s="281"/>
      <c r="HD249" s="281"/>
      <c r="HE249" s="281"/>
      <c r="HF249" s="281"/>
      <c r="HG249" s="281"/>
      <c r="HH249" s="281"/>
      <c r="HI249" s="281"/>
      <c r="HJ249" s="281"/>
      <c r="HK249" s="281"/>
      <c r="HL249" s="281"/>
      <c r="HM249" s="281"/>
      <c r="HN249" s="281"/>
      <c r="HO249" s="281"/>
      <c r="HP249" s="281"/>
      <c r="HQ249" s="281"/>
      <c r="HR249" s="281"/>
      <c r="HS249" s="281"/>
      <c r="HT249" s="281"/>
      <c r="HU249" s="281"/>
      <c r="HV249" s="281"/>
      <c r="HW249" s="281"/>
      <c r="HX249" s="281"/>
      <c r="HY249" s="281"/>
      <c r="HZ249" s="281"/>
      <c r="IA249" s="281"/>
      <c r="IB249" s="281"/>
      <c r="IC249" s="281"/>
      <c r="ID249" s="281"/>
      <c r="IE249" s="443"/>
      <c r="IF249" s="432"/>
      <c r="IG249" s="432"/>
      <c r="IH249" s="432"/>
    </row>
    <row r="250" spans="2:249" s="441" customFormat="1" ht="22.5" hidden="1" customHeight="1" x14ac:dyDescent="0.35">
      <c r="B250" s="301"/>
      <c r="C250" s="172" t="s">
        <v>395</v>
      </c>
      <c r="D250" s="424" t="s">
        <v>396</v>
      </c>
      <c r="E250" s="281">
        <f>G250</f>
        <v>0</v>
      </c>
      <c r="F250" s="281"/>
      <c r="G250" s="281"/>
      <c r="H250" s="281">
        <f>J250</f>
        <v>0</v>
      </c>
      <c r="I250" s="288"/>
      <c r="J250" s="288">
        <f>M250-G250</f>
        <v>0</v>
      </c>
      <c r="K250" s="281">
        <f>M250</f>
        <v>0</v>
      </c>
      <c r="L250" s="281"/>
      <c r="M250" s="281"/>
      <c r="N250" s="281">
        <f>P250</f>
        <v>0</v>
      </c>
      <c r="O250" s="288"/>
      <c r="P250" s="288">
        <f>S250-M250</f>
        <v>0</v>
      </c>
      <c r="Q250" s="281">
        <f>S250</f>
        <v>0</v>
      </c>
      <c r="R250" s="281"/>
      <c r="S250" s="281"/>
      <c r="T250" s="281">
        <f>V250</f>
        <v>0</v>
      </c>
      <c r="U250" s="281"/>
      <c r="V250" s="281"/>
      <c r="W250" s="281">
        <f t="shared" si="603"/>
        <v>0</v>
      </c>
      <c r="X250" s="288"/>
      <c r="Y250" s="288">
        <f>AB250-V250</f>
        <v>0</v>
      </c>
      <c r="Z250" s="281">
        <f>AB250</f>
        <v>0</v>
      </c>
      <c r="AA250" s="281"/>
      <c r="AB250" s="281"/>
      <c r="AC250" s="281">
        <f>AE250</f>
        <v>0</v>
      </c>
      <c r="AD250" s="281"/>
      <c r="AE250" s="281"/>
      <c r="AF250" s="281">
        <f>AH250</f>
        <v>0</v>
      </c>
      <c r="AG250" s="281"/>
      <c r="AH250" s="281"/>
      <c r="AI250" s="281"/>
      <c r="AJ250" s="281">
        <v>0</v>
      </c>
      <c r="AK250" s="281">
        <f t="shared" si="602"/>
        <v>0</v>
      </c>
      <c r="AL250" s="281">
        <f>AA250-AK250</f>
        <v>0</v>
      </c>
      <c r="AM250" s="740"/>
      <c r="AN250" s="740"/>
      <c r="AO250" s="281">
        <v>1</v>
      </c>
      <c r="AP250" s="294"/>
      <c r="AQ250" s="294"/>
      <c r="AR250" s="281">
        <f>AF250-AP250-AQ250</f>
        <v>0</v>
      </c>
      <c r="AS250" s="281">
        <f>AU250</f>
        <v>0</v>
      </c>
      <c r="AT250" s="281"/>
      <c r="AU250" s="281">
        <f>'[4]2018-2019 _с лимит75и50'!BR150</f>
        <v>0</v>
      </c>
      <c r="AV250" s="281" t="e">
        <f>AX250</f>
        <v>#REF!</v>
      </c>
      <c r="AW250" s="288"/>
      <c r="AX250" s="288" t="e">
        <f>#REF!-AU250</f>
        <v>#REF!</v>
      </c>
      <c r="AY250" s="281" t="e">
        <f>#REF!</f>
        <v>#REF!</v>
      </c>
      <c r="AZ250" s="439"/>
      <c r="BA250" s="281">
        <f>AU250</f>
        <v>0</v>
      </c>
      <c r="BB250" s="281">
        <f>BD250</f>
        <v>0</v>
      </c>
      <c r="BC250" s="281"/>
      <c r="BD250" s="281"/>
      <c r="BE250" s="281">
        <f>BG250</f>
        <v>0</v>
      </c>
      <c r="BF250" s="288"/>
      <c r="BG250" s="281">
        <f>BJ250-BA250</f>
        <v>0</v>
      </c>
      <c r="BH250" s="281" t="e">
        <f>#REF!</f>
        <v>#REF!</v>
      </c>
      <c r="BI250" s="439"/>
      <c r="BJ250" s="281">
        <f>BD250</f>
        <v>0</v>
      </c>
      <c r="BK250" s="281">
        <v>1</v>
      </c>
      <c r="BL250" s="166" t="e">
        <f t="shared" si="606"/>
        <v>#REF!</v>
      </c>
      <c r="BM250" s="166"/>
      <c r="BN250" s="166"/>
      <c r="BO250" s="166"/>
      <c r="BP250" s="166"/>
      <c r="BQ250" s="166"/>
      <c r="BR250" s="166"/>
      <c r="BS250" s="166">
        <f>BT250+BU250</f>
        <v>0</v>
      </c>
      <c r="BT250" s="166"/>
      <c r="BU250" s="166">
        <f>BJ250</f>
        <v>0</v>
      </c>
      <c r="BV250" s="281">
        <f>BX250</f>
        <v>0</v>
      </c>
      <c r="BW250" s="281"/>
      <c r="BX250" s="281"/>
      <c r="BY250" s="281">
        <f>CA250</f>
        <v>0</v>
      </c>
      <c r="BZ250" s="288"/>
      <c r="CA250" s="288">
        <f>CD250-BX250</f>
        <v>0</v>
      </c>
      <c r="CB250" s="281">
        <f>CD250</f>
        <v>0</v>
      </c>
      <c r="CC250" s="281"/>
      <c r="CD250" s="281"/>
      <c r="CE250" s="281">
        <v>1</v>
      </c>
      <c r="CF250" s="166">
        <f t="shared" si="608"/>
        <v>0</v>
      </c>
      <c r="CG250" s="281"/>
      <c r="CH250" s="281">
        <f>CJ250</f>
        <v>0</v>
      </c>
      <c r="CI250" s="281"/>
      <c r="CJ250" s="281">
        <f>'[4]2018-2019 _с лимит75и50'!DD150</f>
        <v>0</v>
      </c>
      <c r="CK250" s="281">
        <f>CM250</f>
        <v>230000</v>
      </c>
      <c r="CL250" s="288"/>
      <c r="CM250" s="281">
        <f>CS250-CH250</f>
        <v>230000</v>
      </c>
      <c r="CN250" s="281">
        <f t="shared" si="611"/>
        <v>0</v>
      </c>
      <c r="CO250" s="281">
        <f t="shared" si="611"/>
        <v>0</v>
      </c>
      <c r="CP250" s="281">
        <f t="shared" si="611"/>
        <v>0</v>
      </c>
      <c r="CQ250" s="281" t="e">
        <f>#REF!</f>
        <v>#REF!</v>
      </c>
      <c r="CR250" s="281"/>
      <c r="CS250" s="281">
        <v>230000</v>
      </c>
      <c r="CT250" s="281">
        <f>CV250</f>
        <v>0</v>
      </c>
      <c r="CU250" s="281"/>
      <c r="CV250" s="281"/>
      <c r="CW250" s="281"/>
      <c r="CX250" s="281"/>
      <c r="CY250" s="281"/>
      <c r="CZ250" s="281"/>
      <c r="DA250" s="281"/>
      <c r="DB250" s="281"/>
      <c r="DC250" s="281"/>
      <c r="DD250" s="281"/>
      <c r="DE250" s="281"/>
      <c r="DF250" s="281"/>
      <c r="DG250" s="281"/>
      <c r="DH250" s="281"/>
      <c r="DI250" s="281"/>
      <c r="DJ250" s="281"/>
      <c r="DK250" s="281"/>
      <c r="DL250" s="281"/>
      <c r="DM250" s="281"/>
      <c r="DN250" s="281"/>
      <c r="DO250" s="281"/>
      <c r="DP250" s="281"/>
      <c r="DQ250" s="281"/>
      <c r="DR250" s="281"/>
      <c r="DS250" s="281"/>
      <c r="DT250" s="281">
        <f>DK250-DN250-DQ250</f>
        <v>0</v>
      </c>
      <c r="DU250" s="281"/>
      <c r="DV250" s="281"/>
      <c r="DW250" s="281"/>
      <c r="DX250" s="281"/>
      <c r="DY250" s="281"/>
      <c r="DZ250" s="281"/>
      <c r="EA250" s="281"/>
      <c r="EB250" s="281"/>
      <c r="EC250" s="281"/>
      <c r="ED250" s="281"/>
      <c r="EE250" s="281"/>
      <c r="EF250" s="281"/>
      <c r="EG250" s="281"/>
      <c r="EH250" s="281"/>
      <c r="EI250" s="281"/>
      <c r="EJ250" s="291">
        <f>DX250</f>
        <v>0</v>
      </c>
      <c r="EK250" s="281"/>
      <c r="EL250" s="281"/>
      <c r="EM250" s="281"/>
      <c r="EN250" s="291">
        <f>EV250-EJ250</f>
        <v>0</v>
      </c>
      <c r="EO250" s="281"/>
      <c r="EP250" s="281"/>
      <c r="EQ250" s="281"/>
      <c r="ER250" s="291">
        <f>EZ250-EN250</f>
        <v>0</v>
      </c>
      <c r="ES250" s="281">
        <f>ET250+EV250</f>
        <v>0</v>
      </c>
      <c r="ET250" s="281"/>
      <c r="EU250" s="281"/>
      <c r="EV250" s="291">
        <f>EJ250</f>
        <v>0</v>
      </c>
      <c r="EW250" s="281"/>
      <c r="EX250" s="281"/>
      <c r="EY250" s="281"/>
      <c r="EZ250" s="281"/>
      <c r="FA250" s="281"/>
      <c r="FB250" s="281"/>
      <c r="FC250" s="281"/>
      <c r="FD250" s="281"/>
      <c r="FE250" s="281"/>
      <c r="FF250" s="281"/>
      <c r="FG250" s="281"/>
      <c r="FH250" s="281"/>
      <c r="FI250" s="281"/>
      <c r="FJ250" s="281"/>
      <c r="FK250" s="281"/>
      <c r="FL250" s="281"/>
      <c r="FM250" s="281"/>
      <c r="FN250" s="291">
        <f>GX250-FJ250</f>
        <v>0</v>
      </c>
      <c r="FO250" s="281"/>
      <c r="FP250" s="281"/>
      <c r="FQ250" s="281"/>
      <c r="FR250" s="291">
        <f>FF250</f>
        <v>0</v>
      </c>
      <c r="FS250" s="291"/>
      <c r="FT250" s="291"/>
      <c r="FU250" s="291"/>
      <c r="FV250" s="436"/>
      <c r="FW250" s="291"/>
      <c r="FX250" s="291"/>
      <c r="FY250" s="291"/>
      <c r="FZ250" s="291"/>
      <c r="GA250" s="291"/>
      <c r="GB250" s="404"/>
      <c r="GC250" s="291"/>
      <c r="GD250" s="404"/>
      <c r="GE250" s="291"/>
      <c r="GF250" s="291"/>
      <c r="GG250" s="291"/>
      <c r="GH250" s="291"/>
      <c r="GI250" s="291"/>
      <c r="GJ250" s="404"/>
      <c r="GK250" s="291"/>
      <c r="GL250" s="404"/>
      <c r="GM250" s="291"/>
      <c r="GN250" s="404"/>
      <c r="GO250" s="291"/>
      <c r="GP250" s="404"/>
      <c r="GQ250" s="291"/>
      <c r="GR250" s="291"/>
      <c r="GS250" s="291"/>
      <c r="GT250" s="291"/>
      <c r="GU250" s="281"/>
      <c r="GV250" s="281"/>
      <c r="GW250" s="281"/>
      <c r="GX250" s="281"/>
      <c r="GY250" s="281"/>
      <c r="GZ250" s="281"/>
      <c r="HA250" s="281"/>
      <c r="HB250" s="281"/>
      <c r="HC250" s="281"/>
      <c r="HD250" s="281"/>
      <c r="HE250" s="281"/>
      <c r="HF250" s="281"/>
      <c r="HG250" s="281"/>
      <c r="HH250" s="281"/>
      <c r="HI250" s="281"/>
      <c r="HJ250" s="281"/>
      <c r="HK250" s="281"/>
      <c r="HL250" s="281"/>
      <c r="HM250" s="281"/>
      <c r="HN250" s="281"/>
      <c r="HO250" s="281"/>
      <c r="HP250" s="281"/>
      <c r="HQ250" s="281"/>
      <c r="HR250" s="281"/>
      <c r="HS250" s="281"/>
      <c r="HT250" s="281"/>
      <c r="HU250" s="281"/>
      <c r="HV250" s="281"/>
      <c r="HW250" s="281"/>
      <c r="HX250" s="281"/>
      <c r="HY250" s="281"/>
      <c r="HZ250" s="281"/>
      <c r="IA250" s="281"/>
      <c r="IB250" s="281"/>
      <c r="IC250" s="281"/>
      <c r="ID250" s="281"/>
      <c r="IE250" s="443"/>
      <c r="IF250" s="432"/>
      <c r="IG250" s="432"/>
      <c r="IH250" s="432"/>
    </row>
    <row r="251" spans="2:249" s="441" customFormat="1" ht="106.5" customHeight="1" x14ac:dyDescent="0.35">
      <c r="B251" s="301" t="s">
        <v>103</v>
      </c>
      <c r="C251" s="168" t="s">
        <v>397</v>
      </c>
      <c r="D251" s="381" t="s">
        <v>398</v>
      </c>
      <c r="E251" s="291">
        <f>F251+G251</f>
        <v>198473.5</v>
      </c>
      <c r="F251" s="291"/>
      <c r="G251" s="291">
        <v>198473.5</v>
      </c>
      <c r="H251" s="291">
        <f>I251+J251</f>
        <v>0</v>
      </c>
      <c r="I251" s="291"/>
      <c r="J251" s="291">
        <f>M251-G251</f>
        <v>0</v>
      </c>
      <c r="K251" s="291">
        <f>L251+M251</f>
        <v>198473.5</v>
      </c>
      <c r="L251" s="291"/>
      <c r="M251" s="291">
        <v>198473.5</v>
      </c>
      <c r="N251" s="291">
        <f>O251+P251</f>
        <v>250000</v>
      </c>
      <c r="O251" s="291"/>
      <c r="P251" s="291">
        <f>S251-M251</f>
        <v>250000</v>
      </c>
      <c r="Q251" s="291">
        <f>R251+S251</f>
        <v>448473.5</v>
      </c>
      <c r="R251" s="291"/>
      <c r="S251" s="291">
        <f>198473.5+250000</f>
        <v>448473.5</v>
      </c>
      <c r="T251" s="291">
        <f>U251+V251</f>
        <v>96000</v>
      </c>
      <c r="U251" s="291"/>
      <c r="V251" s="291">
        <v>96000</v>
      </c>
      <c r="W251" s="291">
        <f t="shared" si="603"/>
        <v>65568.700000000012</v>
      </c>
      <c r="X251" s="291"/>
      <c r="Y251" s="291">
        <f>AB251-V251</f>
        <v>65568.700000000012</v>
      </c>
      <c r="Z251" s="291">
        <f>AA251+AB251</f>
        <v>161568.70000000001</v>
      </c>
      <c r="AA251" s="291"/>
      <c r="AB251" s="291">
        <v>161568.70000000001</v>
      </c>
      <c r="AC251" s="291">
        <f>AD251+AE251</f>
        <v>0</v>
      </c>
      <c r="AD251" s="291"/>
      <c r="AE251" s="291">
        <v>0</v>
      </c>
      <c r="AF251" s="291" t="e">
        <f>AG251+AH251</f>
        <v>#REF!</v>
      </c>
      <c r="AG251" s="291"/>
      <c r="AH251" s="291" t="e">
        <f>'[2]2017_с остатком на торги'!$AH$142</f>
        <v>#REF!</v>
      </c>
      <c r="AI251" s="291">
        <v>0</v>
      </c>
      <c r="AJ251" s="291">
        <v>0</v>
      </c>
      <c r="AK251" s="291">
        <f t="shared" si="602"/>
        <v>161568.70000000001</v>
      </c>
      <c r="AL251" s="291" t="e">
        <f>AF251-AJ251</f>
        <v>#REF!</v>
      </c>
      <c r="AM251" s="740"/>
      <c r="AN251" s="740"/>
      <c r="AO251" s="291">
        <v>1</v>
      </c>
      <c r="AP251" s="381"/>
      <c r="AQ251" s="381"/>
      <c r="AR251" s="291" t="e">
        <f>AF251-AP251-AQ251</f>
        <v>#REF!</v>
      </c>
      <c r="AS251" s="291">
        <f>AT251+AU251</f>
        <v>100000</v>
      </c>
      <c r="AT251" s="291"/>
      <c r="AU251" s="291">
        <f>'[4]2018-2019 _с лимит75и50'!BR151</f>
        <v>100000</v>
      </c>
      <c r="AV251" s="291">
        <f>AW251+AX251</f>
        <v>0</v>
      </c>
      <c r="AW251" s="291"/>
      <c r="AX251" s="291">
        <v>0</v>
      </c>
      <c r="AY251" s="291">
        <f>BA251</f>
        <v>100000</v>
      </c>
      <c r="AZ251" s="439"/>
      <c r="BA251" s="291">
        <f>AU251</f>
        <v>100000</v>
      </c>
      <c r="BB251" s="291">
        <f>BC251+BD251</f>
        <v>100000</v>
      </c>
      <c r="BC251" s="291"/>
      <c r="BD251" s="291">
        <v>100000</v>
      </c>
      <c r="BE251" s="291">
        <f>BF251+BG251</f>
        <v>79591.252999999997</v>
      </c>
      <c r="BF251" s="291"/>
      <c r="BG251" s="291">
        <f>BJ251-BA251</f>
        <v>79591.252999999997</v>
      </c>
      <c r="BH251" s="291">
        <f>BJ251</f>
        <v>179591.253</v>
      </c>
      <c r="BI251" s="439"/>
      <c r="BJ251" s="291">
        <v>179591.253</v>
      </c>
      <c r="BK251" s="291">
        <v>1</v>
      </c>
      <c r="BL251" s="305">
        <f t="shared" si="606"/>
        <v>100000</v>
      </c>
      <c r="BM251" s="305"/>
      <c r="BN251" s="305"/>
      <c r="BO251" s="305"/>
      <c r="BP251" s="305"/>
      <c r="BQ251" s="305"/>
      <c r="BR251" s="305"/>
      <c r="BS251" s="305">
        <f>BT251+BU251</f>
        <v>179591.253</v>
      </c>
      <c r="BT251" s="305"/>
      <c r="BU251" s="305">
        <f>BJ251</f>
        <v>179591.253</v>
      </c>
      <c r="BV251" s="291">
        <f>BW251+BX251</f>
        <v>100000</v>
      </c>
      <c r="BW251" s="291"/>
      <c r="BX251" s="291">
        <v>100000</v>
      </c>
      <c r="BY251" s="291">
        <f>BZ251+CA251</f>
        <v>-54591.252999999997</v>
      </c>
      <c r="BZ251" s="291"/>
      <c r="CA251" s="291">
        <f>CD251-BJ251</f>
        <v>-54591.252999999997</v>
      </c>
      <c r="CB251" s="291">
        <f>CC251+CD251</f>
        <v>125000</v>
      </c>
      <c r="CC251" s="291"/>
      <c r="CD251" s="291">
        <f>179591.253-54591.253</f>
        <v>125000</v>
      </c>
      <c r="CE251" s="291">
        <v>1</v>
      </c>
      <c r="CF251" s="305">
        <f t="shared" si="608"/>
        <v>100000</v>
      </c>
      <c r="CG251" s="291"/>
      <c r="CH251" s="291">
        <f>CI251+CJ251</f>
        <v>0</v>
      </c>
      <c r="CI251" s="291"/>
      <c r="CJ251" s="291">
        <f>'[4]2018-2019 _с лимит75и50'!DD151</f>
        <v>0</v>
      </c>
      <c r="CK251" s="291">
        <f>CL251+CM251</f>
        <v>258740.28</v>
      </c>
      <c r="CL251" s="291"/>
      <c r="CM251" s="291">
        <f>CS251-CH251</f>
        <v>258740.28</v>
      </c>
      <c r="CN251" s="291">
        <f>CN252+CN256</f>
        <v>0</v>
      </c>
      <c r="CO251" s="291">
        <f>CO252+CO256</f>
        <v>0</v>
      </c>
      <c r="CP251" s="291">
        <f>CP252+CP256</f>
        <v>0</v>
      </c>
      <c r="CQ251" s="291">
        <f>CS251</f>
        <v>258740.28</v>
      </c>
      <c r="CR251" s="291"/>
      <c r="CS251" s="291">
        <v>258740.28</v>
      </c>
      <c r="CT251" s="291">
        <f>CU251+CV251</f>
        <v>340071</v>
      </c>
      <c r="CU251" s="291"/>
      <c r="CV251" s="291">
        <f>50000+290071</f>
        <v>340071</v>
      </c>
      <c r="CW251" s="291">
        <f>CX251+CY251</f>
        <v>734852.10600000003</v>
      </c>
      <c r="CX251" s="291"/>
      <c r="CY251" s="291">
        <v>734852.10600000003</v>
      </c>
      <c r="CZ251" s="291">
        <f>DB251</f>
        <v>258740.28</v>
      </c>
      <c r="DA251" s="291"/>
      <c r="DB251" s="291">
        <v>258740.28</v>
      </c>
      <c r="DC251" s="291">
        <f>DD251+DE251</f>
        <v>380350</v>
      </c>
      <c r="DD251" s="291"/>
      <c r="DE251" s="291">
        <f>DW251-DB251</f>
        <v>380350</v>
      </c>
      <c r="DF251" s="291">
        <f>DG251+DH251</f>
        <v>0</v>
      </c>
      <c r="DG251" s="291"/>
      <c r="DH251" s="291">
        <f>DK251-CY251</f>
        <v>0</v>
      </c>
      <c r="DI251" s="291">
        <f>DK251</f>
        <v>734852.10600000003</v>
      </c>
      <c r="DJ251" s="291"/>
      <c r="DK251" s="291">
        <f>634852.106+100000</f>
        <v>734852.10600000003</v>
      </c>
      <c r="DL251" s="291">
        <f>DN251</f>
        <v>0</v>
      </c>
      <c r="DM251" s="291"/>
      <c r="DN251" s="291">
        <v>0</v>
      </c>
      <c r="DO251" s="291">
        <f>DQ251</f>
        <v>0</v>
      </c>
      <c r="DP251" s="291"/>
      <c r="DQ251" s="291">
        <v>0</v>
      </c>
      <c r="DR251" s="291">
        <f>DT251</f>
        <v>734852.10600000003</v>
      </c>
      <c r="DS251" s="291"/>
      <c r="DT251" s="291">
        <f>DK251-DN251-DQ251</f>
        <v>734852.10600000003</v>
      </c>
      <c r="DU251" s="291">
        <f>DV251+DW251</f>
        <v>639090.28</v>
      </c>
      <c r="DV251" s="291"/>
      <c r="DW251" s="291">
        <v>639090.28</v>
      </c>
      <c r="DX251" s="291">
        <f>DZ251</f>
        <v>44259.3</v>
      </c>
      <c r="DY251" s="291"/>
      <c r="DZ251" s="291">
        <v>44259.3</v>
      </c>
      <c r="EA251" s="291">
        <f>EB251+EC251</f>
        <v>443142</v>
      </c>
      <c r="EB251" s="291"/>
      <c r="EC251" s="291">
        <f>50000+393142</f>
        <v>443142</v>
      </c>
      <c r="ED251" s="291"/>
      <c r="EE251" s="291"/>
      <c r="EF251" s="291"/>
      <c r="EG251" s="291">
        <f>EJ251</f>
        <v>852734.6</v>
      </c>
      <c r="EH251" s="291"/>
      <c r="EI251" s="291"/>
      <c r="EJ251" s="291">
        <f>'[1]2021_2023'!$EJ$225</f>
        <v>852734.6</v>
      </c>
      <c r="EK251" s="291">
        <f>EL251+EN251</f>
        <v>0</v>
      </c>
      <c r="EL251" s="291"/>
      <c r="EM251" s="291"/>
      <c r="EN251" s="291">
        <v>0</v>
      </c>
      <c r="EO251" s="291">
        <f>EP251+ER251</f>
        <v>0</v>
      </c>
      <c r="EP251" s="291"/>
      <c r="EQ251" s="291"/>
      <c r="ER251" s="291">
        <f>EZ251-EN251</f>
        <v>0</v>
      </c>
      <c r="ES251" s="291">
        <f>ET251+EV251</f>
        <v>-107127.26874999993</v>
      </c>
      <c r="ET251" s="291"/>
      <c r="EU251" s="291"/>
      <c r="EV251" s="291">
        <f>FR251-EJ251</f>
        <v>-107127.26874999993</v>
      </c>
      <c r="EW251" s="291">
        <f>DX251+EA251</f>
        <v>487401.3</v>
      </c>
      <c r="EX251" s="291"/>
      <c r="EY251" s="291">
        <f>DZ251+EC251</f>
        <v>487401.3</v>
      </c>
      <c r="EZ251" s="291"/>
      <c r="FA251" s="291"/>
      <c r="FB251" s="291"/>
      <c r="FC251" s="291">
        <f>FF251</f>
        <v>452734.6</v>
      </c>
      <c r="FD251" s="291"/>
      <c r="FE251" s="291"/>
      <c r="FF251" s="291">
        <v>452734.6</v>
      </c>
      <c r="FG251" s="291">
        <f>FH251+FJ251</f>
        <v>292872.73125000007</v>
      </c>
      <c r="FH251" s="291"/>
      <c r="FI251" s="291"/>
      <c r="FJ251" s="291">
        <f>FR251-FF251</f>
        <v>292872.73125000007</v>
      </c>
      <c r="FK251" s="291">
        <f>FL251+FN251</f>
        <v>0</v>
      </c>
      <c r="FL251" s="291"/>
      <c r="FM251" s="291"/>
      <c r="FN251" s="291"/>
      <c r="FO251" s="291">
        <f>FR251</f>
        <v>745607.33125000005</v>
      </c>
      <c r="FP251" s="291"/>
      <c r="FQ251" s="291"/>
      <c r="FR251" s="445">
        <v>745607.33125000005</v>
      </c>
      <c r="FS251" s="445"/>
      <c r="FT251" s="445"/>
      <c r="FU251" s="445"/>
      <c r="FV251" s="436"/>
      <c r="FW251" s="445"/>
      <c r="FX251" s="445"/>
      <c r="FY251" s="445"/>
      <c r="FZ251" s="445"/>
      <c r="GA251" s="291">
        <v>0</v>
      </c>
      <c r="GB251" s="404">
        <v>0</v>
      </c>
      <c r="GC251" s="445"/>
      <c r="GD251" s="404"/>
      <c r="GE251" s="445"/>
      <c r="GF251" s="445"/>
      <c r="GG251" s="445"/>
      <c r="GH251" s="445"/>
      <c r="GI251" s="445"/>
      <c r="GJ251" s="404"/>
      <c r="GK251" s="445"/>
      <c r="GL251" s="404"/>
      <c r="GM251" s="445"/>
      <c r="GN251" s="404"/>
      <c r="GO251" s="445"/>
      <c r="GP251" s="404"/>
      <c r="GQ251" s="445"/>
      <c r="GR251" s="445"/>
      <c r="GS251" s="445"/>
      <c r="GT251" s="445"/>
      <c r="GU251" s="291">
        <f>GX251</f>
        <v>937972.3</v>
      </c>
      <c r="GV251" s="291"/>
      <c r="GW251" s="291"/>
      <c r="GX251" s="291">
        <f>'[1]2021_2023'!$FV$225</f>
        <v>937972.3</v>
      </c>
      <c r="GY251" s="291"/>
      <c r="GZ251" s="291"/>
      <c r="HA251" s="291"/>
      <c r="HB251" s="291"/>
      <c r="HC251" s="291"/>
      <c r="HD251" s="291"/>
      <c r="HE251" s="291"/>
      <c r="HF251" s="291"/>
      <c r="HG251" s="291">
        <v>0</v>
      </c>
      <c r="HH251" s="291"/>
      <c r="HI251" s="291"/>
      <c r="HJ251" s="291">
        <v>0</v>
      </c>
      <c r="HK251" s="291">
        <f>HN251</f>
        <v>0</v>
      </c>
      <c r="HL251" s="291"/>
      <c r="HM251" s="291"/>
      <c r="HN251" s="291">
        <f>HR251-GX251</f>
        <v>0</v>
      </c>
      <c r="HO251" s="291">
        <f>HR251</f>
        <v>937972.3</v>
      </c>
      <c r="HP251" s="291"/>
      <c r="HQ251" s="291"/>
      <c r="HR251" s="291">
        <f>GX251</f>
        <v>937972.3</v>
      </c>
      <c r="HS251" s="291">
        <f>HV251</f>
        <v>761787.16299999994</v>
      </c>
      <c r="HT251" s="291"/>
      <c r="HU251" s="291"/>
      <c r="HV251" s="445">
        <v>761787.16299999994</v>
      </c>
      <c r="HW251" s="382">
        <f>HZ251</f>
        <v>-59671.516709999996</v>
      </c>
      <c r="HX251" s="382"/>
      <c r="HY251" s="382"/>
      <c r="HZ251" s="446">
        <f>ID251-HV251</f>
        <v>-59671.516709999996</v>
      </c>
      <c r="IA251" s="382">
        <f>ID251</f>
        <v>702115.64628999995</v>
      </c>
      <c r="IB251" s="382"/>
      <c r="IC251" s="382"/>
      <c r="ID251" s="382">
        <f>HV251-59671.51671</f>
        <v>702115.64628999995</v>
      </c>
      <c r="IE251" s="295" t="s">
        <v>399</v>
      </c>
      <c r="IF251" s="440"/>
      <c r="IG251" s="440"/>
      <c r="IH251" s="440"/>
    </row>
    <row r="252" spans="2:249" s="218" customFormat="1" ht="33" hidden="1" customHeight="1" x14ac:dyDescent="0.3">
      <c r="B252" s="434" t="s">
        <v>116</v>
      </c>
      <c r="C252" s="275" t="s">
        <v>400</v>
      </c>
      <c r="D252" s="424"/>
      <c r="E252" s="263">
        <f>F252+G252</f>
        <v>0</v>
      </c>
      <c r="F252" s="263"/>
      <c r="G252" s="263"/>
      <c r="H252" s="263">
        <f>I252+J252</f>
        <v>0</v>
      </c>
      <c r="I252" s="408"/>
      <c r="J252" s="408">
        <f>M252-G252</f>
        <v>0</v>
      </c>
      <c r="K252" s="263">
        <f>L252+M252</f>
        <v>0</v>
      </c>
      <c r="L252" s="263"/>
      <c r="M252" s="263"/>
      <c r="N252" s="263">
        <f>O252+P252</f>
        <v>0</v>
      </c>
      <c r="O252" s="408"/>
      <c r="P252" s="408">
        <f>S252-M252</f>
        <v>0</v>
      </c>
      <c r="Q252" s="263">
        <f>R252+S252</f>
        <v>0</v>
      </c>
      <c r="R252" s="263"/>
      <c r="S252" s="263"/>
      <c r="T252" s="263">
        <f>U252+V252</f>
        <v>0</v>
      </c>
      <c r="U252" s="263"/>
      <c r="V252" s="263"/>
      <c r="W252" s="263">
        <f t="shared" si="603"/>
        <v>0</v>
      </c>
      <c r="X252" s="408"/>
      <c r="Y252" s="408">
        <f>AB252-V252</f>
        <v>0</v>
      </c>
      <c r="Z252" s="263">
        <f>AA252+AB252</f>
        <v>0</v>
      </c>
      <c r="AA252" s="263"/>
      <c r="AB252" s="263"/>
      <c r="AC252" s="263">
        <f>AD252+AE252</f>
        <v>0</v>
      </c>
      <c r="AD252" s="263"/>
      <c r="AE252" s="263"/>
      <c r="AF252" s="263">
        <f>AG252+AH252</f>
        <v>0</v>
      </c>
      <c r="AG252" s="263"/>
      <c r="AH252" s="263"/>
      <c r="AI252" s="263"/>
      <c r="AJ252" s="281">
        <v>0</v>
      </c>
      <c r="AK252" s="281">
        <f t="shared" si="602"/>
        <v>0</v>
      </c>
      <c r="AL252" s="281">
        <f>AA252-AK252</f>
        <v>0</v>
      </c>
      <c r="AM252" s="263"/>
      <c r="AN252" s="263"/>
      <c r="AO252" s="281">
        <v>1</v>
      </c>
      <c r="AP252" s="263"/>
      <c r="AQ252" s="263"/>
      <c r="AR252" s="263"/>
      <c r="AS252" s="263">
        <f>AT252+AU252</f>
        <v>0</v>
      </c>
      <c r="AT252" s="263"/>
      <c r="AU252" s="263"/>
      <c r="AV252" s="263">
        <f>AW252+AX252</f>
        <v>0</v>
      </c>
      <c r="AW252" s="408"/>
      <c r="AX252" s="408">
        <f>BA252-AU252</f>
        <v>0</v>
      </c>
      <c r="AY252" s="263">
        <f>AZ252+BA252</f>
        <v>0</v>
      </c>
      <c r="AZ252" s="263"/>
      <c r="BA252" s="263"/>
      <c r="BB252" s="263">
        <f>BC252+BD252</f>
        <v>0</v>
      </c>
      <c r="BC252" s="263"/>
      <c r="BD252" s="263"/>
      <c r="BE252" s="263">
        <f>BF252+BG252</f>
        <v>0</v>
      </c>
      <c r="BF252" s="408"/>
      <c r="BG252" s="408">
        <f>BX252-BD252</f>
        <v>0</v>
      </c>
      <c r="BH252" s="263">
        <f>BI252+BJ252</f>
        <v>0</v>
      </c>
      <c r="BI252" s="263"/>
      <c r="BJ252" s="263"/>
      <c r="BK252" s="281">
        <v>1</v>
      </c>
      <c r="BL252" s="166">
        <f t="shared" si="606"/>
        <v>0</v>
      </c>
      <c r="BM252" s="166"/>
      <c r="BN252" s="166"/>
      <c r="BO252" s="166"/>
      <c r="BP252" s="166"/>
      <c r="BQ252" s="166"/>
      <c r="BR252" s="166"/>
      <c r="BS252" s="166"/>
      <c r="BT252" s="166"/>
      <c r="BU252" s="166"/>
      <c r="BV252" s="263">
        <f>BW252+BX252</f>
        <v>0</v>
      </c>
      <c r="BW252" s="263"/>
      <c r="BX252" s="263"/>
      <c r="BY252" s="263">
        <f>BZ252+CA252</f>
        <v>0</v>
      </c>
      <c r="BZ252" s="408"/>
      <c r="CA252" s="408">
        <f>CD252-BX252</f>
        <v>0</v>
      </c>
      <c r="CB252" s="263">
        <f>CC252+CD252</f>
        <v>0</v>
      </c>
      <c r="CC252" s="263"/>
      <c r="CD252" s="263"/>
      <c r="CE252" s="281">
        <v>1</v>
      </c>
      <c r="CF252" s="166">
        <f t="shared" si="608"/>
        <v>0</v>
      </c>
      <c r="CG252" s="263"/>
      <c r="CH252" s="263">
        <f>CI252+CJ252</f>
        <v>0</v>
      </c>
      <c r="CI252" s="263"/>
      <c r="CJ252" s="263"/>
      <c r="CK252" s="263">
        <f>CL252+CM252</f>
        <v>0</v>
      </c>
      <c r="CL252" s="408"/>
      <c r="CM252" s="408">
        <f>CS252-CJ252</f>
        <v>0</v>
      </c>
      <c r="CN252" s="408"/>
      <c r="CO252" s="408"/>
      <c r="CP252" s="408"/>
      <c r="CQ252" s="263">
        <f>CR252+CS252</f>
        <v>0</v>
      </c>
      <c r="CR252" s="263"/>
      <c r="CS252" s="263"/>
      <c r="CT252" s="263">
        <f>CU252+CV252</f>
        <v>0</v>
      </c>
      <c r="CU252" s="263"/>
      <c r="CV252" s="263"/>
      <c r="CW252" s="263"/>
      <c r="CX252" s="263"/>
      <c r="CY252" s="263"/>
      <c r="CZ252" s="263">
        <f>DA252+DB252</f>
        <v>0</v>
      </c>
      <c r="DA252" s="263"/>
      <c r="DB252" s="263"/>
      <c r="DC252" s="263"/>
      <c r="DD252" s="263"/>
      <c r="DE252" s="263"/>
      <c r="DF252" s="263"/>
      <c r="DG252" s="263"/>
      <c r="DH252" s="263"/>
      <c r="DI252" s="263"/>
      <c r="DJ252" s="263"/>
      <c r="DK252" s="263"/>
      <c r="DL252" s="263"/>
      <c r="DM252" s="263"/>
      <c r="DN252" s="263"/>
      <c r="DO252" s="263"/>
      <c r="DP252" s="263"/>
      <c r="DQ252" s="263"/>
      <c r="DR252" s="263"/>
      <c r="DS252" s="263"/>
      <c r="DT252" s="263"/>
      <c r="DU252" s="263">
        <f>DV252+DW252</f>
        <v>0</v>
      </c>
      <c r="DV252" s="263"/>
      <c r="DW252" s="263"/>
      <c r="DX252" s="263">
        <f>DY252+DZ252</f>
        <v>0</v>
      </c>
      <c r="DY252" s="263"/>
      <c r="DZ252" s="263"/>
      <c r="EA252" s="263"/>
      <c r="EB252" s="263"/>
      <c r="EC252" s="263"/>
      <c r="ED252" s="263"/>
      <c r="EE252" s="263"/>
      <c r="EF252" s="263"/>
      <c r="EG252" s="263"/>
      <c r="EH252" s="263"/>
      <c r="EI252" s="263"/>
      <c r="EJ252" s="263"/>
      <c r="EK252" s="263"/>
      <c r="EL252" s="263"/>
      <c r="EM252" s="263"/>
      <c r="EN252" s="263"/>
      <c r="EO252" s="263"/>
      <c r="EP252" s="263"/>
      <c r="EQ252" s="263"/>
      <c r="ER252" s="263"/>
      <c r="ES252" s="262"/>
      <c r="ET252" s="263"/>
      <c r="EU252" s="263"/>
      <c r="EV252" s="291">
        <f>EJ252</f>
        <v>0</v>
      </c>
      <c r="EW252" s="263"/>
      <c r="EX252" s="263"/>
      <c r="EY252" s="263"/>
      <c r="EZ252" s="263"/>
      <c r="FA252" s="263"/>
      <c r="FB252" s="263"/>
      <c r="FC252" s="263"/>
      <c r="FD252" s="263"/>
      <c r="FE252" s="263"/>
      <c r="FF252" s="263"/>
      <c r="FG252" s="263"/>
      <c r="FH252" s="263"/>
      <c r="FI252" s="263"/>
      <c r="FJ252" s="263"/>
      <c r="FK252" s="263"/>
      <c r="FL252" s="263"/>
      <c r="FM252" s="263"/>
      <c r="FN252" s="263"/>
      <c r="FO252" s="263"/>
      <c r="FP252" s="263"/>
      <c r="FQ252" s="263"/>
      <c r="FR252" s="263"/>
      <c r="FS252" s="263"/>
      <c r="FT252" s="263"/>
      <c r="FU252" s="263"/>
      <c r="FV252" s="263"/>
      <c r="FW252" s="263"/>
      <c r="FX252" s="263"/>
      <c r="FY252" s="263"/>
      <c r="FZ252" s="263"/>
      <c r="GA252" s="263"/>
      <c r="GB252" s="405"/>
      <c r="GC252" s="263"/>
      <c r="GD252" s="405"/>
      <c r="GE252" s="263"/>
      <c r="GF252" s="263"/>
      <c r="GG252" s="263"/>
      <c r="GH252" s="263"/>
      <c r="GI252" s="263"/>
      <c r="GJ252" s="405"/>
      <c r="GK252" s="263"/>
      <c r="GL252" s="405"/>
      <c r="GM252" s="263"/>
      <c r="GN252" s="405"/>
      <c r="GO252" s="263"/>
      <c r="GP252" s="405"/>
      <c r="GQ252" s="263"/>
      <c r="GR252" s="263"/>
      <c r="GS252" s="263"/>
      <c r="GT252" s="263"/>
      <c r="GU252" s="263"/>
      <c r="GV252" s="263"/>
      <c r="GW252" s="263"/>
      <c r="GX252" s="263"/>
      <c r="GY252" s="263"/>
      <c r="GZ252" s="263"/>
      <c r="HA252" s="263"/>
      <c r="HB252" s="263"/>
      <c r="HC252" s="263"/>
      <c r="HD252" s="263"/>
      <c r="HE252" s="263"/>
      <c r="HF252" s="263"/>
      <c r="HG252" s="263"/>
      <c r="HH252" s="263"/>
      <c r="HI252" s="263"/>
      <c r="HJ252" s="263"/>
      <c r="HK252" s="263"/>
      <c r="HL252" s="263"/>
      <c r="HM252" s="263"/>
      <c r="HN252" s="263"/>
      <c r="HO252" s="263"/>
      <c r="HP252" s="263"/>
      <c r="HQ252" s="263"/>
      <c r="HR252" s="263"/>
      <c r="HS252" s="263"/>
      <c r="HT252" s="263"/>
      <c r="HU252" s="263"/>
      <c r="HV252" s="263"/>
      <c r="HW252" s="263"/>
      <c r="HX252" s="263"/>
      <c r="HY252" s="263"/>
      <c r="HZ252" s="263"/>
      <c r="IA252" s="263"/>
      <c r="IB252" s="263"/>
      <c r="IC252" s="263"/>
      <c r="ID252" s="263"/>
      <c r="IE252" s="443"/>
      <c r="IF252" s="270"/>
      <c r="IG252" s="270"/>
      <c r="IH252" s="270"/>
      <c r="II252" s="217"/>
      <c r="IJ252" s="217"/>
      <c r="IK252" s="217"/>
      <c r="IL252" s="217"/>
      <c r="IM252" s="217"/>
      <c r="IN252" s="217"/>
      <c r="IO252" s="217"/>
    </row>
    <row r="253" spans="2:249" s="447" customFormat="1" ht="133.5" customHeight="1" x14ac:dyDescent="0.3">
      <c r="B253" s="219" t="s">
        <v>94</v>
      </c>
      <c r="C253" s="410" t="s">
        <v>401</v>
      </c>
      <c r="D253" s="410" t="s">
        <v>402</v>
      </c>
      <c r="E253" s="223">
        <f>F253+G253</f>
        <v>311983.908</v>
      </c>
      <c r="F253" s="223">
        <f>SUM(F254:F260)</f>
        <v>311983.908</v>
      </c>
      <c r="G253" s="223">
        <f>SUM(G254:G260)</f>
        <v>0</v>
      </c>
      <c r="H253" s="223">
        <f>I253+J253</f>
        <v>0</v>
      </c>
      <c r="I253" s="223">
        <f>SUM(I254:I260)</f>
        <v>0</v>
      </c>
      <c r="J253" s="223">
        <f>SUM(J254:J260)</f>
        <v>0</v>
      </c>
      <c r="K253" s="223">
        <f>L253+M253</f>
        <v>311983.908</v>
      </c>
      <c r="L253" s="223">
        <f>SUM(L254:L260)</f>
        <v>311983.908</v>
      </c>
      <c r="M253" s="223">
        <f>SUM(M254:M260)</f>
        <v>0</v>
      </c>
      <c r="N253" s="223">
        <f>O253+P253</f>
        <v>-94000</v>
      </c>
      <c r="O253" s="223">
        <f>SUM(O254:O260)</f>
        <v>-94000</v>
      </c>
      <c r="P253" s="223">
        <f>SUM(P254:P260)</f>
        <v>0</v>
      </c>
      <c r="Q253" s="223">
        <f>R253+S253</f>
        <v>217983.908</v>
      </c>
      <c r="R253" s="223">
        <f>SUM(R254:R260)</f>
        <v>217983.908</v>
      </c>
      <c r="S253" s="223">
        <f>SUM(S254:S260)</f>
        <v>0</v>
      </c>
      <c r="T253" s="223">
        <f>U253+V253</f>
        <v>286417.522</v>
      </c>
      <c r="U253" s="223">
        <f>SUM(U254:U260)</f>
        <v>211417.522</v>
      </c>
      <c r="V253" s="223">
        <f>SUM(V254:V260)</f>
        <v>75000</v>
      </c>
      <c r="W253" s="223">
        <f t="shared" si="603"/>
        <v>14561.682860000001</v>
      </c>
      <c r="X253" s="223">
        <f>SUM(X254:X260)</f>
        <v>89561.682860000001</v>
      </c>
      <c r="Y253" s="223">
        <f>SUM(Y254:Y260)</f>
        <v>-75000</v>
      </c>
      <c r="Z253" s="223">
        <f t="shared" ref="Z253:AN253" si="612">Z254+Z256+Z260</f>
        <v>300979.20486</v>
      </c>
      <c r="AA253" s="223">
        <f t="shared" si="612"/>
        <v>300979.20486</v>
      </c>
      <c r="AB253" s="223">
        <f t="shared" si="612"/>
        <v>0</v>
      </c>
      <c r="AC253" s="223">
        <f t="shared" si="612"/>
        <v>0</v>
      </c>
      <c r="AD253" s="223">
        <f t="shared" si="612"/>
        <v>0</v>
      </c>
      <c r="AE253" s="223">
        <f t="shared" si="612"/>
        <v>0</v>
      </c>
      <c r="AF253" s="223">
        <f t="shared" si="612"/>
        <v>300979.20486</v>
      </c>
      <c r="AG253" s="223">
        <f t="shared" si="612"/>
        <v>300979.20486</v>
      </c>
      <c r="AH253" s="223">
        <f t="shared" si="612"/>
        <v>0</v>
      </c>
      <c r="AI253" s="223">
        <f t="shared" si="612"/>
        <v>0</v>
      </c>
      <c r="AJ253" s="223">
        <f t="shared" si="612"/>
        <v>84561.682860000001</v>
      </c>
      <c r="AK253" s="223">
        <f t="shared" si="612"/>
        <v>216417.522</v>
      </c>
      <c r="AL253" s="223">
        <f t="shared" si="612"/>
        <v>216417.522</v>
      </c>
      <c r="AM253" s="223" t="e">
        <f t="shared" si="612"/>
        <v>#VALUE!</v>
      </c>
      <c r="AN253" s="223" t="e">
        <f t="shared" si="612"/>
        <v>#VALUE!</v>
      </c>
      <c r="AO253" s="414">
        <v>1</v>
      </c>
      <c r="AP253" s="223">
        <f t="shared" ref="AP253:BJ253" si="613">AP254+AP256+AP260</f>
        <v>88645.718429999994</v>
      </c>
      <c r="AQ253" s="223">
        <f t="shared" si="613"/>
        <v>0</v>
      </c>
      <c r="AR253" s="223">
        <f t="shared" si="613"/>
        <v>212333.48642999999</v>
      </c>
      <c r="AS253" s="223">
        <f t="shared" si="613"/>
        <v>243423.42800000001</v>
      </c>
      <c r="AT253" s="223">
        <f t="shared" si="613"/>
        <v>243423.42800000001</v>
      </c>
      <c r="AU253" s="223">
        <f t="shared" si="613"/>
        <v>0</v>
      </c>
      <c r="AV253" s="223">
        <f t="shared" si="613"/>
        <v>-50000</v>
      </c>
      <c r="AW253" s="223">
        <f t="shared" si="613"/>
        <v>-50000</v>
      </c>
      <c r="AX253" s="223">
        <f t="shared" si="613"/>
        <v>0</v>
      </c>
      <c r="AY253" s="223">
        <f t="shared" si="613"/>
        <v>193423.42800000001</v>
      </c>
      <c r="AZ253" s="223">
        <f t="shared" si="613"/>
        <v>193423.42800000001</v>
      </c>
      <c r="BA253" s="223">
        <f t="shared" si="613"/>
        <v>0</v>
      </c>
      <c r="BB253" s="223">
        <f t="shared" si="613"/>
        <v>250320.552</v>
      </c>
      <c r="BC253" s="223">
        <f t="shared" si="613"/>
        <v>250320.552</v>
      </c>
      <c r="BD253" s="223">
        <f t="shared" si="613"/>
        <v>0</v>
      </c>
      <c r="BE253" s="223">
        <f t="shared" si="613"/>
        <v>16200.594999999987</v>
      </c>
      <c r="BF253" s="223">
        <f t="shared" si="613"/>
        <v>16200.594999999987</v>
      </c>
      <c r="BG253" s="223">
        <f t="shared" si="613"/>
        <v>0</v>
      </c>
      <c r="BH253" s="223">
        <f t="shared" si="613"/>
        <v>209624.02299999999</v>
      </c>
      <c r="BI253" s="223">
        <f t="shared" si="613"/>
        <v>209624.02299999999</v>
      </c>
      <c r="BJ253" s="223">
        <f t="shared" si="613"/>
        <v>0</v>
      </c>
      <c r="BK253" s="414">
        <v>1</v>
      </c>
      <c r="BL253" s="223">
        <f t="shared" si="606"/>
        <v>193423.42800000001</v>
      </c>
      <c r="BM253" s="223">
        <f t="shared" ref="BM253:CD253" si="614">BM254+BM256+BM260</f>
        <v>0</v>
      </c>
      <c r="BN253" s="223">
        <f t="shared" si="614"/>
        <v>0</v>
      </c>
      <c r="BO253" s="223">
        <f t="shared" si="614"/>
        <v>0</v>
      </c>
      <c r="BP253" s="223">
        <f t="shared" si="614"/>
        <v>0</v>
      </c>
      <c r="BQ253" s="223">
        <f t="shared" si="614"/>
        <v>0</v>
      </c>
      <c r="BR253" s="223">
        <f t="shared" si="614"/>
        <v>0</v>
      </c>
      <c r="BS253" s="223">
        <f t="shared" si="614"/>
        <v>209624.02299999999</v>
      </c>
      <c r="BT253" s="223">
        <f t="shared" si="614"/>
        <v>209624.02299999999</v>
      </c>
      <c r="BU253" s="223">
        <f t="shared" si="614"/>
        <v>0</v>
      </c>
      <c r="BV253" s="223">
        <f t="shared" si="614"/>
        <v>243423.42800000001</v>
      </c>
      <c r="BW253" s="223">
        <f t="shared" si="614"/>
        <v>243423.42800000001</v>
      </c>
      <c r="BX253" s="223">
        <f t="shared" si="614"/>
        <v>0</v>
      </c>
      <c r="BY253" s="223">
        <f t="shared" si="614"/>
        <v>-41000</v>
      </c>
      <c r="BZ253" s="223">
        <f t="shared" si="614"/>
        <v>-41000</v>
      </c>
      <c r="CA253" s="223">
        <f t="shared" si="614"/>
        <v>0</v>
      </c>
      <c r="CB253" s="223">
        <f t="shared" si="614"/>
        <v>168624.02299999999</v>
      </c>
      <c r="CC253" s="223">
        <f t="shared" si="614"/>
        <v>168624.02299999999</v>
      </c>
      <c r="CD253" s="223">
        <f t="shared" si="614"/>
        <v>0</v>
      </c>
      <c r="CE253" s="414">
        <v>1</v>
      </c>
      <c r="CF253" s="223">
        <f t="shared" si="608"/>
        <v>243423.42800000001</v>
      </c>
      <c r="CG253" s="223"/>
      <c r="CH253" s="223">
        <f t="shared" ref="CH253:CV253" si="615">CH254+CH256+CH260</f>
        <v>255594.6</v>
      </c>
      <c r="CI253" s="223">
        <f t="shared" si="615"/>
        <v>255594.6</v>
      </c>
      <c r="CJ253" s="223">
        <f t="shared" si="615"/>
        <v>0</v>
      </c>
      <c r="CK253" s="223">
        <f t="shared" si="615"/>
        <v>-18000.000000000015</v>
      </c>
      <c r="CL253" s="223">
        <f t="shared" si="615"/>
        <v>-18000.000000000015</v>
      </c>
      <c r="CM253" s="223">
        <f t="shared" si="615"/>
        <v>0</v>
      </c>
      <c r="CN253" s="223">
        <f t="shared" si="615"/>
        <v>0</v>
      </c>
      <c r="CO253" s="223">
        <f t="shared" si="615"/>
        <v>0</v>
      </c>
      <c r="CP253" s="223">
        <f t="shared" si="615"/>
        <v>0</v>
      </c>
      <c r="CQ253" s="223">
        <f t="shared" si="615"/>
        <v>237594.59999999998</v>
      </c>
      <c r="CR253" s="223">
        <f t="shared" si="615"/>
        <v>237594.59999999998</v>
      </c>
      <c r="CS253" s="223">
        <f t="shared" si="615"/>
        <v>0</v>
      </c>
      <c r="CT253" s="223">
        <f t="shared" si="615"/>
        <v>0</v>
      </c>
      <c r="CU253" s="223">
        <f t="shared" si="615"/>
        <v>0</v>
      </c>
      <c r="CV253" s="223">
        <f t="shared" si="615"/>
        <v>0</v>
      </c>
      <c r="CW253" s="223" t="e">
        <f t="shared" ref="CW253:CW262" si="616">CX253+CY253</f>
        <v>#REF!</v>
      </c>
      <c r="CX253" s="223" t="e">
        <f>CX254+#REF!+CX256+CX258+CX260</f>
        <v>#REF!</v>
      </c>
      <c r="CY253" s="223" t="e">
        <f>CY254+#REF!+CY256+CY258+CY260</f>
        <v>#REF!</v>
      </c>
      <c r="CZ253" s="223">
        <f>CZ254+CZ256+CZ260</f>
        <v>188208.984</v>
      </c>
      <c r="DA253" s="223">
        <f>DA254+DA256+DA260</f>
        <v>188208.984</v>
      </c>
      <c r="DB253" s="223">
        <f>DB254+DB256+DB260</f>
        <v>0</v>
      </c>
      <c r="DC253" s="223"/>
      <c r="DD253" s="223"/>
      <c r="DE253" s="223"/>
      <c r="DF253" s="223" t="e">
        <f t="shared" ref="DF253:DF262" si="617">DG253+DH253</f>
        <v>#REF!</v>
      </c>
      <c r="DG253" s="223" t="e">
        <f>DG254+#REF!+DG256+DG258+DG260</f>
        <v>#REF!</v>
      </c>
      <c r="DH253" s="223" t="e">
        <f>DH254+#REF!+DH256+DH258+DH260</f>
        <v>#REF!</v>
      </c>
      <c r="DI253" s="223" t="e">
        <f t="shared" ref="DI253:DI260" si="618">DJ253+DK253</f>
        <v>#REF!</v>
      </c>
      <c r="DJ253" s="223" t="e">
        <f>DJ254+#REF!+DJ256+DJ258+DJ260</f>
        <v>#REF!</v>
      </c>
      <c r="DK253" s="223" t="e">
        <f>DK254+#REF!+DK256+DK258+DK260</f>
        <v>#REF!</v>
      </c>
      <c r="DL253" s="223">
        <f>DL254+DL256+DL260</f>
        <v>20661.699209999999</v>
      </c>
      <c r="DM253" s="223">
        <f>DM254+DM256+DM260</f>
        <v>20661.699209999999</v>
      </c>
      <c r="DN253" s="223"/>
      <c r="DO253" s="223">
        <f>DO254+DO256+DO260</f>
        <v>0</v>
      </c>
      <c r="DP253" s="223">
        <f>DP254+DP256+DP260</f>
        <v>0</v>
      </c>
      <c r="DQ253" s="223"/>
      <c r="DR253" s="223">
        <f>DS253+DT253</f>
        <v>786150.71899999992</v>
      </c>
      <c r="DS253" s="223">
        <f>DS254+DS256+DS260+DS258</f>
        <v>640817.42299999995</v>
      </c>
      <c r="DT253" s="223">
        <f>DT254+DT256+DT260+DT258</f>
        <v>145333.296</v>
      </c>
      <c r="DU253" s="223" t="e">
        <f>DV253+DW253</f>
        <v>#REF!</v>
      </c>
      <c r="DV253" s="223" t="e">
        <f>DV254+#REF!+DV256+DV258+DV260</f>
        <v>#REF!</v>
      </c>
      <c r="DW253" s="223" t="e">
        <f>DW254+#REF!+DW256+DW258+DW260</f>
        <v>#REF!</v>
      </c>
      <c r="DX253" s="223">
        <f>DX254+DX256+DX260</f>
        <v>168124.3</v>
      </c>
      <c r="DY253" s="223">
        <f>DY254+DY256+DY260</f>
        <v>168124.3</v>
      </c>
      <c r="DZ253" s="223">
        <f>DZ254+DZ256+DZ260</f>
        <v>0</v>
      </c>
      <c r="EA253" s="223"/>
      <c r="EB253" s="223"/>
      <c r="EC253" s="223"/>
      <c r="ED253" s="223" t="e">
        <f>EE253+EF253</f>
        <v>#REF!</v>
      </c>
      <c r="EE253" s="223" t="e">
        <f>EE254+#REF!+EE256+EE258+EE260</f>
        <v>#REF!</v>
      </c>
      <c r="EF253" s="223" t="e">
        <f>EF254+#REF!+EF256+EF258+EF260</f>
        <v>#REF!</v>
      </c>
      <c r="EG253" s="223">
        <f t="shared" ref="EG253:EN253" si="619">SUM(EG254:EG260)</f>
        <v>826091.12342000008</v>
      </c>
      <c r="EH253" s="223">
        <f t="shared" si="619"/>
        <v>644896.06324000005</v>
      </c>
      <c r="EI253" s="223">
        <f t="shared" si="619"/>
        <v>34587.546999999999</v>
      </c>
      <c r="EJ253" s="223">
        <f t="shared" si="619"/>
        <v>146607.51318000001</v>
      </c>
      <c r="EK253" s="223">
        <f t="shared" si="619"/>
        <v>-715200.78592000005</v>
      </c>
      <c r="EL253" s="223">
        <f t="shared" si="619"/>
        <v>-634005.72574000002</v>
      </c>
      <c r="EM253" s="223">
        <f t="shared" si="619"/>
        <v>-34587.546999999999</v>
      </c>
      <c r="EN253" s="223">
        <f t="shared" si="619"/>
        <v>-46607.513180000009</v>
      </c>
      <c r="EO253" s="223">
        <f>EP253+EQ253+ER253</f>
        <v>10000</v>
      </c>
      <c r="EP253" s="223">
        <f>EP254+EP256+EP260</f>
        <v>10000</v>
      </c>
      <c r="EQ253" s="223"/>
      <c r="ER253" s="223"/>
      <c r="ES253" s="223">
        <f t="shared" ref="ES253:ES260" si="620">ET253+EU253+EV253</f>
        <v>101890.33750000002</v>
      </c>
      <c r="ET253" s="223">
        <f t="shared" ref="ET253:ID253" si="621">SUM(ET254:ET260)</f>
        <v>1890.3375000000233</v>
      </c>
      <c r="EU253" s="223">
        <f t="shared" si="621"/>
        <v>0</v>
      </c>
      <c r="EV253" s="223">
        <f t="shared" si="621"/>
        <v>100000</v>
      </c>
      <c r="EW253" s="223">
        <f t="shared" si="621"/>
        <v>168124.3</v>
      </c>
      <c r="EX253" s="223">
        <f t="shared" si="621"/>
        <v>158124.29999999999</v>
      </c>
      <c r="EY253" s="223">
        <f t="shared" si="621"/>
        <v>10000</v>
      </c>
      <c r="EZ253" s="223">
        <f t="shared" si="621"/>
        <v>236607.51318000001</v>
      </c>
      <c r="FA253" s="223">
        <f t="shared" si="621"/>
        <v>0</v>
      </c>
      <c r="FB253" s="223">
        <f t="shared" si="621"/>
        <v>236607.51318000001</v>
      </c>
      <c r="FC253" s="223">
        <f t="shared" si="621"/>
        <v>926091.12342000008</v>
      </c>
      <c r="FD253" s="223">
        <f t="shared" si="621"/>
        <v>644896.06324000005</v>
      </c>
      <c r="FE253" s="223">
        <f t="shared" si="621"/>
        <v>34587.546999999999</v>
      </c>
      <c r="FF253" s="223">
        <f t="shared" si="621"/>
        <v>246607.51318000001</v>
      </c>
      <c r="FG253" s="223">
        <f t="shared" si="621"/>
        <v>49375.118589999998</v>
      </c>
      <c r="FH253" s="223">
        <f t="shared" si="621"/>
        <v>49375.118589999998</v>
      </c>
      <c r="FI253" s="223">
        <f t="shared" si="621"/>
        <v>0</v>
      </c>
      <c r="FJ253" s="223">
        <f t="shared" si="621"/>
        <v>0</v>
      </c>
      <c r="FK253" s="223">
        <f t="shared" si="621"/>
        <v>0</v>
      </c>
      <c r="FL253" s="223">
        <f t="shared" si="621"/>
        <v>0</v>
      </c>
      <c r="FM253" s="223">
        <f t="shared" si="621"/>
        <v>0</v>
      </c>
      <c r="FN253" s="223">
        <f t="shared" si="621"/>
        <v>0</v>
      </c>
      <c r="FO253" s="223">
        <f t="shared" si="621"/>
        <v>975466.24201000005</v>
      </c>
      <c r="FP253" s="223">
        <f t="shared" si="621"/>
        <v>694271.18183000002</v>
      </c>
      <c r="FQ253" s="223">
        <f t="shared" si="621"/>
        <v>34587.546999999999</v>
      </c>
      <c r="FR253" s="223">
        <f t="shared" si="621"/>
        <v>246607.51318000001</v>
      </c>
      <c r="FS253" s="223">
        <f>FU253+FW253+FZ253</f>
        <v>20059.280448511417</v>
      </c>
      <c r="FT253" s="376">
        <f>FS253/FC253</f>
        <v>2.1660158424187972E-2</v>
      </c>
      <c r="FU253" s="223">
        <f>FU254</f>
        <v>20058.89068</v>
      </c>
      <c r="FV253" s="376">
        <f>FU253/FD253</f>
        <v>3.1104067497672135E-2</v>
      </c>
      <c r="FW253" s="223">
        <f>FW254</f>
        <v>0</v>
      </c>
      <c r="FX253" s="436">
        <f>FW253/EW253</f>
        <v>0</v>
      </c>
      <c r="FY253" s="223">
        <f t="shared" ref="FY253" si="622">SUM(FY254:FY260)</f>
        <v>61631.873030000002</v>
      </c>
      <c r="FZ253" s="376">
        <f>FY253/EX253</f>
        <v>0.38976851141791619</v>
      </c>
      <c r="GA253" s="223">
        <f>GC253+GE253+GH253</f>
        <v>136132.76745887811</v>
      </c>
      <c r="GB253" s="376">
        <f>GA253/FC253</f>
        <v>0.14699716260765766</v>
      </c>
      <c r="GC253" s="223">
        <f>GC254</f>
        <v>131676.38011999999</v>
      </c>
      <c r="GD253" s="376">
        <f>GC253/FD253</f>
        <v>0.20418232894530203</v>
      </c>
      <c r="GE253" s="223">
        <f>GE254</f>
        <v>4456.13742</v>
      </c>
      <c r="GF253" s="436">
        <f>GE253/FE253</f>
        <v>0.12883646880190724</v>
      </c>
      <c r="GG253" s="223">
        <f t="shared" si="621"/>
        <v>61631.873030000002</v>
      </c>
      <c r="GH253" s="436">
        <f>GG253/FF253</f>
        <v>0.24991887812037017</v>
      </c>
      <c r="GI253" s="223">
        <f>GK253+GM253+GO253</f>
        <v>369927.50082000002</v>
      </c>
      <c r="GJ253" s="376">
        <f>GI253/FC253</f>
        <v>0.39945043361810822</v>
      </c>
      <c r="GK253" s="223">
        <f>SUM(GK254:GK260)</f>
        <v>123399.98164</v>
      </c>
      <c r="GL253" s="376">
        <f>GK253/FD253</f>
        <v>0.19134863534447769</v>
      </c>
      <c r="GM253" s="223">
        <f>SUM(GM254:GM260)</f>
        <v>0</v>
      </c>
      <c r="GN253" s="376">
        <f>GM253/FE253</f>
        <v>0</v>
      </c>
      <c r="GO253" s="223">
        <f>SUM(GO254:GO260)</f>
        <v>246527.51918</v>
      </c>
      <c r="GP253" s="376">
        <f>GO253/FF253</f>
        <v>0.99967562221049766</v>
      </c>
      <c r="GQ253" s="223"/>
      <c r="GR253" s="223"/>
      <c r="GS253" s="223"/>
      <c r="GT253" s="223"/>
      <c r="GU253" s="223">
        <f t="shared" si="621"/>
        <v>794032.49861999997</v>
      </c>
      <c r="GV253" s="223">
        <f t="shared" si="621"/>
        <v>658599.94900000002</v>
      </c>
      <c r="GW253" s="223">
        <f t="shared" si="621"/>
        <v>35432.549619999998</v>
      </c>
      <c r="GX253" s="223">
        <f t="shared" si="621"/>
        <v>100000</v>
      </c>
      <c r="GY253" s="223">
        <f t="shared" si="621"/>
        <v>0</v>
      </c>
      <c r="GZ253" s="223">
        <f t="shared" si="621"/>
        <v>0</v>
      </c>
      <c r="HA253" s="223">
        <f t="shared" si="621"/>
        <v>0</v>
      </c>
      <c r="HB253" s="223">
        <f t="shared" si="621"/>
        <v>0</v>
      </c>
      <c r="HC253" s="223">
        <f t="shared" si="621"/>
        <v>0</v>
      </c>
      <c r="HD253" s="223">
        <f t="shared" si="621"/>
        <v>0</v>
      </c>
      <c r="HE253" s="223">
        <f t="shared" si="621"/>
        <v>0</v>
      </c>
      <c r="HF253" s="223">
        <f t="shared" si="621"/>
        <v>0</v>
      </c>
      <c r="HG253" s="223">
        <f t="shared" si="621"/>
        <v>0</v>
      </c>
      <c r="HH253" s="223">
        <f t="shared" si="621"/>
        <v>0</v>
      </c>
      <c r="HI253" s="223">
        <f t="shared" si="621"/>
        <v>0</v>
      </c>
      <c r="HJ253" s="223">
        <f t="shared" si="621"/>
        <v>0</v>
      </c>
      <c r="HK253" s="223">
        <f t="shared" si="621"/>
        <v>0</v>
      </c>
      <c r="HL253" s="223">
        <f t="shared" si="621"/>
        <v>0</v>
      </c>
      <c r="HM253" s="223">
        <f t="shared" si="621"/>
        <v>0</v>
      </c>
      <c r="HN253" s="223">
        <f t="shared" si="621"/>
        <v>0</v>
      </c>
      <c r="HO253" s="223">
        <f t="shared" si="621"/>
        <v>794032.49861999997</v>
      </c>
      <c r="HP253" s="223">
        <f t="shared" si="621"/>
        <v>658599.94900000002</v>
      </c>
      <c r="HQ253" s="223">
        <f t="shared" si="621"/>
        <v>35432.549619999998</v>
      </c>
      <c r="HR253" s="223">
        <f t="shared" si="621"/>
        <v>100000</v>
      </c>
      <c r="HS253" s="223">
        <f t="shared" si="621"/>
        <v>739610.01627000002</v>
      </c>
      <c r="HT253" s="223">
        <f t="shared" si="621"/>
        <v>603676.55599999998</v>
      </c>
      <c r="HU253" s="223">
        <f t="shared" si="621"/>
        <v>35933.460270000003</v>
      </c>
      <c r="HV253" s="223">
        <f t="shared" si="621"/>
        <v>100000</v>
      </c>
      <c r="HW253" s="223">
        <f t="shared" si="621"/>
        <v>0</v>
      </c>
      <c r="HX253" s="223">
        <f t="shared" si="621"/>
        <v>0</v>
      </c>
      <c r="HY253" s="223">
        <f t="shared" si="621"/>
        <v>0</v>
      </c>
      <c r="HZ253" s="223">
        <f t="shared" si="621"/>
        <v>0</v>
      </c>
      <c r="IA253" s="223">
        <f t="shared" si="621"/>
        <v>739610.01627000002</v>
      </c>
      <c r="IB253" s="223">
        <f t="shared" si="621"/>
        <v>603676.55599999998</v>
      </c>
      <c r="IC253" s="223">
        <f t="shared" si="621"/>
        <v>35933.460270000003</v>
      </c>
      <c r="ID253" s="223">
        <f t="shared" si="621"/>
        <v>100000</v>
      </c>
      <c r="IE253" s="326"/>
      <c r="IF253" s="320"/>
      <c r="IG253" s="320"/>
      <c r="IH253" s="320"/>
      <c r="II253" s="177"/>
      <c r="IJ253" s="177"/>
      <c r="IK253" s="177"/>
      <c r="IL253" s="177"/>
      <c r="IM253" s="177"/>
      <c r="IN253" s="177"/>
      <c r="IO253" s="177"/>
    </row>
    <row r="254" spans="2:249" s="441" customFormat="1" ht="91.5" customHeight="1" x14ac:dyDescent="0.35">
      <c r="B254" s="301" t="s">
        <v>104</v>
      </c>
      <c r="C254" s="168" t="s">
        <v>403</v>
      </c>
      <c r="D254" s="381" t="s">
        <v>404</v>
      </c>
      <c r="E254" s="291">
        <f>F254+G254</f>
        <v>109489.15300000001</v>
      </c>
      <c r="F254" s="291">
        <v>109489.15300000001</v>
      </c>
      <c r="G254" s="291"/>
      <c r="H254" s="291">
        <f>I254+J254</f>
        <v>0</v>
      </c>
      <c r="I254" s="291">
        <f>L254-F254</f>
        <v>0</v>
      </c>
      <c r="J254" s="291">
        <f>M254-G254</f>
        <v>0</v>
      </c>
      <c r="K254" s="291">
        <f>L254+M254</f>
        <v>109489.15300000001</v>
      </c>
      <c r="L254" s="291">
        <v>109489.15300000001</v>
      </c>
      <c r="M254" s="291"/>
      <c r="N254" s="291">
        <f>O254+P254</f>
        <v>0</v>
      </c>
      <c r="O254" s="291">
        <f>R254-L254</f>
        <v>0</v>
      </c>
      <c r="P254" s="291">
        <f>S254-M254</f>
        <v>0</v>
      </c>
      <c r="Q254" s="291">
        <f>R254+S254</f>
        <v>109489.15300000001</v>
      </c>
      <c r="R254" s="291">
        <v>109489.15300000001</v>
      </c>
      <c r="S254" s="291"/>
      <c r="T254" s="291">
        <f>U254+V254</f>
        <v>111417.522</v>
      </c>
      <c r="U254" s="291">
        <v>111417.522</v>
      </c>
      <c r="V254" s="291"/>
      <c r="W254" s="291">
        <f t="shared" si="603"/>
        <v>0</v>
      </c>
      <c r="X254" s="291">
        <f>AA254-U254</f>
        <v>0</v>
      </c>
      <c r="Y254" s="291">
        <f>AB254-V254</f>
        <v>0</v>
      </c>
      <c r="Z254" s="291">
        <f>AA254+AB254</f>
        <v>111417.522</v>
      </c>
      <c r="AA254" s="291">
        <v>111417.522</v>
      </c>
      <c r="AB254" s="291"/>
      <c r="AC254" s="291">
        <f>AD254+AE254</f>
        <v>0</v>
      </c>
      <c r="AD254" s="291">
        <v>0</v>
      </c>
      <c r="AE254" s="291"/>
      <c r="AF254" s="291">
        <f>AG254+AH254</f>
        <v>111417.522</v>
      </c>
      <c r="AG254" s="291">
        <f>'[7]2017 с уменьш по МО-нет в АЦК'!$AA$145</f>
        <v>111417.522</v>
      </c>
      <c r="AH254" s="291"/>
      <c r="AI254" s="291">
        <v>0</v>
      </c>
      <c r="AJ254" s="291">
        <v>0</v>
      </c>
      <c r="AK254" s="291">
        <f>Z254-AJ254</f>
        <v>111417.522</v>
      </c>
      <c r="AL254" s="291">
        <f>AF254-AJ254</f>
        <v>111417.522</v>
      </c>
      <c r="AM254" s="381" t="s">
        <v>405</v>
      </c>
      <c r="AN254" s="381" t="s">
        <v>405</v>
      </c>
      <c r="AO254" s="291">
        <v>1</v>
      </c>
      <c r="AP254" s="291"/>
      <c r="AQ254" s="291"/>
      <c r="AR254" s="291">
        <f>AF254-AP254-AQ254</f>
        <v>111417.522</v>
      </c>
      <c r="AS254" s="291">
        <f>AT254+AU254</f>
        <v>123423.428</v>
      </c>
      <c r="AT254" s="291">
        <f>'[4]2018-2019 _с лимит75и50'!BQ154</f>
        <v>123423.428</v>
      </c>
      <c r="AU254" s="291"/>
      <c r="AV254" s="291">
        <f>AW254+AX254</f>
        <v>0</v>
      </c>
      <c r="AW254" s="291">
        <v>0</v>
      </c>
      <c r="AX254" s="291">
        <f>BA254-AU254</f>
        <v>0</v>
      </c>
      <c r="AY254" s="291">
        <f>AZ254+BA254</f>
        <v>123423.428</v>
      </c>
      <c r="AZ254" s="291">
        <f>AT254</f>
        <v>123423.428</v>
      </c>
      <c r="BA254" s="291"/>
      <c r="BB254" s="291">
        <f>BC254+BD254</f>
        <v>130320.552</v>
      </c>
      <c r="BC254" s="291">
        <v>130320.552</v>
      </c>
      <c r="BD254" s="291"/>
      <c r="BE254" s="291">
        <f>BF254+BG254</f>
        <v>16200.594999999987</v>
      </c>
      <c r="BF254" s="291">
        <f>BI254-AZ254</f>
        <v>16200.594999999987</v>
      </c>
      <c r="BG254" s="291">
        <f>BX254-BD254</f>
        <v>0</v>
      </c>
      <c r="BH254" s="291">
        <f>BI254+BJ254</f>
        <v>139624.02299999999</v>
      </c>
      <c r="BI254" s="291">
        <v>139624.02299999999</v>
      </c>
      <c r="BJ254" s="291"/>
      <c r="BK254" s="291">
        <v>1</v>
      </c>
      <c r="BL254" s="305">
        <f t="shared" si="606"/>
        <v>123423.428</v>
      </c>
      <c r="BM254" s="305"/>
      <c r="BN254" s="305"/>
      <c r="BO254" s="305"/>
      <c r="BP254" s="305"/>
      <c r="BQ254" s="305"/>
      <c r="BR254" s="305"/>
      <c r="BS254" s="305">
        <f>BT254+BU254</f>
        <v>139624.02299999999</v>
      </c>
      <c r="BT254" s="305">
        <f>BI254</f>
        <v>139624.02299999999</v>
      </c>
      <c r="BU254" s="305"/>
      <c r="BV254" s="291">
        <f>BW254+BX254</f>
        <v>123423.428</v>
      </c>
      <c r="BW254" s="291">
        <v>123423.428</v>
      </c>
      <c r="BX254" s="291"/>
      <c r="BY254" s="291">
        <f>BZ254+CA254</f>
        <v>0</v>
      </c>
      <c r="BZ254" s="291">
        <v>0</v>
      </c>
      <c r="CA254" s="291">
        <f>CD254-BX254</f>
        <v>0</v>
      </c>
      <c r="CB254" s="291">
        <f>CC254+CD254</f>
        <v>139624.02299999999</v>
      </c>
      <c r="CC254" s="291">
        <v>139624.02299999999</v>
      </c>
      <c r="CD254" s="291"/>
      <c r="CE254" s="291">
        <v>1</v>
      </c>
      <c r="CF254" s="305">
        <f t="shared" si="608"/>
        <v>123423.428</v>
      </c>
      <c r="CG254" s="291"/>
      <c r="CH254" s="291">
        <f>CI254+CJ254</f>
        <v>129594.6</v>
      </c>
      <c r="CI254" s="291">
        <v>129594.6</v>
      </c>
      <c r="CJ254" s="291"/>
      <c r="CK254" s="291">
        <f>CL254+CM254</f>
        <v>15614.383999999991</v>
      </c>
      <c r="CL254" s="291">
        <f>CR254-CH254</f>
        <v>15614.383999999991</v>
      </c>
      <c r="CM254" s="291">
        <f>CS254-CJ254</f>
        <v>0</v>
      </c>
      <c r="CN254" s="291"/>
      <c r="CO254" s="291"/>
      <c r="CP254" s="291"/>
      <c r="CQ254" s="291">
        <f>CR254+CS254</f>
        <v>145208.984</v>
      </c>
      <c r="CR254" s="291">
        <v>145208.984</v>
      </c>
      <c r="CS254" s="291"/>
      <c r="CT254" s="291">
        <f>CU254+CV254</f>
        <v>0</v>
      </c>
      <c r="CU254" s="291">
        <f>CA254</f>
        <v>0</v>
      </c>
      <c r="CV254" s="291"/>
      <c r="CW254" s="291">
        <f t="shared" si="616"/>
        <v>140875.02299999999</v>
      </c>
      <c r="CX254" s="291">
        <v>140875.02299999999</v>
      </c>
      <c r="CY254" s="291"/>
      <c r="CZ254" s="291">
        <f>DA254+DB254</f>
        <v>145208.984</v>
      </c>
      <c r="DA254" s="291">
        <v>145208.984</v>
      </c>
      <c r="DB254" s="291"/>
      <c r="DC254" s="291"/>
      <c r="DD254" s="291"/>
      <c r="DE254" s="291"/>
      <c r="DF254" s="291">
        <f t="shared" si="617"/>
        <v>248442.39999999997</v>
      </c>
      <c r="DG254" s="291">
        <f>DJ254-CX254</f>
        <v>248442.39999999997</v>
      </c>
      <c r="DH254" s="291"/>
      <c r="DI254" s="291">
        <f t="shared" si="618"/>
        <v>389317.42299999995</v>
      </c>
      <c r="DJ254" s="291">
        <f>139624.023+1251+248442.4</f>
        <v>389317.42299999995</v>
      </c>
      <c r="DK254" s="291"/>
      <c r="DL254" s="291">
        <f>DM254+DN254</f>
        <v>0</v>
      </c>
      <c r="DM254" s="291">
        <v>0</v>
      </c>
      <c r="DN254" s="291"/>
      <c r="DO254" s="291">
        <f>DP254+DQ254</f>
        <v>0</v>
      </c>
      <c r="DP254" s="291">
        <v>0</v>
      </c>
      <c r="DQ254" s="291"/>
      <c r="DR254" s="291">
        <f>DS254+DT254</f>
        <v>389317.42299999995</v>
      </c>
      <c r="DS254" s="291">
        <f>DJ254-DM254-DP254</f>
        <v>389317.42299999995</v>
      </c>
      <c r="DT254" s="291"/>
      <c r="DU254" s="291">
        <f>DV254+DW254</f>
        <v>145208.984</v>
      </c>
      <c r="DV254" s="291">
        <v>145208.984</v>
      </c>
      <c r="DW254" s="291"/>
      <c r="DX254" s="291">
        <f>DY254+DZ254</f>
        <v>158124.29999999999</v>
      </c>
      <c r="DY254" s="291">
        <v>158124.29999999999</v>
      </c>
      <c r="DZ254" s="291"/>
      <c r="EA254" s="291"/>
      <c r="EB254" s="291"/>
      <c r="EC254" s="291"/>
      <c r="ED254" s="291">
        <f>EH254-DV254</f>
        <v>478796.74174000003</v>
      </c>
      <c r="EE254" s="291">
        <f>EH254-DV254</f>
        <v>478796.74174000003</v>
      </c>
      <c r="EF254" s="291"/>
      <c r="EG254" s="291">
        <f>EH254+EI254+EJ254</f>
        <v>658593.27274000004</v>
      </c>
      <c r="EH254" s="291">
        <f>625896.06324-EH255</f>
        <v>624005.72574000002</v>
      </c>
      <c r="EI254" s="291">
        <v>34587.546999999999</v>
      </c>
      <c r="EJ254" s="291"/>
      <c r="EK254" s="291">
        <f>EL254+EM254+EN254</f>
        <v>-656702.93524000002</v>
      </c>
      <c r="EL254" s="291">
        <f>ET254-EH254</f>
        <v>-622115.38824</v>
      </c>
      <c r="EM254" s="291">
        <f>EU254-EI254</f>
        <v>-34587.546999999999</v>
      </c>
      <c r="EN254" s="291"/>
      <c r="EO254" s="291">
        <f>EP254+ER254</f>
        <v>0</v>
      </c>
      <c r="EP254" s="291"/>
      <c r="EQ254" s="291">
        <f>EY254-EM254</f>
        <v>34587.546999999999</v>
      </c>
      <c r="ER254" s="291"/>
      <c r="ES254" s="291">
        <f t="shared" si="620"/>
        <v>1890.3375000000233</v>
      </c>
      <c r="ET254" s="448">
        <f>FP254-EH254</f>
        <v>1890.3375000000233</v>
      </c>
      <c r="EU254" s="448"/>
      <c r="EV254" s="291"/>
      <c r="EW254" s="291">
        <f>EX254+EY254</f>
        <v>158124.29999999999</v>
      </c>
      <c r="EX254" s="291">
        <v>158124.29999999999</v>
      </c>
      <c r="EY254" s="291"/>
      <c r="EZ254" s="291"/>
      <c r="FA254" s="291"/>
      <c r="FB254" s="291"/>
      <c r="FC254" s="291">
        <f>FD254+FE254+FF254</f>
        <v>660483.61024000007</v>
      </c>
      <c r="FD254" s="291">
        <v>625896.06324000005</v>
      </c>
      <c r="FE254" s="291">
        <v>34587.546999999999</v>
      </c>
      <c r="FF254" s="291"/>
      <c r="FG254" s="291">
        <f>FH254+FJ254</f>
        <v>0</v>
      </c>
      <c r="FH254" s="291">
        <f>FP254-FD254</f>
        <v>0</v>
      </c>
      <c r="FI254" s="291"/>
      <c r="FJ254" s="291"/>
      <c r="FK254" s="291">
        <f>FL254+FN254</f>
        <v>0</v>
      </c>
      <c r="FL254" s="291"/>
      <c r="FM254" s="291"/>
      <c r="FN254" s="291"/>
      <c r="FO254" s="291">
        <f>FP254+FQ254+FR254</f>
        <v>660483.61024000007</v>
      </c>
      <c r="FP254" s="449">
        <f>FD254</f>
        <v>625896.06324000005</v>
      </c>
      <c r="FQ254" s="291">
        <f>EI254</f>
        <v>34587.546999999999</v>
      </c>
      <c r="FR254" s="291"/>
      <c r="FS254" s="291">
        <f>FU254+FW254+FY254</f>
        <v>20058.89068</v>
      </c>
      <c r="FT254" s="384">
        <f>FS254/FC254</f>
        <v>3.0370005203779693E-2</v>
      </c>
      <c r="FU254" s="291">
        <v>20058.89068</v>
      </c>
      <c r="FV254" s="384">
        <f t="shared" ref="FV254:FV268" si="623">FU254/FD254</f>
        <v>3.2048277434696716E-2</v>
      </c>
      <c r="FW254" s="291"/>
      <c r="FX254" s="450">
        <f>FW254/EW254</f>
        <v>0</v>
      </c>
      <c r="FY254" s="291"/>
      <c r="FZ254" s="384"/>
      <c r="GA254" s="291">
        <f>GC254+GE254+GG254</f>
        <v>136132.51754</v>
      </c>
      <c r="GB254" s="384">
        <f>GA254/FC254</f>
        <v>0.20611036432915195</v>
      </c>
      <c r="GC254" s="291">
        <v>131676.38011999999</v>
      </c>
      <c r="GD254" s="384">
        <f>GC254/FD254</f>
        <v>0.21038058529776793</v>
      </c>
      <c r="GE254" s="291">
        <v>4456.13742</v>
      </c>
      <c r="GF254" s="450">
        <f>GE254/FE254</f>
        <v>0.12883646880190724</v>
      </c>
      <c r="GG254" s="291"/>
      <c r="GH254" s="291"/>
      <c r="GI254" s="291">
        <f>GK254+GM254</f>
        <v>115474.36817</v>
      </c>
      <c r="GJ254" s="384">
        <f t="shared" ref="GJ254:GJ262" si="624">GI254/FC254</f>
        <v>0.17483305623290191</v>
      </c>
      <c r="GK254" s="291">
        <v>115474.36817</v>
      </c>
      <c r="GL254" s="384">
        <f t="shared" ref="GL254:GL260" si="625">GK254/FD254</f>
        <v>0.18449447911884584</v>
      </c>
      <c r="GM254" s="291"/>
      <c r="GN254" s="384">
        <f t="shared" ref="GN254:GN262" si="626">GM254/FE254</f>
        <v>0</v>
      </c>
      <c r="GO254" s="291"/>
      <c r="GP254" s="384">
        <v>0</v>
      </c>
      <c r="GQ254" s="291"/>
      <c r="GR254" s="291"/>
      <c r="GS254" s="291"/>
      <c r="GT254" s="291"/>
      <c r="GU254" s="291">
        <f>GV254+GW254+GX254</f>
        <v>654032.49861999997</v>
      </c>
      <c r="GV254" s="291">
        <v>618599.94900000002</v>
      </c>
      <c r="GW254" s="291">
        <f>35201.46798+231.08164</f>
        <v>35432.549619999998</v>
      </c>
      <c r="GX254" s="291"/>
      <c r="GY254" s="291"/>
      <c r="GZ254" s="291"/>
      <c r="HA254" s="291"/>
      <c r="HB254" s="291"/>
      <c r="HC254" s="291"/>
      <c r="HD254" s="291"/>
      <c r="HE254" s="291"/>
      <c r="HF254" s="291"/>
      <c r="HG254" s="291">
        <f>HH254</f>
        <v>0</v>
      </c>
      <c r="HH254" s="291">
        <f>HP254-GV254</f>
        <v>0</v>
      </c>
      <c r="HI254" s="291"/>
      <c r="HJ254" s="291"/>
      <c r="HK254" s="291">
        <f>HL254</f>
        <v>0</v>
      </c>
      <c r="HL254" s="291">
        <f>IF254-GZ254</f>
        <v>0</v>
      </c>
      <c r="HM254" s="291"/>
      <c r="HN254" s="291"/>
      <c r="HO254" s="291">
        <f>HP254+HQ254</f>
        <v>654032.49861999997</v>
      </c>
      <c r="HP254" s="291">
        <f>GV254</f>
        <v>618599.94900000002</v>
      </c>
      <c r="HQ254" s="291">
        <f>GW254</f>
        <v>35432.549619999998</v>
      </c>
      <c r="HR254" s="291"/>
      <c r="HS254" s="291">
        <f>HT254+HU254+HV254</f>
        <v>629610.01627000002</v>
      </c>
      <c r="HT254" s="291">
        <v>593676.55599999998</v>
      </c>
      <c r="HU254" s="291">
        <f>35201.46798+731.99229</f>
        <v>35933.460270000003</v>
      </c>
      <c r="HV254" s="445"/>
      <c r="HW254" s="291">
        <f>HX254</f>
        <v>0</v>
      </c>
      <c r="HX254" s="291">
        <f>IR254-HL254</f>
        <v>0</v>
      </c>
      <c r="HY254" s="291"/>
      <c r="HZ254" s="291"/>
      <c r="IA254" s="291">
        <f>IB254+IC254+ID254</f>
        <v>629610.01627000002</v>
      </c>
      <c r="IB254" s="291">
        <f>HT254</f>
        <v>593676.55599999998</v>
      </c>
      <c r="IC254" s="291">
        <f>HU254</f>
        <v>35933.460270000003</v>
      </c>
      <c r="ID254" s="291"/>
      <c r="IE254" s="295" t="s">
        <v>406</v>
      </c>
      <c r="IF254" s="440"/>
      <c r="IG254" s="440"/>
      <c r="IH254" s="440"/>
    </row>
    <row r="255" spans="2:249" s="441" customFormat="1" ht="91.5" hidden="1" customHeight="1" x14ac:dyDescent="0.35">
      <c r="B255" s="301" t="s">
        <v>103</v>
      </c>
      <c r="C255" s="168" t="s">
        <v>407</v>
      </c>
      <c r="D255" s="381"/>
      <c r="E255" s="291"/>
      <c r="F255" s="291"/>
      <c r="G255" s="291"/>
      <c r="H255" s="291"/>
      <c r="I255" s="291"/>
      <c r="J255" s="291"/>
      <c r="K255" s="291"/>
      <c r="L255" s="291"/>
      <c r="M255" s="291"/>
      <c r="N255" s="291"/>
      <c r="O255" s="291"/>
      <c r="P255" s="291"/>
      <c r="Q255" s="291"/>
      <c r="R255" s="291"/>
      <c r="S255" s="291"/>
      <c r="T255" s="291"/>
      <c r="U255" s="291"/>
      <c r="V255" s="291"/>
      <c r="W255" s="291"/>
      <c r="X255" s="291"/>
      <c r="Y255" s="291"/>
      <c r="Z255" s="291"/>
      <c r="AA255" s="291"/>
      <c r="AB255" s="291"/>
      <c r="AC255" s="291"/>
      <c r="AD255" s="291"/>
      <c r="AE255" s="291"/>
      <c r="AF255" s="291"/>
      <c r="AG255" s="291"/>
      <c r="AH255" s="291"/>
      <c r="AI255" s="291"/>
      <c r="AJ255" s="291"/>
      <c r="AK255" s="291"/>
      <c r="AL255" s="291"/>
      <c r="AM255" s="381"/>
      <c r="AN255" s="381"/>
      <c r="AO255" s="291"/>
      <c r="AP255" s="291"/>
      <c r="AQ255" s="291"/>
      <c r="AR255" s="291"/>
      <c r="AS255" s="291"/>
      <c r="AT255" s="291"/>
      <c r="AU255" s="291"/>
      <c r="AV255" s="291"/>
      <c r="AW255" s="291"/>
      <c r="AX255" s="291"/>
      <c r="AY255" s="291"/>
      <c r="AZ255" s="291"/>
      <c r="BA255" s="291"/>
      <c r="BB255" s="291"/>
      <c r="BC255" s="291"/>
      <c r="BD255" s="291"/>
      <c r="BE255" s="291"/>
      <c r="BF255" s="291"/>
      <c r="BG255" s="291"/>
      <c r="BH255" s="291"/>
      <c r="BI255" s="291"/>
      <c r="BJ255" s="291"/>
      <c r="BK255" s="291"/>
      <c r="BL255" s="305"/>
      <c r="BM255" s="305"/>
      <c r="BN255" s="305"/>
      <c r="BO255" s="305"/>
      <c r="BP255" s="305"/>
      <c r="BQ255" s="305"/>
      <c r="BR255" s="305"/>
      <c r="BS255" s="305"/>
      <c r="BT255" s="305"/>
      <c r="BU255" s="305"/>
      <c r="BV255" s="291"/>
      <c r="BW255" s="291"/>
      <c r="BX255" s="291"/>
      <c r="BY255" s="291"/>
      <c r="BZ255" s="291"/>
      <c r="CA255" s="291"/>
      <c r="CB255" s="291"/>
      <c r="CC255" s="291"/>
      <c r="CD255" s="291"/>
      <c r="CE255" s="291"/>
      <c r="CF255" s="305"/>
      <c r="CG255" s="291"/>
      <c r="CH255" s="291"/>
      <c r="CI255" s="291"/>
      <c r="CJ255" s="291"/>
      <c r="CK255" s="291"/>
      <c r="CL255" s="291"/>
      <c r="CM255" s="291"/>
      <c r="CN255" s="291"/>
      <c r="CO255" s="291"/>
      <c r="CP255" s="291"/>
      <c r="CQ255" s="291"/>
      <c r="CR255" s="291"/>
      <c r="CS255" s="291"/>
      <c r="CT255" s="291"/>
      <c r="CU255" s="291"/>
      <c r="CV255" s="291"/>
      <c r="CW255" s="291"/>
      <c r="CX255" s="291"/>
      <c r="CY255" s="291"/>
      <c r="CZ255" s="291"/>
      <c r="DA255" s="291"/>
      <c r="DB255" s="291"/>
      <c r="DC255" s="291"/>
      <c r="DD255" s="291"/>
      <c r="DE255" s="291"/>
      <c r="DF255" s="291"/>
      <c r="DG255" s="291"/>
      <c r="DH255" s="291"/>
      <c r="DI255" s="291"/>
      <c r="DJ255" s="291"/>
      <c r="DK255" s="291"/>
      <c r="DL255" s="291"/>
      <c r="DM255" s="291"/>
      <c r="DN255" s="291"/>
      <c r="DO255" s="291"/>
      <c r="DP255" s="291"/>
      <c r="DQ255" s="291"/>
      <c r="DR255" s="291"/>
      <c r="DS255" s="291"/>
      <c r="DT255" s="291"/>
      <c r="DU255" s="291"/>
      <c r="DV255" s="291"/>
      <c r="DW255" s="291"/>
      <c r="DX255" s="291"/>
      <c r="DY255" s="291"/>
      <c r="DZ255" s="291"/>
      <c r="EA255" s="291"/>
      <c r="EB255" s="291"/>
      <c r="EC255" s="291"/>
      <c r="ED255" s="291"/>
      <c r="EE255" s="291"/>
      <c r="EF255" s="291"/>
      <c r="EG255" s="291">
        <f>EH255+EI255+EJ255</f>
        <v>1890.3375000000001</v>
      </c>
      <c r="EH255" s="291">
        <v>1890.3375000000001</v>
      </c>
      <c r="EI255" s="291"/>
      <c r="EJ255" s="291"/>
      <c r="EK255" s="291">
        <f>EL255+EN255</f>
        <v>-1890.3375000000001</v>
      </c>
      <c r="EL255" s="291">
        <f>ET255-EH255</f>
        <v>-1890.3375000000001</v>
      </c>
      <c r="EM255" s="291"/>
      <c r="EN255" s="291"/>
      <c r="EO255" s="291"/>
      <c r="EP255" s="291"/>
      <c r="EQ255" s="291"/>
      <c r="ER255" s="291"/>
      <c r="ES255" s="291">
        <f t="shared" si="620"/>
        <v>0</v>
      </c>
      <c r="ET255" s="448"/>
      <c r="EU255" s="448"/>
      <c r="EV255" s="291"/>
      <c r="EW255" s="291"/>
      <c r="EX255" s="291"/>
      <c r="EY255" s="291"/>
      <c r="EZ255" s="291"/>
      <c r="FA255" s="291"/>
      <c r="FB255" s="291"/>
      <c r="FC255" s="291">
        <f>FD255+FE255+FF255</f>
        <v>0</v>
      </c>
      <c r="FD255" s="449">
        <v>0</v>
      </c>
      <c r="FE255" s="291"/>
      <c r="FF255" s="291"/>
      <c r="FG255" s="291">
        <f>FH255+FJ255</f>
        <v>0</v>
      </c>
      <c r="FH255" s="291">
        <f>FP255-FD255</f>
        <v>0</v>
      </c>
      <c r="FI255" s="291"/>
      <c r="FJ255" s="291"/>
      <c r="FK255" s="291"/>
      <c r="FL255" s="291"/>
      <c r="FM255" s="291"/>
      <c r="FN255" s="291"/>
      <c r="FO255" s="291">
        <f>FP255+FQ255+FR255</f>
        <v>0</v>
      </c>
      <c r="FP255" s="449">
        <v>0</v>
      </c>
      <c r="FQ255" s="291"/>
      <c r="FR255" s="291"/>
      <c r="FS255" s="291">
        <f t="shared" ref="FS255:FS260" si="627">FU255+FW255+FY255</f>
        <v>0</v>
      </c>
      <c r="FT255" s="384" t="e">
        <f t="shared" ref="FT255:FT262" si="628">FS255/FC255</f>
        <v>#DIV/0!</v>
      </c>
      <c r="FU255" s="291"/>
      <c r="FV255" s="384" t="e">
        <f t="shared" si="623"/>
        <v>#DIV/0!</v>
      </c>
      <c r="FW255" s="291"/>
      <c r="FX255" s="291"/>
      <c r="FY255" s="291"/>
      <c r="FZ255" s="384"/>
      <c r="GA255" s="291">
        <f t="shared" ref="GA255:GA260" si="629">GC255+GE255+GG255</f>
        <v>0</v>
      </c>
      <c r="GB255" s="384" t="e">
        <f t="shared" ref="GB255:GB260" si="630">GA255/FC255</f>
        <v>#DIV/0!</v>
      </c>
      <c r="GC255" s="291"/>
      <c r="GD255" s="384" t="e">
        <f t="shared" ref="GD255:GD260" si="631">GC255/FD255</f>
        <v>#DIV/0!</v>
      </c>
      <c r="GE255" s="291"/>
      <c r="GF255" s="291"/>
      <c r="GG255" s="291"/>
      <c r="GH255" s="291"/>
      <c r="GI255" s="291">
        <f t="shared" ref="GI255:GI260" si="632">GK255+GM255+GO255</f>
        <v>0</v>
      </c>
      <c r="GJ255" s="384" t="e">
        <f t="shared" si="624"/>
        <v>#DIV/0!</v>
      </c>
      <c r="GK255" s="291"/>
      <c r="GL255" s="384" t="e">
        <f t="shared" si="625"/>
        <v>#DIV/0!</v>
      </c>
      <c r="GM255" s="291"/>
      <c r="GN255" s="384" t="e">
        <f t="shared" si="626"/>
        <v>#DIV/0!</v>
      </c>
      <c r="GO255" s="291"/>
      <c r="GP255" s="384" t="e">
        <f t="shared" ref="GP255:GP259" si="633">GO255/FF255</f>
        <v>#DIV/0!</v>
      </c>
      <c r="GQ255" s="291"/>
      <c r="GR255" s="291"/>
      <c r="GS255" s="291"/>
      <c r="GT255" s="291"/>
      <c r="GU255" s="291">
        <f>GV255+GW255+GX255</f>
        <v>0</v>
      </c>
      <c r="GV255" s="291">
        <v>0</v>
      </c>
      <c r="GW255" s="291"/>
      <c r="GX255" s="291"/>
      <c r="GY255" s="291"/>
      <c r="GZ255" s="291"/>
      <c r="HA255" s="291"/>
      <c r="HB255" s="291"/>
      <c r="HC255" s="291"/>
      <c r="HD255" s="291"/>
      <c r="HE255" s="291"/>
      <c r="HF255" s="291"/>
      <c r="HG255" s="291">
        <v>0</v>
      </c>
      <c r="HH255" s="291">
        <v>0</v>
      </c>
      <c r="HI255" s="291"/>
      <c r="HJ255" s="291"/>
      <c r="HK255" s="291"/>
      <c r="HL255" s="291"/>
      <c r="HM255" s="291"/>
      <c r="HN255" s="291"/>
      <c r="HO255" s="291">
        <v>0</v>
      </c>
      <c r="HP255" s="291">
        <v>0</v>
      </c>
      <c r="HQ255" s="291"/>
      <c r="HR255" s="291"/>
      <c r="HS255" s="291">
        <f>HT255+HU255+HV255</f>
        <v>0</v>
      </c>
      <c r="HT255" s="291">
        <v>0</v>
      </c>
      <c r="HU255" s="291"/>
      <c r="HV255" s="291"/>
      <c r="HW255" s="291"/>
      <c r="HX255" s="291"/>
      <c r="HY255" s="291"/>
      <c r="HZ255" s="291"/>
      <c r="IA255" s="291">
        <f>IB255+IC255+ID255</f>
        <v>0</v>
      </c>
      <c r="IB255" s="291">
        <v>0</v>
      </c>
      <c r="IC255" s="291"/>
      <c r="ID255" s="291"/>
      <c r="IE255" s="295" t="s">
        <v>408</v>
      </c>
      <c r="IF255" s="440"/>
      <c r="IG255" s="440"/>
      <c r="IH255" s="440"/>
    </row>
    <row r="256" spans="2:249" s="441" customFormat="1" ht="93.75" hidden="1" customHeight="1" x14ac:dyDescent="0.35">
      <c r="B256" s="301" t="s">
        <v>103</v>
      </c>
      <c r="C256" s="168" t="s">
        <v>409</v>
      </c>
      <c r="D256" s="381" t="s">
        <v>410</v>
      </c>
      <c r="E256" s="291">
        <f>F256+G256</f>
        <v>100000</v>
      </c>
      <c r="F256" s="291">
        <v>100000</v>
      </c>
      <c r="G256" s="291"/>
      <c r="H256" s="291">
        <f>I256+J256</f>
        <v>0</v>
      </c>
      <c r="I256" s="291">
        <f>L256-F256</f>
        <v>0</v>
      </c>
      <c r="J256" s="291">
        <f>M256-G256</f>
        <v>0</v>
      </c>
      <c r="K256" s="291">
        <f>L256+M256</f>
        <v>100000</v>
      </c>
      <c r="L256" s="291">
        <v>100000</v>
      </c>
      <c r="M256" s="291"/>
      <c r="N256" s="291">
        <f>O256+P256</f>
        <v>-94000</v>
      </c>
      <c r="O256" s="291">
        <f>R256-L256</f>
        <v>-94000</v>
      </c>
      <c r="P256" s="291">
        <f>S256-M256</f>
        <v>0</v>
      </c>
      <c r="Q256" s="291">
        <f>R256+S256</f>
        <v>6000</v>
      </c>
      <c r="R256" s="291">
        <v>6000</v>
      </c>
      <c r="S256" s="291"/>
      <c r="T256" s="291">
        <f>U256+V256</f>
        <v>100000</v>
      </c>
      <c r="U256" s="291">
        <v>100000</v>
      </c>
      <c r="V256" s="291"/>
      <c r="W256" s="291">
        <f>X256+Y256</f>
        <v>0</v>
      </c>
      <c r="X256" s="291">
        <f>AA256-U256</f>
        <v>0</v>
      </c>
      <c r="Y256" s="291">
        <f>AB256-V256</f>
        <v>0</v>
      </c>
      <c r="Z256" s="291">
        <f>AA256+AB256</f>
        <v>100000</v>
      </c>
      <c r="AA256" s="291">
        <v>100000</v>
      </c>
      <c r="AB256" s="291"/>
      <c r="AC256" s="291">
        <f>AD256+AE256</f>
        <v>0</v>
      </c>
      <c r="AD256" s="291">
        <v>0</v>
      </c>
      <c r="AE256" s="291"/>
      <c r="AF256" s="291">
        <f>AG256+AH256</f>
        <v>100000</v>
      </c>
      <c r="AG256" s="291">
        <f>AA256+AD256</f>
        <v>100000</v>
      </c>
      <c r="AH256" s="291"/>
      <c r="AI256" s="291">
        <v>0</v>
      </c>
      <c r="AJ256" s="291">
        <v>0</v>
      </c>
      <c r="AK256" s="291">
        <f>Z256-AJ256</f>
        <v>100000</v>
      </c>
      <c r="AL256" s="291">
        <f>AF256-AJ256</f>
        <v>100000</v>
      </c>
      <c r="AM256" s="389" t="s">
        <v>411</v>
      </c>
      <c r="AN256" s="389" t="s">
        <v>412</v>
      </c>
      <c r="AO256" s="291">
        <v>1</v>
      </c>
      <c r="AP256" s="390"/>
      <c r="AQ256" s="390"/>
      <c r="AR256" s="291">
        <f>AF256-AP256-AQ256</f>
        <v>100000</v>
      </c>
      <c r="AS256" s="291">
        <f>AT256+AU256</f>
        <v>100000</v>
      </c>
      <c r="AT256" s="291">
        <f>'[4]2018-2019 _с лимит75и50'!BQ155</f>
        <v>100000</v>
      </c>
      <c r="AU256" s="291"/>
      <c r="AV256" s="291">
        <f>AW256+AX256</f>
        <v>-50000</v>
      </c>
      <c r="AW256" s="291">
        <v>-50000</v>
      </c>
      <c r="AX256" s="291">
        <f>BA256-AU256</f>
        <v>0</v>
      </c>
      <c r="AY256" s="291">
        <f>AZ256+BA256</f>
        <v>50000</v>
      </c>
      <c r="AZ256" s="291">
        <f>AT256+AW256</f>
        <v>50000</v>
      </c>
      <c r="BA256" s="291"/>
      <c r="BB256" s="291">
        <f>BC256+BD256</f>
        <v>100000</v>
      </c>
      <c r="BC256" s="291">
        <v>100000</v>
      </c>
      <c r="BD256" s="291"/>
      <c r="BE256" s="291">
        <f>BF256+BG256</f>
        <v>0</v>
      </c>
      <c r="BF256" s="291">
        <f>BW256-BC256</f>
        <v>0</v>
      </c>
      <c r="BG256" s="291">
        <f>BX256-BD256</f>
        <v>0</v>
      </c>
      <c r="BH256" s="291">
        <f>BI256+BJ256</f>
        <v>50000</v>
      </c>
      <c r="BI256" s="291">
        <f>AZ256</f>
        <v>50000</v>
      </c>
      <c r="BJ256" s="291"/>
      <c r="BK256" s="291">
        <v>1</v>
      </c>
      <c r="BL256" s="305">
        <f>AY256</f>
        <v>50000</v>
      </c>
      <c r="BM256" s="305"/>
      <c r="BN256" s="305"/>
      <c r="BO256" s="305"/>
      <c r="BP256" s="305"/>
      <c r="BQ256" s="305"/>
      <c r="BR256" s="305"/>
      <c r="BS256" s="305">
        <f>BT256+BU256</f>
        <v>50000</v>
      </c>
      <c r="BT256" s="305">
        <f>AZ256</f>
        <v>50000</v>
      </c>
      <c r="BU256" s="305"/>
      <c r="BV256" s="291">
        <f>BW256+BX256</f>
        <v>100000</v>
      </c>
      <c r="BW256" s="291">
        <v>100000</v>
      </c>
      <c r="BX256" s="291"/>
      <c r="BY256" s="291">
        <f>BZ256+CA256</f>
        <v>-41000</v>
      </c>
      <c r="BZ256" s="291">
        <f>CC256-BI256</f>
        <v>-41000</v>
      </c>
      <c r="CA256" s="291">
        <f>CD256-BX256</f>
        <v>0</v>
      </c>
      <c r="CB256" s="291">
        <f>CC256+CD256</f>
        <v>9000</v>
      </c>
      <c r="CC256" s="291">
        <v>9000</v>
      </c>
      <c r="CD256" s="291"/>
      <c r="CE256" s="291">
        <v>1</v>
      </c>
      <c r="CF256" s="305">
        <f>BV256</f>
        <v>100000</v>
      </c>
      <c r="CG256" s="381" t="s">
        <v>369</v>
      </c>
      <c r="CH256" s="291">
        <f>CI256+CJ256</f>
        <v>105000</v>
      </c>
      <c r="CI256" s="291">
        <v>105000</v>
      </c>
      <c r="CJ256" s="291"/>
      <c r="CK256" s="291">
        <f>CL256+CM256</f>
        <v>-33614.384000000005</v>
      </c>
      <c r="CL256" s="291">
        <f>CR256-CI256</f>
        <v>-33614.384000000005</v>
      </c>
      <c r="CM256" s="291">
        <f>CS256-CJ256</f>
        <v>0</v>
      </c>
      <c r="CN256" s="291"/>
      <c r="CO256" s="291"/>
      <c r="CP256" s="291"/>
      <c r="CQ256" s="291">
        <f>CR256+CS256</f>
        <v>71385.615999999995</v>
      </c>
      <c r="CR256" s="291">
        <v>71385.615999999995</v>
      </c>
      <c r="CS256" s="291"/>
      <c r="CT256" s="291">
        <f>CU256+CV256</f>
        <v>0</v>
      </c>
      <c r="CU256" s="291">
        <v>0</v>
      </c>
      <c r="CV256" s="291"/>
      <c r="CW256" s="291">
        <f t="shared" si="616"/>
        <v>150000</v>
      </c>
      <c r="CX256" s="291">
        <v>150000</v>
      </c>
      <c r="CY256" s="291"/>
      <c r="CZ256" s="291">
        <f>DA256+DB256</f>
        <v>22000</v>
      </c>
      <c r="DA256" s="291">
        <v>22000</v>
      </c>
      <c r="DB256" s="291"/>
      <c r="DC256" s="291"/>
      <c r="DD256" s="291"/>
      <c r="DE256" s="291"/>
      <c r="DF256" s="291">
        <f t="shared" si="617"/>
        <v>0</v>
      </c>
      <c r="DG256" s="291">
        <f>DJ256-CX256</f>
        <v>0</v>
      </c>
      <c r="DH256" s="291"/>
      <c r="DI256" s="291">
        <f t="shared" si="618"/>
        <v>150000</v>
      </c>
      <c r="DJ256" s="291">
        <v>150000</v>
      </c>
      <c r="DK256" s="291"/>
      <c r="DL256" s="291">
        <f>DM256+DN256</f>
        <v>0</v>
      </c>
      <c r="DM256" s="291">
        <v>0</v>
      </c>
      <c r="DN256" s="291"/>
      <c r="DO256" s="291">
        <f>DP256+DQ256</f>
        <v>0</v>
      </c>
      <c r="DP256" s="291">
        <v>0</v>
      </c>
      <c r="DQ256" s="291"/>
      <c r="DR256" s="291">
        <f>DS256+DT256</f>
        <v>150000</v>
      </c>
      <c r="DS256" s="291">
        <f>DJ256-DM256-DP256</f>
        <v>150000</v>
      </c>
      <c r="DT256" s="291"/>
      <c r="DU256" s="291">
        <f>DV256+DW256</f>
        <v>0</v>
      </c>
      <c r="DV256" s="291">
        <v>0</v>
      </c>
      <c r="DW256" s="291"/>
      <c r="DX256" s="291">
        <f>DY256+DZ256</f>
        <v>10000</v>
      </c>
      <c r="DY256" s="291">
        <v>10000</v>
      </c>
      <c r="DZ256" s="291"/>
      <c r="EA256" s="291"/>
      <c r="EB256" s="291"/>
      <c r="EC256" s="291"/>
      <c r="ED256" s="291">
        <f>EH256-DV256</f>
        <v>0</v>
      </c>
      <c r="EE256" s="291">
        <f>EH256-DV256</f>
        <v>0</v>
      </c>
      <c r="EF256" s="291">
        <v>0</v>
      </c>
      <c r="EG256" s="291">
        <f>EH256</f>
        <v>0</v>
      </c>
      <c r="EH256" s="291">
        <v>0</v>
      </c>
      <c r="EI256" s="291"/>
      <c r="EJ256" s="291"/>
      <c r="EK256" s="291">
        <f>EL256+EN256</f>
        <v>0</v>
      </c>
      <c r="EL256" s="291">
        <f>ET256-EH256</f>
        <v>0</v>
      </c>
      <c r="EM256" s="291"/>
      <c r="EN256" s="291"/>
      <c r="EO256" s="291">
        <f>EP256+ER256</f>
        <v>0</v>
      </c>
      <c r="EP256" s="291"/>
      <c r="EQ256" s="291"/>
      <c r="ER256" s="291"/>
      <c r="ES256" s="291">
        <f t="shared" si="620"/>
        <v>0</v>
      </c>
      <c r="ET256" s="448"/>
      <c r="EU256" s="448"/>
      <c r="EV256" s="291"/>
      <c r="EW256" s="291">
        <f>EX256+EY256</f>
        <v>0</v>
      </c>
      <c r="EX256" s="291">
        <v>0</v>
      </c>
      <c r="EY256" s="291"/>
      <c r="EZ256" s="291">
        <f>FA256+FB256</f>
        <v>0</v>
      </c>
      <c r="FA256" s="291">
        <f>FD256-EX256</f>
        <v>0</v>
      </c>
      <c r="FB256" s="291"/>
      <c r="FC256" s="291">
        <f>FD256</f>
        <v>0</v>
      </c>
      <c r="FD256" s="291">
        <v>0</v>
      </c>
      <c r="FE256" s="291"/>
      <c r="FF256" s="291"/>
      <c r="FG256" s="291">
        <f>FH256+FJ256</f>
        <v>0</v>
      </c>
      <c r="FH256" s="291"/>
      <c r="FI256" s="291"/>
      <c r="FJ256" s="291"/>
      <c r="FK256" s="291">
        <f>FL256+FN256</f>
        <v>0</v>
      </c>
      <c r="FL256" s="291"/>
      <c r="FM256" s="291"/>
      <c r="FN256" s="291"/>
      <c r="FO256" s="291">
        <f>FP256</f>
        <v>0</v>
      </c>
      <c r="FP256" s="291">
        <v>0</v>
      </c>
      <c r="FQ256" s="291"/>
      <c r="FR256" s="291"/>
      <c r="FS256" s="291">
        <f t="shared" si="627"/>
        <v>0</v>
      </c>
      <c r="FT256" s="384" t="e">
        <f t="shared" si="628"/>
        <v>#DIV/0!</v>
      </c>
      <c r="FU256" s="291"/>
      <c r="FV256" s="384" t="e">
        <f t="shared" si="623"/>
        <v>#DIV/0!</v>
      </c>
      <c r="FW256" s="291"/>
      <c r="FX256" s="291"/>
      <c r="FY256" s="291"/>
      <c r="FZ256" s="384"/>
      <c r="GA256" s="291">
        <f t="shared" si="629"/>
        <v>0</v>
      </c>
      <c r="GB256" s="384" t="e">
        <f t="shared" si="630"/>
        <v>#DIV/0!</v>
      </c>
      <c r="GC256" s="291"/>
      <c r="GD256" s="384" t="e">
        <f t="shared" si="631"/>
        <v>#DIV/0!</v>
      </c>
      <c r="GE256" s="291"/>
      <c r="GF256" s="291"/>
      <c r="GG256" s="291"/>
      <c r="GH256" s="291"/>
      <c r="GI256" s="291">
        <f t="shared" si="632"/>
        <v>0</v>
      </c>
      <c r="GJ256" s="384" t="e">
        <f t="shared" si="624"/>
        <v>#DIV/0!</v>
      </c>
      <c r="GK256" s="291"/>
      <c r="GL256" s="384" t="e">
        <f t="shared" si="625"/>
        <v>#DIV/0!</v>
      </c>
      <c r="GM256" s="291"/>
      <c r="GN256" s="384" t="e">
        <f t="shared" si="626"/>
        <v>#DIV/0!</v>
      </c>
      <c r="GO256" s="291"/>
      <c r="GP256" s="384" t="e">
        <f t="shared" si="633"/>
        <v>#DIV/0!</v>
      </c>
      <c r="GQ256" s="291"/>
      <c r="GR256" s="291"/>
      <c r="GS256" s="291"/>
      <c r="GT256" s="291"/>
      <c r="GU256" s="291">
        <f>GV256</f>
        <v>10000</v>
      </c>
      <c r="GV256" s="291">
        <v>10000</v>
      </c>
      <c r="GW256" s="291"/>
      <c r="GX256" s="291"/>
      <c r="GY256" s="291"/>
      <c r="GZ256" s="291"/>
      <c r="HA256" s="291"/>
      <c r="HB256" s="291"/>
      <c r="HC256" s="291"/>
      <c r="HD256" s="291"/>
      <c r="HE256" s="291"/>
      <c r="HF256" s="291"/>
      <c r="HG256" s="291">
        <f>HH256</f>
        <v>0</v>
      </c>
      <c r="HH256" s="291">
        <f>HP256-GV256</f>
        <v>0</v>
      </c>
      <c r="HI256" s="291"/>
      <c r="HJ256" s="291"/>
      <c r="HK256" s="291">
        <f>HL256</f>
        <v>0</v>
      </c>
      <c r="HL256" s="291">
        <f>IF256-GZ256</f>
        <v>0</v>
      </c>
      <c r="HM256" s="291"/>
      <c r="HN256" s="291"/>
      <c r="HO256" s="291">
        <f>HP256</f>
        <v>10000</v>
      </c>
      <c r="HP256" s="291">
        <v>10000</v>
      </c>
      <c r="HQ256" s="291"/>
      <c r="HR256" s="291"/>
      <c r="HS256" s="291">
        <f>HT256</f>
        <v>10000</v>
      </c>
      <c r="HT256" s="291">
        <v>10000</v>
      </c>
      <c r="HU256" s="291"/>
      <c r="HV256" s="291"/>
      <c r="HW256" s="291">
        <f>HX256</f>
        <v>0</v>
      </c>
      <c r="HX256" s="291">
        <f>IR256-HL256</f>
        <v>0</v>
      </c>
      <c r="HY256" s="291"/>
      <c r="HZ256" s="291"/>
      <c r="IA256" s="291">
        <f>IB256</f>
        <v>10000</v>
      </c>
      <c r="IB256" s="291">
        <v>10000</v>
      </c>
      <c r="IC256" s="291"/>
      <c r="ID256" s="291"/>
      <c r="IE256" s="295" t="s">
        <v>413</v>
      </c>
      <c r="IF256" s="451"/>
      <c r="IG256" s="451"/>
      <c r="IH256" s="451"/>
    </row>
    <row r="257" spans="2:249" s="441" customFormat="1" ht="123.75" customHeight="1" x14ac:dyDescent="0.35">
      <c r="B257" s="301" t="s">
        <v>105</v>
      </c>
      <c r="C257" s="168" t="s">
        <v>414</v>
      </c>
      <c r="D257" s="381"/>
      <c r="E257" s="291"/>
      <c r="F257" s="291"/>
      <c r="G257" s="291"/>
      <c r="H257" s="291"/>
      <c r="I257" s="291"/>
      <c r="J257" s="291"/>
      <c r="K257" s="291"/>
      <c r="L257" s="291"/>
      <c r="M257" s="291"/>
      <c r="N257" s="291"/>
      <c r="O257" s="291"/>
      <c r="P257" s="291"/>
      <c r="Q257" s="291"/>
      <c r="R257" s="291"/>
      <c r="S257" s="291"/>
      <c r="T257" s="291"/>
      <c r="U257" s="291"/>
      <c r="V257" s="291"/>
      <c r="W257" s="291"/>
      <c r="X257" s="291"/>
      <c r="Y257" s="291"/>
      <c r="Z257" s="291"/>
      <c r="AA257" s="291"/>
      <c r="AB257" s="291"/>
      <c r="AC257" s="291"/>
      <c r="AD257" s="291"/>
      <c r="AE257" s="291"/>
      <c r="AF257" s="291"/>
      <c r="AG257" s="291"/>
      <c r="AH257" s="291"/>
      <c r="AI257" s="291"/>
      <c r="AJ257" s="291"/>
      <c r="AK257" s="291"/>
      <c r="AL257" s="291"/>
      <c r="AM257" s="389"/>
      <c r="AN257" s="389"/>
      <c r="AO257" s="291"/>
      <c r="AP257" s="390"/>
      <c r="AQ257" s="390"/>
      <c r="AR257" s="291"/>
      <c r="AS257" s="291"/>
      <c r="AT257" s="291"/>
      <c r="AU257" s="291"/>
      <c r="AV257" s="291"/>
      <c r="AW257" s="291"/>
      <c r="AX257" s="291"/>
      <c r="AY257" s="291"/>
      <c r="AZ257" s="291"/>
      <c r="BA257" s="291"/>
      <c r="BB257" s="291"/>
      <c r="BC257" s="291"/>
      <c r="BD257" s="291"/>
      <c r="BE257" s="291"/>
      <c r="BF257" s="291"/>
      <c r="BG257" s="291"/>
      <c r="BH257" s="291"/>
      <c r="BI257" s="291"/>
      <c r="BJ257" s="291"/>
      <c r="BK257" s="291"/>
      <c r="BL257" s="305"/>
      <c r="BM257" s="305"/>
      <c r="BN257" s="305"/>
      <c r="BO257" s="305"/>
      <c r="BP257" s="305"/>
      <c r="BQ257" s="305"/>
      <c r="BR257" s="305"/>
      <c r="BS257" s="305"/>
      <c r="BT257" s="305"/>
      <c r="BU257" s="305"/>
      <c r="BV257" s="291"/>
      <c r="BW257" s="291"/>
      <c r="BX257" s="291"/>
      <c r="BY257" s="291"/>
      <c r="BZ257" s="291"/>
      <c r="CA257" s="291"/>
      <c r="CB257" s="291"/>
      <c r="CC257" s="291"/>
      <c r="CD257" s="291"/>
      <c r="CE257" s="291"/>
      <c r="CF257" s="305"/>
      <c r="CG257" s="381"/>
      <c r="CH257" s="291"/>
      <c r="CI257" s="291"/>
      <c r="CJ257" s="291"/>
      <c r="CK257" s="291"/>
      <c r="CL257" s="291"/>
      <c r="CM257" s="291"/>
      <c r="CN257" s="291"/>
      <c r="CO257" s="291"/>
      <c r="CP257" s="291"/>
      <c r="CQ257" s="291"/>
      <c r="CR257" s="291"/>
      <c r="CS257" s="291"/>
      <c r="CT257" s="291"/>
      <c r="CU257" s="291"/>
      <c r="CV257" s="291"/>
      <c r="CW257" s="291"/>
      <c r="CX257" s="291"/>
      <c r="CY257" s="291"/>
      <c r="CZ257" s="291"/>
      <c r="DA257" s="291"/>
      <c r="DB257" s="291"/>
      <c r="DC257" s="291"/>
      <c r="DD257" s="291"/>
      <c r="DE257" s="291"/>
      <c r="DF257" s="291"/>
      <c r="DG257" s="291"/>
      <c r="DH257" s="291"/>
      <c r="DI257" s="291"/>
      <c r="DJ257" s="291"/>
      <c r="DK257" s="291"/>
      <c r="DL257" s="291"/>
      <c r="DM257" s="291"/>
      <c r="DN257" s="291"/>
      <c r="DO257" s="291"/>
      <c r="DP257" s="291"/>
      <c r="DQ257" s="291"/>
      <c r="DR257" s="291"/>
      <c r="DS257" s="291"/>
      <c r="DT257" s="291"/>
      <c r="DU257" s="291"/>
      <c r="DV257" s="291"/>
      <c r="DW257" s="291"/>
      <c r="DX257" s="291"/>
      <c r="DY257" s="291"/>
      <c r="DZ257" s="291"/>
      <c r="EA257" s="291"/>
      <c r="EB257" s="291"/>
      <c r="EC257" s="291"/>
      <c r="ED257" s="291"/>
      <c r="EE257" s="291"/>
      <c r="EF257" s="291"/>
      <c r="EG257" s="291">
        <f>EH257</f>
        <v>9000</v>
      </c>
      <c r="EH257" s="291">
        <v>9000</v>
      </c>
      <c r="EI257" s="291"/>
      <c r="EJ257" s="291"/>
      <c r="EK257" s="291">
        <f>EL257+EN257</f>
        <v>0</v>
      </c>
      <c r="EL257" s="291">
        <v>0</v>
      </c>
      <c r="EM257" s="291"/>
      <c r="EN257" s="291"/>
      <c r="EO257" s="291"/>
      <c r="EP257" s="291"/>
      <c r="EQ257" s="291"/>
      <c r="ER257" s="291"/>
      <c r="ES257" s="291">
        <f t="shared" si="620"/>
        <v>0</v>
      </c>
      <c r="ET257" s="291">
        <v>0</v>
      </c>
      <c r="EU257" s="448"/>
      <c r="EV257" s="291"/>
      <c r="EW257" s="291"/>
      <c r="EX257" s="291"/>
      <c r="EY257" s="291"/>
      <c r="EZ257" s="291"/>
      <c r="FA257" s="291"/>
      <c r="FB257" s="291"/>
      <c r="FC257" s="291">
        <f>FD257</f>
        <v>9000</v>
      </c>
      <c r="FD257" s="291">
        <v>9000</v>
      </c>
      <c r="FE257" s="291"/>
      <c r="FF257" s="291"/>
      <c r="FG257" s="291">
        <f>FH257+FJ257</f>
        <v>0</v>
      </c>
      <c r="FH257" s="291">
        <f>FP257-FD257</f>
        <v>0</v>
      </c>
      <c r="FI257" s="291"/>
      <c r="FJ257" s="291"/>
      <c r="FK257" s="291"/>
      <c r="FL257" s="291"/>
      <c r="FM257" s="291"/>
      <c r="FN257" s="291"/>
      <c r="FO257" s="291">
        <f>FP257</f>
        <v>9000</v>
      </c>
      <c r="FP257" s="291">
        <f>EH257</f>
        <v>9000</v>
      </c>
      <c r="FQ257" s="291"/>
      <c r="FR257" s="291"/>
      <c r="FS257" s="291">
        <f t="shared" si="627"/>
        <v>0</v>
      </c>
      <c r="FT257" s="384">
        <f t="shared" si="628"/>
        <v>0</v>
      </c>
      <c r="FU257" s="291">
        <v>0</v>
      </c>
      <c r="FV257" s="384">
        <f t="shared" si="623"/>
        <v>0</v>
      </c>
      <c r="FW257" s="291"/>
      <c r="FX257" s="291"/>
      <c r="FY257" s="291"/>
      <c r="FZ257" s="384"/>
      <c r="GA257" s="291">
        <f t="shared" si="629"/>
        <v>0</v>
      </c>
      <c r="GB257" s="384">
        <f t="shared" si="630"/>
        <v>0</v>
      </c>
      <c r="GC257" s="291">
        <v>0</v>
      </c>
      <c r="GD257" s="384">
        <f t="shared" si="631"/>
        <v>0</v>
      </c>
      <c r="GE257" s="291"/>
      <c r="GF257" s="291"/>
      <c r="GG257" s="291"/>
      <c r="GH257" s="291"/>
      <c r="GI257" s="291">
        <f t="shared" si="632"/>
        <v>0</v>
      </c>
      <c r="GJ257" s="384">
        <f t="shared" si="624"/>
        <v>0</v>
      </c>
      <c r="GK257" s="291">
        <v>0</v>
      </c>
      <c r="GL257" s="384">
        <f t="shared" si="625"/>
        <v>0</v>
      </c>
      <c r="GM257" s="291">
        <v>0</v>
      </c>
      <c r="GN257" s="384">
        <v>0</v>
      </c>
      <c r="GO257" s="291">
        <v>0</v>
      </c>
      <c r="GP257" s="384">
        <v>0</v>
      </c>
      <c r="GQ257" s="291"/>
      <c r="GR257" s="291"/>
      <c r="GS257" s="291"/>
      <c r="GT257" s="291"/>
      <c r="GU257" s="291"/>
      <c r="GV257" s="291"/>
      <c r="GW257" s="291"/>
      <c r="GX257" s="291"/>
      <c r="GY257" s="291"/>
      <c r="GZ257" s="291"/>
      <c r="HA257" s="291"/>
      <c r="HB257" s="291"/>
      <c r="HC257" s="291"/>
      <c r="HD257" s="291"/>
      <c r="HE257" s="291"/>
      <c r="HF257" s="291"/>
      <c r="HG257" s="291"/>
      <c r="HH257" s="291"/>
      <c r="HI257" s="291"/>
      <c r="HJ257" s="291"/>
      <c r="HK257" s="291"/>
      <c r="HL257" s="291"/>
      <c r="HM257" s="291"/>
      <c r="HN257" s="291"/>
      <c r="HO257" s="291"/>
      <c r="HP257" s="291"/>
      <c r="HQ257" s="291"/>
      <c r="HR257" s="291"/>
      <c r="HS257" s="291"/>
      <c r="HT257" s="291"/>
      <c r="HU257" s="291"/>
      <c r="HV257" s="291"/>
      <c r="HW257" s="291"/>
      <c r="HX257" s="291"/>
      <c r="HY257" s="291"/>
      <c r="HZ257" s="291"/>
      <c r="IA257" s="291"/>
      <c r="IB257" s="291"/>
      <c r="IC257" s="291"/>
      <c r="ID257" s="291"/>
      <c r="IE257" s="295" t="s">
        <v>415</v>
      </c>
      <c r="IF257" s="451"/>
      <c r="IG257" s="451"/>
      <c r="IH257" s="451"/>
    </row>
    <row r="258" spans="2:249" s="441" customFormat="1" ht="138.75" customHeight="1" x14ac:dyDescent="0.35">
      <c r="B258" s="301" t="s">
        <v>120</v>
      </c>
      <c r="C258" s="168" t="s">
        <v>416</v>
      </c>
      <c r="D258" s="381"/>
      <c r="E258" s="291"/>
      <c r="F258" s="291"/>
      <c r="G258" s="291"/>
      <c r="H258" s="291"/>
      <c r="I258" s="291"/>
      <c r="J258" s="291"/>
      <c r="K258" s="291"/>
      <c r="L258" s="291"/>
      <c r="M258" s="291"/>
      <c r="N258" s="291"/>
      <c r="O258" s="291"/>
      <c r="P258" s="291"/>
      <c r="Q258" s="291"/>
      <c r="R258" s="291"/>
      <c r="S258" s="291"/>
      <c r="T258" s="291"/>
      <c r="U258" s="291"/>
      <c r="V258" s="291"/>
      <c r="W258" s="291"/>
      <c r="X258" s="291"/>
      <c r="Y258" s="291"/>
      <c r="Z258" s="291"/>
      <c r="AA258" s="291"/>
      <c r="AB258" s="291"/>
      <c r="AC258" s="291"/>
      <c r="AD258" s="291"/>
      <c r="AE258" s="291"/>
      <c r="AF258" s="291"/>
      <c r="AG258" s="291"/>
      <c r="AH258" s="291"/>
      <c r="AI258" s="291"/>
      <c r="AJ258" s="291"/>
      <c r="AK258" s="291"/>
      <c r="AL258" s="291"/>
      <c r="AM258" s="389"/>
      <c r="AN258" s="389"/>
      <c r="AO258" s="291"/>
      <c r="AP258" s="390"/>
      <c r="AQ258" s="390"/>
      <c r="AR258" s="291"/>
      <c r="AS258" s="291"/>
      <c r="AT258" s="291"/>
      <c r="AU258" s="291"/>
      <c r="AV258" s="291"/>
      <c r="AW258" s="291"/>
      <c r="AX258" s="291"/>
      <c r="AY258" s="291"/>
      <c r="AZ258" s="291"/>
      <c r="BA258" s="291"/>
      <c r="BB258" s="291"/>
      <c r="BC258" s="291"/>
      <c r="BD258" s="291"/>
      <c r="BE258" s="291"/>
      <c r="BF258" s="291"/>
      <c r="BG258" s="291"/>
      <c r="BH258" s="291"/>
      <c r="BI258" s="291"/>
      <c r="BJ258" s="291"/>
      <c r="BK258" s="291"/>
      <c r="BL258" s="305"/>
      <c r="BM258" s="305"/>
      <c r="BN258" s="305"/>
      <c r="BO258" s="305"/>
      <c r="BP258" s="305"/>
      <c r="BQ258" s="305"/>
      <c r="BR258" s="305"/>
      <c r="BS258" s="305"/>
      <c r="BT258" s="305"/>
      <c r="BU258" s="305"/>
      <c r="BV258" s="291"/>
      <c r="BW258" s="291"/>
      <c r="BX258" s="291"/>
      <c r="BY258" s="291"/>
      <c r="BZ258" s="291"/>
      <c r="CA258" s="291"/>
      <c r="CB258" s="291"/>
      <c r="CC258" s="291"/>
      <c r="CD258" s="291"/>
      <c r="CE258" s="291"/>
      <c r="CF258" s="305"/>
      <c r="CG258" s="381"/>
      <c r="CH258" s="291"/>
      <c r="CI258" s="291"/>
      <c r="CJ258" s="291"/>
      <c r="CK258" s="291"/>
      <c r="CL258" s="291"/>
      <c r="CM258" s="291"/>
      <c r="CN258" s="291"/>
      <c r="CO258" s="291"/>
      <c r="CP258" s="291"/>
      <c r="CQ258" s="291"/>
      <c r="CR258" s="291"/>
      <c r="CS258" s="291"/>
      <c r="CT258" s="291"/>
      <c r="CU258" s="291"/>
      <c r="CV258" s="291"/>
      <c r="CW258" s="291">
        <f t="shared" si="616"/>
        <v>122000</v>
      </c>
      <c r="CX258" s="291">
        <v>0</v>
      </c>
      <c r="CY258" s="291">
        <v>122000</v>
      </c>
      <c r="CZ258" s="291"/>
      <c r="DA258" s="291"/>
      <c r="DB258" s="291"/>
      <c r="DC258" s="291"/>
      <c r="DD258" s="291"/>
      <c r="DE258" s="291"/>
      <c r="DF258" s="291">
        <f t="shared" si="617"/>
        <v>23333.296000000002</v>
      </c>
      <c r="DG258" s="291"/>
      <c r="DH258" s="291">
        <f>DK258-CY258</f>
        <v>23333.296000000002</v>
      </c>
      <c r="DI258" s="291">
        <f t="shared" si="618"/>
        <v>145333.296</v>
      </c>
      <c r="DJ258" s="291">
        <v>0</v>
      </c>
      <c r="DK258" s="291">
        <f>145333.296</f>
        <v>145333.296</v>
      </c>
      <c r="DL258" s="291">
        <f>DM258+DN258</f>
        <v>0</v>
      </c>
      <c r="DM258" s="291"/>
      <c r="DN258" s="291"/>
      <c r="DO258" s="291"/>
      <c r="DP258" s="291"/>
      <c r="DQ258" s="291"/>
      <c r="DR258" s="291">
        <f>DS258+DT258</f>
        <v>145333.296</v>
      </c>
      <c r="DS258" s="291"/>
      <c r="DT258" s="291">
        <f>DK258-DN258-DQ258</f>
        <v>145333.296</v>
      </c>
      <c r="DU258" s="291">
        <f>DV258+DW258</f>
        <v>22000</v>
      </c>
      <c r="DV258" s="291">
        <v>0</v>
      </c>
      <c r="DW258" s="291">
        <v>22000</v>
      </c>
      <c r="DX258" s="291"/>
      <c r="DY258" s="291"/>
      <c r="DZ258" s="291"/>
      <c r="EA258" s="291"/>
      <c r="EB258" s="291"/>
      <c r="EC258" s="291"/>
      <c r="ED258" s="291">
        <f>EE258+EF258</f>
        <v>124607.51318000001</v>
      </c>
      <c r="EE258" s="291">
        <f>EH258-DV258</f>
        <v>0</v>
      </c>
      <c r="EF258" s="291">
        <f>EJ258-DW258</f>
        <v>124607.51318000001</v>
      </c>
      <c r="EG258" s="291">
        <f>EH258+EJ258</f>
        <v>146607.51318000001</v>
      </c>
      <c r="EH258" s="291"/>
      <c r="EI258" s="291"/>
      <c r="EJ258" s="291">
        <v>146607.51318000001</v>
      </c>
      <c r="EK258" s="291">
        <f>EN258</f>
        <v>-46607.513180000009</v>
      </c>
      <c r="EL258" s="291">
        <v>0</v>
      </c>
      <c r="EM258" s="291"/>
      <c r="EN258" s="291">
        <f>EV258-EJ258</f>
        <v>-46607.513180000009</v>
      </c>
      <c r="EO258" s="291"/>
      <c r="EP258" s="291"/>
      <c r="EQ258" s="291"/>
      <c r="ER258" s="291"/>
      <c r="ES258" s="291">
        <f t="shared" si="620"/>
        <v>100000</v>
      </c>
      <c r="ET258" s="291">
        <v>0</v>
      </c>
      <c r="EU258" s="291"/>
      <c r="EV258" s="291">
        <f>FR258-EJ258</f>
        <v>100000</v>
      </c>
      <c r="EW258" s="291">
        <f>EX258+EY258</f>
        <v>10000</v>
      </c>
      <c r="EX258" s="291"/>
      <c r="EY258" s="291">
        <v>10000</v>
      </c>
      <c r="EZ258" s="291">
        <f>FA258+FB258</f>
        <v>236607.51318000001</v>
      </c>
      <c r="FA258" s="291"/>
      <c r="FB258" s="291">
        <f>FF258-EY258</f>
        <v>236607.51318000001</v>
      </c>
      <c r="FC258" s="291">
        <f>FD258+FF258</f>
        <v>246607.51318000001</v>
      </c>
      <c r="FD258" s="291"/>
      <c r="FE258" s="291"/>
      <c r="FF258" s="291">
        <f>146607.51318+100000</f>
        <v>246607.51318000001</v>
      </c>
      <c r="FG258" s="291">
        <f>FJ258</f>
        <v>0</v>
      </c>
      <c r="FH258" s="291"/>
      <c r="FI258" s="291"/>
      <c r="FJ258" s="291">
        <f>FR258-FF258</f>
        <v>0</v>
      </c>
      <c r="FK258" s="291"/>
      <c r="FL258" s="291"/>
      <c r="FM258" s="291"/>
      <c r="FN258" s="291"/>
      <c r="FO258" s="291">
        <f>FP258+FR258</f>
        <v>246607.51318000001</v>
      </c>
      <c r="FP258" s="291"/>
      <c r="FQ258" s="291"/>
      <c r="FR258" s="291">
        <f>EJ258+100000</f>
        <v>246607.51318000001</v>
      </c>
      <c r="FS258" s="291">
        <f t="shared" si="627"/>
        <v>61631.873030000002</v>
      </c>
      <c r="FT258" s="384">
        <f t="shared" si="628"/>
        <v>0.24991887812037017</v>
      </c>
      <c r="FU258" s="291">
        <v>0</v>
      </c>
      <c r="FV258" s="384">
        <v>0</v>
      </c>
      <c r="FW258" s="291"/>
      <c r="FX258" s="291"/>
      <c r="FY258" s="291">
        <v>61631.873030000002</v>
      </c>
      <c r="FZ258" s="384">
        <f>FY258/FF258</f>
        <v>0.24991887812037017</v>
      </c>
      <c r="GA258" s="291">
        <f t="shared" si="629"/>
        <v>61631.873030000002</v>
      </c>
      <c r="GB258" s="384">
        <f t="shared" si="630"/>
        <v>0.24991887812037017</v>
      </c>
      <c r="GC258" s="291"/>
      <c r="GD258" s="384"/>
      <c r="GE258" s="291"/>
      <c r="GF258" s="291"/>
      <c r="GG258" s="291">
        <v>61631.873030000002</v>
      </c>
      <c r="GH258" s="450">
        <f>GG258/FF258</f>
        <v>0.24991887812037017</v>
      </c>
      <c r="GI258" s="291">
        <f t="shared" si="632"/>
        <v>246527.51918</v>
      </c>
      <c r="GJ258" s="384">
        <f t="shared" si="624"/>
        <v>0.99967562221049766</v>
      </c>
      <c r="GK258" s="291">
        <v>0</v>
      </c>
      <c r="GL258" s="384">
        <v>0</v>
      </c>
      <c r="GM258" s="291">
        <v>0</v>
      </c>
      <c r="GN258" s="384">
        <v>0</v>
      </c>
      <c r="GO258" s="291">
        <f>146607.51318+99920.006</f>
        <v>246527.51918</v>
      </c>
      <c r="GP258" s="384">
        <f t="shared" si="633"/>
        <v>0.99967562221049766</v>
      </c>
      <c r="GQ258" s="291"/>
      <c r="GR258" s="291"/>
      <c r="GS258" s="291"/>
      <c r="GT258" s="291"/>
      <c r="GU258" s="291">
        <f>GV258+GX258</f>
        <v>100000</v>
      </c>
      <c r="GV258" s="291">
        <v>0</v>
      </c>
      <c r="GW258" s="291"/>
      <c r="GX258" s="291">
        <v>100000</v>
      </c>
      <c r="GY258" s="291"/>
      <c r="GZ258" s="291"/>
      <c r="HA258" s="291"/>
      <c r="HB258" s="291"/>
      <c r="HC258" s="291"/>
      <c r="HD258" s="291"/>
      <c r="HE258" s="291"/>
      <c r="HF258" s="291"/>
      <c r="HG258" s="291">
        <f>HH258+HJ258</f>
        <v>0</v>
      </c>
      <c r="HH258" s="291"/>
      <c r="HI258" s="291"/>
      <c r="HJ258" s="291">
        <f>HR258-GX258</f>
        <v>0</v>
      </c>
      <c r="HK258" s="291">
        <f>HL258+HN258</f>
        <v>0</v>
      </c>
      <c r="HL258" s="291"/>
      <c r="HM258" s="291"/>
      <c r="HN258" s="291">
        <f>HR258-GX258</f>
        <v>0</v>
      </c>
      <c r="HO258" s="291">
        <f>HP258+HR258</f>
        <v>100000</v>
      </c>
      <c r="HP258" s="291"/>
      <c r="HQ258" s="291"/>
      <c r="HR258" s="291">
        <v>100000</v>
      </c>
      <c r="HS258" s="291">
        <f>HT258+HV258</f>
        <v>100000</v>
      </c>
      <c r="HT258" s="291"/>
      <c r="HU258" s="291"/>
      <c r="HV258" s="291">
        <v>100000</v>
      </c>
      <c r="HW258" s="291">
        <f>HX258+HZ258</f>
        <v>0</v>
      </c>
      <c r="HX258" s="291"/>
      <c r="HY258" s="291"/>
      <c r="HZ258" s="291">
        <v>0</v>
      </c>
      <c r="IA258" s="291">
        <f>IB258+ID258</f>
        <v>100000</v>
      </c>
      <c r="IB258" s="291"/>
      <c r="IC258" s="291"/>
      <c r="ID258" s="291">
        <f>HV258</f>
        <v>100000</v>
      </c>
      <c r="IE258" s="295" t="s">
        <v>417</v>
      </c>
      <c r="IF258" s="451"/>
      <c r="IG258" s="451"/>
      <c r="IH258" s="451"/>
    </row>
    <row r="259" spans="2:249" s="441" customFormat="1" ht="141" hidden="1" customHeight="1" x14ac:dyDescent="0.35">
      <c r="B259" s="301" t="s">
        <v>418</v>
      </c>
      <c r="C259" s="168" t="s">
        <v>419</v>
      </c>
      <c r="D259" s="381"/>
      <c r="E259" s="291"/>
      <c r="F259" s="291"/>
      <c r="G259" s="291"/>
      <c r="H259" s="291"/>
      <c r="I259" s="291"/>
      <c r="J259" s="291"/>
      <c r="K259" s="291"/>
      <c r="L259" s="291"/>
      <c r="M259" s="291"/>
      <c r="N259" s="291"/>
      <c r="O259" s="291"/>
      <c r="P259" s="291"/>
      <c r="Q259" s="291"/>
      <c r="R259" s="291"/>
      <c r="S259" s="291"/>
      <c r="T259" s="291"/>
      <c r="U259" s="291"/>
      <c r="V259" s="291"/>
      <c r="W259" s="291"/>
      <c r="X259" s="291"/>
      <c r="Y259" s="291"/>
      <c r="Z259" s="291"/>
      <c r="AA259" s="291"/>
      <c r="AB259" s="291"/>
      <c r="AC259" s="291"/>
      <c r="AD259" s="291"/>
      <c r="AE259" s="291"/>
      <c r="AF259" s="291"/>
      <c r="AG259" s="291"/>
      <c r="AH259" s="291"/>
      <c r="AI259" s="291"/>
      <c r="AJ259" s="291"/>
      <c r="AK259" s="291"/>
      <c r="AL259" s="291"/>
      <c r="AM259" s="389"/>
      <c r="AN259" s="389"/>
      <c r="AO259" s="291"/>
      <c r="AP259" s="390"/>
      <c r="AQ259" s="390"/>
      <c r="AR259" s="291"/>
      <c r="AS259" s="291"/>
      <c r="AT259" s="291"/>
      <c r="AU259" s="291"/>
      <c r="AV259" s="291"/>
      <c r="AW259" s="291"/>
      <c r="AX259" s="291"/>
      <c r="AY259" s="291"/>
      <c r="AZ259" s="291"/>
      <c r="BA259" s="291"/>
      <c r="BB259" s="291"/>
      <c r="BC259" s="291"/>
      <c r="BD259" s="291"/>
      <c r="BE259" s="291"/>
      <c r="BF259" s="291"/>
      <c r="BG259" s="291"/>
      <c r="BH259" s="291"/>
      <c r="BI259" s="291"/>
      <c r="BJ259" s="291"/>
      <c r="BK259" s="291"/>
      <c r="BL259" s="305"/>
      <c r="BM259" s="305"/>
      <c r="BN259" s="305"/>
      <c r="BO259" s="305"/>
      <c r="BP259" s="305"/>
      <c r="BQ259" s="305"/>
      <c r="BR259" s="305"/>
      <c r="BS259" s="305"/>
      <c r="BT259" s="305"/>
      <c r="BU259" s="305"/>
      <c r="BV259" s="291"/>
      <c r="BW259" s="291"/>
      <c r="BX259" s="291"/>
      <c r="BY259" s="291"/>
      <c r="BZ259" s="291"/>
      <c r="CA259" s="291"/>
      <c r="CB259" s="291"/>
      <c r="CC259" s="291"/>
      <c r="CD259" s="291"/>
      <c r="CE259" s="291"/>
      <c r="CF259" s="305"/>
      <c r="CG259" s="381"/>
      <c r="CH259" s="291"/>
      <c r="CI259" s="291"/>
      <c r="CJ259" s="291"/>
      <c r="CK259" s="291"/>
      <c r="CL259" s="291"/>
      <c r="CM259" s="291"/>
      <c r="CN259" s="291"/>
      <c r="CO259" s="291"/>
      <c r="CP259" s="291"/>
      <c r="CQ259" s="291"/>
      <c r="CR259" s="291"/>
      <c r="CS259" s="291"/>
      <c r="CT259" s="291"/>
      <c r="CU259" s="291"/>
      <c r="CV259" s="291"/>
      <c r="CW259" s="291"/>
      <c r="CX259" s="291"/>
      <c r="CY259" s="291"/>
      <c r="CZ259" s="291"/>
      <c r="DA259" s="291"/>
      <c r="DB259" s="291"/>
      <c r="DC259" s="291"/>
      <c r="DD259" s="291"/>
      <c r="DE259" s="291"/>
      <c r="DF259" s="291"/>
      <c r="DG259" s="291"/>
      <c r="DH259" s="291"/>
      <c r="DI259" s="291"/>
      <c r="DJ259" s="291"/>
      <c r="DK259" s="291"/>
      <c r="DL259" s="291"/>
      <c r="DM259" s="291"/>
      <c r="DN259" s="291"/>
      <c r="DO259" s="291"/>
      <c r="DP259" s="291"/>
      <c r="DQ259" s="291"/>
      <c r="DR259" s="291"/>
      <c r="DS259" s="291"/>
      <c r="DT259" s="291"/>
      <c r="DU259" s="291"/>
      <c r="DV259" s="291"/>
      <c r="DW259" s="291"/>
      <c r="DX259" s="291"/>
      <c r="DY259" s="291"/>
      <c r="DZ259" s="291"/>
      <c r="EA259" s="291"/>
      <c r="EB259" s="291"/>
      <c r="EC259" s="291"/>
      <c r="ED259" s="291"/>
      <c r="EE259" s="291"/>
      <c r="EF259" s="291"/>
      <c r="EG259" s="291">
        <f>EH259+EJ259</f>
        <v>0</v>
      </c>
      <c r="EH259" s="291"/>
      <c r="EI259" s="291"/>
      <c r="EJ259" s="291">
        <v>0</v>
      </c>
      <c r="EK259" s="291">
        <f>EN259</f>
        <v>0</v>
      </c>
      <c r="EL259" s="291"/>
      <c r="EM259" s="291"/>
      <c r="EN259" s="291">
        <v>0</v>
      </c>
      <c r="EO259" s="291"/>
      <c r="EP259" s="291"/>
      <c r="EQ259" s="291"/>
      <c r="ER259" s="291"/>
      <c r="ES259" s="291">
        <f t="shared" si="620"/>
        <v>0</v>
      </c>
      <c r="ET259" s="291">
        <v>0</v>
      </c>
      <c r="EU259" s="291"/>
      <c r="EV259" s="291">
        <v>0</v>
      </c>
      <c r="EW259" s="291"/>
      <c r="EX259" s="291"/>
      <c r="EY259" s="291"/>
      <c r="EZ259" s="291"/>
      <c r="FA259" s="291"/>
      <c r="FB259" s="291"/>
      <c r="FC259" s="291">
        <f>FD259+FF259</f>
        <v>0</v>
      </c>
      <c r="FD259" s="291"/>
      <c r="FE259" s="291"/>
      <c r="FF259" s="291">
        <v>0</v>
      </c>
      <c r="FG259" s="291">
        <f>FJ259</f>
        <v>0</v>
      </c>
      <c r="FH259" s="291"/>
      <c r="FI259" s="291"/>
      <c r="FJ259" s="291">
        <v>0</v>
      </c>
      <c r="FK259" s="291"/>
      <c r="FL259" s="291"/>
      <c r="FM259" s="291"/>
      <c r="FN259" s="291"/>
      <c r="FO259" s="291">
        <f>FP259+FR259</f>
        <v>0</v>
      </c>
      <c r="FP259" s="291"/>
      <c r="FQ259" s="291"/>
      <c r="FR259" s="291">
        <v>0</v>
      </c>
      <c r="FS259" s="291">
        <f t="shared" si="627"/>
        <v>0</v>
      </c>
      <c r="FT259" s="384" t="e">
        <f t="shared" si="628"/>
        <v>#DIV/0!</v>
      </c>
      <c r="FU259" s="291"/>
      <c r="FV259" s="384" t="e">
        <f t="shared" si="623"/>
        <v>#DIV/0!</v>
      </c>
      <c r="FW259" s="291"/>
      <c r="FX259" s="291"/>
      <c r="FY259" s="291"/>
      <c r="FZ259" s="384"/>
      <c r="GA259" s="291">
        <f t="shared" si="629"/>
        <v>0</v>
      </c>
      <c r="GB259" s="384" t="e">
        <f t="shared" si="630"/>
        <v>#DIV/0!</v>
      </c>
      <c r="GC259" s="291"/>
      <c r="GD259" s="384" t="e">
        <f t="shared" si="631"/>
        <v>#DIV/0!</v>
      </c>
      <c r="GE259" s="291"/>
      <c r="GF259" s="291"/>
      <c r="GG259" s="291"/>
      <c r="GH259" s="291"/>
      <c r="GI259" s="291">
        <f t="shared" si="632"/>
        <v>0</v>
      </c>
      <c r="GJ259" s="384" t="e">
        <f t="shared" si="624"/>
        <v>#DIV/0!</v>
      </c>
      <c r="GK259" s="291"/>
      <c r="GL259" s="384" t="e">
        <f t="shared" si="625"/>
        <v>#DIV/0!</v>
      </c>
      <c r="GM259" s="291"/>
      <c r="GN259" s="384" t="e">
        <f t="shared" si="626"/>
        <v>#DIV/0!</v>
      </c>
      <c r="GO259" s="291"/>
      <c r="GP259" s="384" t="e">
        <f t="shared" si="633"/>
        <v>#DIV/0!</v>
      </c>
      <c r="GQ259" s="291"/>
      <c r="GR259" s="291"/>
      <c r="GS259" s="291"/>
      <c r="GT259" s="291"/>
      <c r="GU259" s="291"/>
      <c r="GV259" s="291"/>
      <c r="GW259" s="291"/>
      <c r="GX259" s="291"/>
      <c r="GY259" s="291"/>
      <c r="GZ259" s="291"/>
      <c r="HA259" s="291"/>
      <c r="HB259" s="291"/>
      <c r="HC259" s="291"/>
      <c r="HD259" s="291"/>
      <c r="HE259" s="291"/>
      <c r="HF259" s="291"/>
      <c r="HG259" s="291"/>
      <c r="HH259" s="291"/>
      <c r="HI259" s="291"/>
      <c r="HJ259" s="291"/>
      <c r="HK259" s="291"/>
      <c r="HL259" s="291"/>
      <c r="HM259" s="291"/>
      <c r="HN259" s="291"/>
      <c r="HO259" s="291"/>
      <c r="HP259" s="291"/>
      <c r="HQ259" s="291"/>
      <c r="HR259" s="291"/>
      <c r="HS259" s="291"/>
      <c r="HT259" s="291"/>
      <c r="HU259" s="291"/>
      <c r="HV259" s="291"/>
      <c r="HW259" s="291"/>
      <c r="HX259" s="291"/>
      <c r="HY259" s="291"/>
      <c r="HZ259" s="291"/>
      <c r="IA259" s="291"/>
      <c r="IB259" s="291"/>
      <c r="IC259" s="291"/>
      <c r="ID259" s="291"/>
      <c r="IE259" s="295"/>
      <c r="IF259" s="451"/>
      <c r="IG259" s="451"/>
      <c r="IH259" s="451"/>
    </row>
    <row r="260" spans="2:249" s="441" customFormat="1" ht="42.75" customHeight="1" x14ac:dyDescent="0.35">
      <c r="B260" s="380" t="s">
        <v>418</v>
      </c>
      <c r="C260" s="452" t="s">
        <v>420</v>
      </c>
      <c r="D260" s="291" t="s">
        <v>421</v>
      </c>
      <c r="E260" s="291">
        <f>F260+G260</f>
        <v>102494.755</v>
      </c>
      <c r="F260" s="291">
        <v>102494.755</v>
      </c>
      <c r="G260" s="291"/>
      <c r="H260" s="291">
        <f>I260+J260</f>
        <v>0</v>
      </c>
      <c r="I260" s="291">
        <f>L260-F260</f>
        <v>0</v>
      </c>
      <c r="J260" s="291">
        <f>M260-G260</f>
        <v>0</v>
      </c>
      <c r="K260" s="291">
        <f>L260+M260</f>
        <v>102494.755</v>
      </c>
      <c r="L260" s="291">
        <v>102494.755</v>
      </c>
      <c r="M260" s="291"/>
      <c r="N260" s="291">
        <f>O260+P260</f>
        <v>0</v>
      </c>
      <c r="O260" s="291">
        <f>R260-L260</f>
        <v>0</v>
      </c>
      <c r="P260" s="291">
        <f>S260-M260</f>
        <v>0</v>
      </c>
      <c r="Q260" s="291">
        <f>R260+S260</f>
        <v>102494.755</v>
      </c>
      <c r="R260" s="291">
        <v>102494.755</v>
      </c>
      <c r="S260" s="291"/>
      <c r="T260" s="291">
        <f>U260+V260</f>
        <v>75000</v>
      </c>
      <c r="U260" s="291">
        <v>0</v>
      </c>
      <c r="V260" s="291">
        <v>75000</v>
      </c>
      <c r="W260" s="291">
        <f>X260+Y260</f>
        <v>14561.682860000001</v>
      </c>
      <c r="X260" s="291">
        <f>AA260-U260</f>
        <v>89561.682860000001</v>
      </c>
      <c r="Y260" s="291">
        <f>AB260-V260</f>
        <v>-75000</v>
      </c>
      <c r="Z260" s="291">
        <f>AA260+AB260</f>
        <v>89561.682860000001</v>
      </c>
      <c r="AA260" s="291">
        <v>89561.682860000001</v>
      </c>
      <c r="AB260" s="291"/>
      <c r="AC260" s="291">
        <f>AD260+AE260</f>
        <v>0</v>
      </c>
      <c r="AD260" s="291">
        <v>0</v>
      </c>
      <c r="AE260" s="291"/>
      <c r="AF260" s="291">
        <f>AG260+AH260</f>
        <v>89561.682860000001</v>
      </c>
      <c r="AG260" s="291">
        <f>AA260+AD260</f>
        <v>89561.682860000001</v>
      </c>
      <c r="AH260" s="291"/>
      <c r="AI260" s="291">
        <v>0</v>
      </c>
      <c r="AJ260" s="291">
        <v>84561.682860000001</v>
      </c>
      <c r="AK260" s="291">
        <f>Z260-AJ260</f>
        <v>5000</v>
      </c>
      <c r="AL260" s="291">
        <f>AF260-AJ260</f>
        <v>5000</v>
      </c>
      <c r="AM260" s="389" t="s">
        <v>422</v>
      </c>
      <c r="AN260" s="389" t="s">
        <v>423</v>
      </c>
      <c r="AO260" s="291">
        <v>1</v>
      </c>
      <c r="AP260" s="390">
        <v>88645.718429999994</v>
      </c>
      <c r="AQ260" s="390"/>
      <c r="AR260" s="291">
        <f>AF260-AP260-AQ260</f>
        <v>915.96443000000727</v>
      </c>
      <c r="AS260" s="291">
        <f>AT260+AU260</f>
        <v>20000</v>
      </c>
      <c r="AT260" s="291">
        <f>'[4]2018-2019 _с лимит75и50'!BQ156</f>
        <v>20000</v>
      </c>
      <c r="AU260" s="291"/>
      <c r="AV260" s="291">
        <f>AW260+AX260</f>
        <v>0</v>
      </c>
      <c r="AW260" s="291">
        <v>0</v>
      </c>
      <c r="AX260" s="291">
        <v>0</v>
      </c>
      <c r="AY260" s="291">
        <f>AZ260+BA260</f>
        <v>20000</v>
      </c>
      <c r="AZ260" s="291">
        <f>AT260+AW260</f>
        <v>20000</v>
      </c>
      <c r="BA260" s="291"/>
      <c r="BB260" s="291">
        <f>BC260+BD260</f>
        <v>20000</v>
      </c>
      <c r="BC260" s="291">
        <v>20000</v>
      </c>
      <c r="BD260" s="291"/>
      <c r="BE260" s="291">
        <f>BF260+BG260</f>
        <v>0</v>
      </c>
      <c r="BF260" s="291">
        <f>BW260-BC260</f>
        <v>0</v>
      </c>
      <c r="BG260" s="291">
        <f>BX260-BD260</f>
        <v>0</v>
      </c>
      <c r="BH260" s="291">
        <f>BI260+BJ260</f>
        <v>20000</v>
      </c>
      <c r="BI260" s="291">
        <f>BC260+BF260</f>
        <v>20000</v>
      </c>
      <c r="BJ260" s="291"/>
      <c r="BK260" s="291">
        <v>1</v>
      </c>
      <c r="BL260" s="305">
        <f>AY260</f>
        <v>20000</v>
      </c>
      <c r="BM260" s="305"/>
      <c r="BN260" s="305"/>
      <c r="BO260" s="305"/>
      <c r="BP260" s="305">
        <f>BQ260+BR260</f>
        <v>0</v>
      </c>
      <c r="BQ260" s="305"/>
      <c r="BR260" s="305"/>
      <c r="BS260" s="305">
        <f>BT260+BU260</f>
        <v>20000</v>
      </c>
      <c r="BT260" s="305">
        <f>AZ260-BN260-BQ260</f>
        <v>20000</v>
      </c>
      <c r="BU260" s="305"/>
      <c r="BV260" s="291">
        <f>BW260+BX260</f>
        <v>20000</v>
      </c>
      <c r="BW260" s="291">
        <v>20000</v>
      </c>
      <c r="BX260" s="291"/>
      <c r="BY260" s="291">
        <f>BZ260+CA260</f>
        <v>0</v>
      </c>
      <c r="BZ260" s="291">
        <v>0</v>
      </c>
      <c r="CA260" s="291">
        <v>0</v>
      </c>
      <c r="CB260" s="291">
        <f>CC260+CD260</f>
        <v>20000</v>
      </c>
      <c r="CC260" s="291">
        <f>BI260</f>
        <v>20000</v>
      </c>
      <c r="CD260" s="291"/>
      <c r="CE260" s="291">
        <v>1</v>
      </c>
      <c r="CF260" s="305">
        <f>BV260</f>
        <v>20000</v>
      </c>
      <c r="CG260" s="381"/>
      <c r="CH260" s="291">
        <f>CI260+CJ260</f>
        <v>21000</v>
      </c>
      <c r="CI260" s="291">
        <v>21000</v>
      </c>
      <c r="CJ260" s="291"/>
      <c r="CK260" s="291">
        <f>CL260+CM260</f>
        <v>0</v>
      </c>
      <c r="CL260" s="291">
        <v>0</v>
      </c>
      <c r="CM260" s="291">
        <v>0</v>
      </c>
      <c r="CN260" s="291"/>
      <c r="CO260" s="291"/>
      <c r="CP260" s="291"/>
      <c r="CQ260" s="291">
        <f>CR260+CS260</f>
        <v>21000</v>
      </c>
      <c r="CR260" s="291">
        <v>21000</v>
      </c>
      <c r="CS260" s="291"/>
      <c r="CT260" s="291">
        <f>CU260+CV260</f>
        <v>0</v>
      </c>
      <c r="CU260" s="291">
        <f>CA260</f>
        <v>0</v>
      </c>
      <c r="CV260" s="291"/>
      <c r="CW260" s="291">
        <f t="shared" si="616"/>
        <v>122161.69921000001</v>
      </c>
      <c r="CX260" s="291">
        <v>122161.69921000001</v>
      </c>
      <c r="CY260" s="291"/>
      <c r="CZ260" s="291">
        <f>DA260+DB260</f>
        <v>21000</v>
      </c>
      <c r="DA260" s="291">
        <v>21000</v>
      </c>
      <c r="DB260" s="291"/>
      <c r="DC260" s="291"/>
      <c r="DD260" s="291"/>
      <c r="DE260" s="291"/>
      <c r="DF260" s="291">
        <f t="shared" si="617"/>
        <v>0</v>
      </c>
      <c r="DG260" s="291">
        <f>DJ260-CX260</f>
        <v>0</v>
      </c>
      <c r="DH260" s="291"/>
      <c r="DI260" s="291">
        <f t="shared" si="618"/>
        <v>122161.69921000001</v>
      </c>
      <c r="DJ260" s="291">
        <f>20000+102161.69921</f>
        <v>122161.69921000001</v>
      </c>
      <c r="DK260" s="291"/>
      <c r="DL260" s="291">
        <f>DM260+DN260</f>
        <v>20661.699209999999</v>
      </c>
      <c r="DM260" s="291">
        <f>18500+2161.69921</f>
        <v>20661.699209999999</v>
      </c>
      <c r="DN260" s="291"/>
      <c r="DO260" s="291">
        <f>DP260+DQ260</f>
        <v>0</v>
      </c>
      <c r="DP260" s="291">
        <v>0</v>
      </c>
      <c r="DQ260" s="291"/>
      <c r="DR260" s="291">
        <f>DS260+DT260</f>
        <v>101500</v>
      </c>
      <c r="DS260" s="291">
        <f>DJ260-DM260-DP260</f>
        <v>101500</v>
      </c>
      <c r="DT260" s="291"/>
      <c r="DU260" s="291">
        <f>DV260+DW260</f>
        <v>71000</v>
      </c>
      <c r="DV260" s="291">
        <v>71000</v>
      </c>
      <c r="DW260" s="291"/>
      <c r="DX260" s="291">
        <f>DY260+DZ260</f>
        <v>0</v>
      </c>
      <c r="DY260" s="291">
        <v>0</v>
      </c>
      <c r="DZ260" s="291"/>
      <c r="EA260" s="291"/>
      <c r="EB260" s="291"/>
      <c r="EC260" s="291"/>
      <c r="ED260" s="291">
        <f>EE260</f>
        <v>-61000</v>
      </c>
      <c r="EE260" s="291">
        <f>EH260-DV260</f>
        <v>-61000</v>
      </c>
      <c r="EF260" s="291"/>
      <c r="EG260" s="291">
        <f>EH260</f>
        <v>10000</v>
      </c>
      <c r="EH260" s="291">
        <v>10000</v>
      </c>
      <c r="EI260" s="291"/>
      <c r="EJ260" s="291"/>
      <c r="EK260" s="291">
        <f>EL260+EN260</f>
        <v>-10000</v>
      </c>
      <c r="EL260" s="291">
        <f>ET260-EH260</f>
        <v>-10000</v>
      </c>
      <c r="EM260" s="291"/>
      <c r="EN260" s="291"/>
      <c r="EO260" s="291">
        <f>EP260+ER260</f>
        <v>10000</v>
      </c>
      <c r="EP260" s="291">
        <f>EX260-EL260</f>
        <v>10000</v>
      </c>
      <c r="EQ260" s="291"/>
      <c r="ER260" s="291"/>
      <c r="ES260" s="291">
        <f t="shared" si="620"/>
        <v>0</v>
      </c>
      <c r="ET260" s="291"/>
      <c r="EU260" s="291"/>
      <c r="EV260" s="291"/>
      <c r="EW260" s="291">
        <f>EX260+EY260</f>
        <v>0</v>
      </c>
      <c r="EX260" s="291">
        <v>0</v>
      </c>
      <c r="EY260" s="291"/>
      <c r="EZ260" s="291"/>
      <c r="FA260" s="291"/>
      <c r="FB260" s="291"/>
      <c r="FC260" s="291">
        <f>FD260</f>
        <v>10000</v>
      </c>
      <c r="FD260" s="291">
        <v>10000</v>
      </c>
      <c r="FE260" s="291"/>
      <c r="FF260" s="291"/>
      <c r="FG260" s="291">
        <f>FH260+FJ260</f>
        <v>49375.118589999998</v>
      </c>
      <c r="FH260" s="291">
        <f>FP260-FD260</f>
        <v>49375.118589999998</v>
      </c>
      <c r="FI260" s="291"/>
      <c r="FJ260" s="291"/>
      <c r="FK260" s="291">
        <f>FL260+FN260</f>
        <v>0</v>
      </c>
      <c r="FL260" s="291"/>
      <c r="FM260" s="291"/>
      <c r="FN260" s="291"/>
      <c r="FO260" s="291">
        <f>FP260</f>
        <v>59375.118589999998</v>
      </c>
      <c r="FP260" s="291">
        <f>10000+49375.11859</f>
        <v>59375.118589999998</v>
      </c>
      <c r="FQ260" s="291"/>
      <c r="FR260" s="291"/>
      <c r="FS260" s="291">
        <f t="shared" si="627"/>
        <v>0</v>
      </c>
      <c r="FT260" s="384">
        <f t="shared" si="628"/>
        <v>0</v>
      </c>
      <c r="FU260" s="291"/>
      <c r="FV260" s="384">
        <f t="shared" si="623"/>
        <v>0</v>
      </c>
      <c r="FW260" s="291"/>
      <c r="FX260" s="291"/>
      <c r="FY260" s="291"/>
      <c r="FZ260" s="384"/>
      <c r="GA260" s="291">
        <f t="shared" si="629"/>
        <v>0</v>
      </c>
      <c r="GB260" s="384">
        <f t="shared" si="630"/>
        <v>0</v>
      </c>
      <c r="GC260" s="291">
        <v>0</v>
      </c>
      <c r="GD260" s="384">
        <f t="shared" si="631"/>
        <v>0</v>
      </c>
      <c r="GE260" s="291"/>
      <c r="GF260" s="291"/>
      <c r="GG260" s="291"/>
      <c r="GH260" s="291"/>
      <c r="GI260" s="291">
        <f t="shared" si="632"/>
        <v>7925.6134700000002</v>
      </c>
      <c r="GJ260" s="384">
        <f t="shared" si="624"/>
        <v>0.79256134700000003</v>
      </c>
      <c r="GK260" s="291">
        <v>7925.6134700000002</v>
      </c>
      <c r="GL260" s="384">
        <f t="shared" si="625"/>
        <v>0.79256134700000003</v>
      </c>
      <c r="GM260" s="291"/>
      <c r="GN260" s="384">
        <v>0</v>
      </c>
      <c r="GO260" s="291"/>
      <c r="GP260" s="384">
        <v>0</v>
      </c>
      <c r="GQ260" s="291"/>
      <c r="GR260" s="291"/>
      <c r="GS260" s="291"/>
      <c r="GT260" s="291"/>
      <c r="GU260" s="291">
        <f>GV260</f>
        <v>30000</v>
      </c>
      <c r="GV260" s="291">
        <v>30000</v>
      </c>
      <c r="GW260" s="291"/>
      <c r="GX260" s="291"/>
      <c r="GY260" s="291"/>
      <c r="GZ260" s="291"/>
      <c r="HA260" s="291"/>
      <c r="HB260" s="291"/>
      <c r="HC260" s="291"/>
      <c r="HD260" s="291"/>
      <c r="HE260" s="291"/>
      <c r="HF260" s="291"/>
      <c r="HG260" s="291">
        <f>HH260</f>
        <v>0</v>
      </c>
      <c r="HH260" s="291">
        <f>HP260-GV260</f>
        <v>0</v>
      </c>
      <c r="HI260" s="291"/>
      <c r="HJ260" s="291"/>
      <c r="HK260" s="291">
        <f>HL260</f>
        <v>0</v>
      </c>
      <c r="HL260" s="291">
        <f>IF260-GZ260</f>
        <v>0</v>
      </c>
      <c r="HM260" s="291"/>
      <c r="HN260" s="291"/>
      <c r="HO260" s="291">
        <f>HP260</f>
        <v>30000</v>
      </c>
      <c r="HP260" s="291">
        <v>30000</v>
      </c>
      <c r="HQ260" s="291"/>
      <c r="HR260" s="291"/>
      <c r="HS260" s="291">
        <f>HT260</f>
        <v>0</v>
      </c>
      <c r="HT260" s="291">
        <v>0</v>
      </c>
      <c r="HU260" s="291"/>
      <c r="HV260" s="291"/>
      <c r="HW260" s="291">
        <f>HX260</f>
        <v>0</v>
      </c>
      <c r="HX260" s="291">
        <f>IR260-HL260</f>
        <v>0</v>
      </c>
      <c r="HY260" s="291"/>
      <c r="HZ260" s="291"/>
      <c r="IA260" s="291">
        <f>IB260</f>
        <v>0</v>
      </c>
      <c r="IB260" s="291">
        <v>0</v>
      </c>
      <c r="IC260" s="291"/>
      <c r="ID260" s="291"/>
      <c r="IE260" s="295" t="s">
        <v>424</v>
      </c>
      <c r="IF260" s="451"/>
      <c r="IG260" s="451"/>
      <c r="IH260" s="451"/>
    </row>
    <row r="261" spans="2:249" s="441" customFormat="1" ht="42.75" hidden="1" customHeight="1" x14ac:dyDescent="0.35">
      <c r="B261" s="453" t="s">
        <v>91</v>
      </c>
      <c r="C261" s="410" t="s">
        <v>425</v>
      </c>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291"/>
      <c r="Z261" s="291"/>
      <c r="AA261" s="291"/>
      <c r="AB261" s="291"/>
      <c r="AC261" s="291"/>
      <c r="AD261" s="291"/>
      <c r="AE261" s="291"/>
      <c r="AF261" s="291"/>
      <c r="AG261" s="291"/>
      <c r="AH261" s="291"/>
      <c r="AI261" s="291"/>
      <c r="AJ261" s="291"/>
      <c r="AK261" s="291"/>
      <c r="AL261" s="291"/>
      <c r="AM261" s="389"/>
      <c r="AN261" s="389"/>
      <c r="AO261" s="291"/>
      <c r="AP261" s="390"/>
      <c r="AQ261" s="390"/>
      <c r="AR261" s="291"/>
      <c r="AS261" s="291"/>
      <c r="AT261" s="291"/>
      <c r="AU261" s="291"/>
      <c r="AV261" s="291"/>
      <c r="AW261" s="291"/>
      <c r="AX261" s="291"/>
      <c r="AY261" s="291"/>
      <c r="AZ261" s="291"/>
      <c r="BA261" s="291"/>
      <c r="BB261" s="291"/>
      <c r="BC261" s="291"/>
      <c r="BD261" s="291"/>
      <c r="BE261" s="291"/>
      <c r="BF261" s="291"/>
      <c r="BG261" s="291"/>
      <c r="BH261" s="291"/>
      <c r="BI261" s="291"/>
      <c r="BJ261" s="291"/>
      <c r="BK261" s="291"/>
      <c r="BL261" s="305"/>
      <c r="BM261" s="305"/>
      <c r="BN261" s="305"/>
      <c r="BO261" s="305"/>
      <c r="BP261" s="305"/>
      <c r="BQ261" s="305"/>
      <c r="BR261" s="305"/>
      <c r="BS261" s="305"/>
      <c r="BT261" s="305"/>
      <c r="BU261" s="305"/>
      <c r="BV261" s="291"/>
      <c r="BW261" s="291"/>
      <c r="BX261" s="291"/>
      <c r="BY261" s="291"/>
      <c r="BZ261" s="291"/>
      <c r="CA261" s="291"/>
      <c r="CB261" s="291"/>
      <c r="CC261" s="291"/>
      <c r="CD261" s="291"/>
      <c r="CE261" s="291"/>
      <c r="CF261" s="305"/>
      <c r="CG261" s="381"/>
      <c r="CH261" s="291"/>
      <c r="CI261" s="291"/>
      <c r="CJ261" s="291"/>
      <c r="CK261" s="291"/>
      <c r="CL261" s="291"/>
      <c r="CM261" s="291"/>
      <c r="CN261" s="291"/>
      <c r="CO261" s="291"/>
      <c r="CP261" s="291"/>
      <c r="CQ261" s="291"/>
      <c r="CR261" s="291"/>
      <c r="CS261" s="291"/>
      <c r="CT261" s="291"/>
      <c r="CU261" s="291"/>
      <c r="CV261" s="291"/>
      <c r="CW261" s="223">
        <f t="shared" si="616"/>
        <v>0</v>
      </c>
      <c r="CX261" s="223">
        <v>0</v>
      </c>
      <c r="CY261" s="223"/>
      <c r="CZ261" s="223"/>
      <c r="DA261" s="223"/>
      <c r="DB261" s="223"/>
      <c r="DC261" s="223"/>
      <c r="DD261" s="223"/>
      <c r="DE261" s="223"/>
      <c r="DF261" s="223">
        <f t="shared" si="617"/>
        <v>4000</v>
      </c>
      <c r="DG261" s="223">
        <f>DJ261-CX261</f>
        <v>4000</v>
      </c>
      <c r="DH261" s="223"/>
      <c r="DI261" s="223">
        <f>DJ261</f>
        <v>4000</v>
      </c>
      <c r="DJ261" s="223">
        <f>DJ262</f>
        <v>4000</v>
      </c>
      <c r="DK261" s="223"/>
      <c r="DL261" s="223"/>
      <c r="DM261" s="223"/>
      <c r="DN261" s="223"/>
      <c r="DO261" s="223"/>
      <c r="DP261" s="223"/>
      <c r="DQ261" s="223"/>
      <c r="DR261" s="223"/>
      <c r="DS261" s="223"/>
      <c r="DT261" s="223"/>
      <c r="DU261" s="223">
        <f>DV261+DW261</f>
        <v>0</v>
      </c>
      <c r="DV261" s="223">
        <f>DW261+DX261</f>
        <v>0</v>
      </c>
      <c r="DW261" s="223">
        <f>DX261+DY261</f>
        <v>0</v>
      </c>
      <c r="DX261" s="223">
        <f>DY261+DZ261</f>
        <v>0</v>
      </c>
      <c r="DY261" s="223">
        <f t="shared" ref="DY261:EF261" si="634">DZ261+EA261</f>
        <v>0</v>
      </c>
      <c r="DZ261" s="223">
        <f t="shared" si="634"/>
        <v>0</v>
      </c>
      <c r="EA261" s="223">
        <f t="shared" si="634"/>
        <v>0</v>
      </c>
      <c r="EB261" s="223">
        <f t="shared" si="634"/>
        <v>0</v>
      </c>
      <c r="EC261" s="223">
        <f t="shared" si="634"/>
        <v>0</v>
      </c>
      <c r="ED261" s="223">
        <f t="shared" si="634"/>
        <v>0</v>
      </c>
      <c r="EE261" s="223">
        <f t="shared" si="634"/>
        <v>0</v>
      </c>
      <c r="EF261" s="223">
        <f t="shared" si="634"/>
        <v>0</v>
      </c>
      <c r="EG261" s="223">
        <f>EH261+EJ261</f>
        <v>0</v>
      </c>
      <c r="EH261" s="223"/>
      <c r="EI261" s="223"/>
      <c r="EJ261" s="223"/>
      <c r="EK261" s="223">
        <f>EL261</f>
        <v>0</v>
      </c>
      <c r="EL261" s="223">
        <f>EL262</f>
        <v>0</v>
      </c>
      <c r="EM261" s="223"/>
      <c r="EN261" s="223">
        <f>EN262</f>
        <v>0</v>
      </c>
      <c r="EO261" s="223">
        <f>EP261</f>
        <v>0</v>
      </c>
      <c r="EP261" s="223">
        <f>EP262</f>
        <v>0</v>
      </c>
      <c r="EQ261" s="223"/>
      <c r="ER261" s="223">
        <f>ER262</f>
        <v>0</v>
      </c>
      <c r="ES261" s="222">
        <f>ET261</f>
        <v>0</v>
      </c>
      <c r="ET261" s="223">
        <f>ET262</f>
        <v>0</v>
      </c>
      <c r="EU261" s="223"/>
      <c r="EV261" s="223">
        <f>EV262</f>
        <v>0</v>
      </c>
      <c r="EW261" s="223">
        <f>EX261+EY261</f>
        <v>0</v>
      </c>
      <c r="EX261" s="223">
        <f>EY261+EZ261</f>
        <v>0</v>
      </c>
      <c r="EY261" s="223">
        <f>EZ261+FA261</f>
        <v>0</v>
      </c>
      <c r="EZ261" s="223">
        <f>FA261+FB261</f>
        <v>0</v>
      </c>
      <c r="FA261" s="223">
        <f>FB261+FC261</f>
        <v>0</v>
      </c>
      <c r="FB261" s="223">
        <f>FC261+FD261</f>
        <v>0</v>
      </c>
      <c r="FC261" s="223">
        <f>FD261</f>
        <v>0</v>
      </c>
      <c r="FD261" s="223">
        <f>FD262</f>
        <v>0</v>
      </c>
      <c r="FE261" s="223"/>
      <c r="FF261" s="223">
        <f>FF262</f>
        <v>0</v>
      </c>
      <c r="FG261" s="223">
        <f>FH261+FJ261</f>
        <v>0</v>
      </c>
      <c r="FH261" s="223">
        <f>FJ261+FO261</f>
        <v>0</v>
      </c>
      <c r="FI261" s="223"/>
      <c r="FJ261" s="223">
        <f>FO261+FP261</f>
        <v>0</v>
      </c>
      <c r="FK261" s="223">
        <f>FL261</f>
        <v>0</v>
      </c>
      <c r="FL261" s="223">
        <f>FL262</f>
        <v>0</v>
      </c>
      <c r="FM261" s="223"/>
      <c r="FN261" s="223">
        <f>FN262</f>
        <v>0</v>
      </c>
      <c r="FO261" s="223">
        <f>FP261+FR261</f>
        <v>0</v>
      </c>
      <c r="FP261" s="223"/>
      <c r="FQ261" s="223"/>
      <c r="FR261" s="223"/>
      <c r="FS261" s="223"/>
      <c r="FT261" s="450" t="e">
        <f t="shared" si="628"/>
        <v>#DIV/0!</v>
      </c>
      <c r="FU261" s="223"/>
      <c r="FV261" s="450" t="e">
        <f t="shared" si="623"/>
        <v>#DIV/0!</v>
      </c>
      <c r="FW261" s="223"/>
      <c r="FX261" s="223"/>
      <c r="FY261" s="223"/>
      <c r="FZ261" s="223"/>
      <c r="GA261" s="223"/>
      <c r="GB261" s="415"/>
      <c r="GC261" s="223"/>
      <c r="GD261" s="415"/>
      <c r="GE261" s="223"/>
      <c r="GF261" s="223"/>
      <c r="GG261" s="223"/>
      <c r="GH261" s="223"/>
      <c r="GI261" s="223"/>
      <c r="GJ261" s="376" t="e">
        <f t="shared" si="624"/>
        <v>#DIV/0!</v>
      </c>
      <c r="GK261" s="223"/>
      <c r="GL261" s="376"/>
      <c r="GM261" s="223"/>
      <c r="GN261" s="376" t="e">
        <f t="shared" si="626"/>
        <v>#DIV/0!</v>
      </c>
      <c r="GO261" s="223"/>
      <c r="GP261" s="376"/>
      <c r="GQ261" s="223"/>
      <c r="GR261" s="223"/>
      <c r="GS261" s="223"/>
      <c r="GT261" s="223"/>
      <c r="GU261" s="223">
        <f>GV261</f>
        <v>0</v>
      </c>
      <c r="GV261" s="223">
        <f>GV262</f>
        <v>0</v>
      </c>
      <c r="GW261" s="223"/>
      <c r="GX261" s="223">
        <f>GX262</f>
        <v>0</v>
      </c>
      <c r="GY261" s="223"/>
      <c r="GZ261" s="223"/>
      <c r="HA261" s="223"/>
      <c r="HB261" s="223"/>
      <c r="HC261" s="223"/>
      <c r="HD261" s="223"/>
      <c r="HE261" s="223"/>
      <c r="HF261" s="223"/>
      <c r="HG261" s="223">
        <f>HH261</f>
        <v>0</v>
      </c>
      <c r="HH261" s="223">
        <f>HH262</f>
        <v>0</v>
      </c>
      <c r="HI261" s="223"/>
      <c r="HJ261" s="223">
        <f>HJ262</f>
        <v>0</v>
      </c>
      <c r="HK261" s="223">
        <f>HL261</f>
        <v>0</v>
      </c>
      <c r="HL261" s="223">
        <f>HL262</f>
        <v>0</v>
      </c>
      <c r="HM261" s="223"/>
      <c r="HN261" s="223">
        <f>HN262</f>
        <v>0</v>
      </c>
      <c r="HO261" s="223">
        <f>HP261</f>
        <v>0</v>
      </c>
      <c r="HP261" s="223">
        <f>HP262</f>
        <v>0</v>
      </c>
      <c r="HQ261" s="223"/>
      <c r="HR261" s="223">
        <f>HR262</f>
        <v>0</v>
      </c>
      <c r="HS261" s="223">
        <f>HT261</f>
        <v>0</v>
      </c>
      <c r="HT261" s="223">
        <f>HT262</f>
        <v>0</v>
      </c>
      <c r="HU261" s="223"/>
      <c r="HV261" s="223">
        <f>HV262</f>
        <v>0</v>
      </c>
      <c r="HW261" s="223">
        <f>HX261</f>
        <v>0</v>
      </c>
      <c r="HX261" s="223">
        <f>HX262</f>
        <v>0</v>
      </c>
      <c r="HY261" s="223"/>
      <c r="HZ261" s="223">
        <f>HZ262</f>
        <v>0</v>
      </c>
      <c r="IA261" s="223">
        <f>IB261</f>
        <v>0</v>
      </c>
      <c r="IB261" s="223">
        <f>IB262</f>
        <v>0</v>
      </c>
      <c r="IC261" s="223"/>
      <c r="ID261" s="223">
        <f>ID262</f>
        <v>0</v>
      </c>
      <c r="IE261" s="295"/>
      <c r="IF261" s="451"/>
      <c r="IG261" s="451"/>
      <c r="IH261" s="451"/>
    </row>
    <row r="262" spans="2:249" s="441" customFormat="1" ht="63" hidden="1" customHeight="1" x14ac:dyDescent="0.35">
      <c r="B262" s="454" t="s">
        <v>97</v>
      </c>
      <c r="C262" s="452" t="s">
        <v>345</v>
      </c>
      <c r="D262" s="291"/>
      <c r="E262" s="291"/>
      <c r="F262" s="291"/>
      <c r="G262" s="291"/>
      <c r="H262" s="291"/>
      <c r="I262" s="291"/>
      <c r="J262" s="291"/>
      <c r="K262" s="291"/>
      <c r="L262" s="291"/>
      <c r="M262" s="291"/>
      <c r="N262" s="291"/>
      <c r="O262" s="291"/>
      <c r="P262" s="291"/>
      <c r="Q262" s="291"/>
      <c r="R262" s="291"/>
      <c r="S262" s="291"/>
      <c r="T262" s="291"/>
      <c r="U262" s="291"/>
      <c r="V262" s="291"/>
      <c r="W262" s="291"/>
      <c r="X262" s="291"/>
      <c r="Y262" s="291"/>
      <c r="Z262" s="291"/>
      <c r="AA262" s="291"/>
      <c r="AB262" s="291"/>
      <c r="AC262" s="291"/>
      <c r="AD262" s="291"/>
      <c r="AE262" s="291"/>
      <c r="AF262" s="291"/>
      <c r="AG262" s="291"/>
      <c r="AH262" s="291"/>
      <c r="AI262" s="291"/>
      <c r="AJ262" s="291"/>
      <c r="AK262" s="291"/>
      <c r="AL262" s="291"/>
      <c r="AM262" s="389"/>
      <c r="AN262" s="389"/>
      <c r="AO262" s="291"/>
      <c r="AP262" s="390"/>
      <c r="AQ262" s="390"/>
      <c r="AR262" s="291"/>
      <c r="AS262" s="291"/>
      <c r="AT262" s="291"/>
      <c r="AU262" s="291"/>
      <c r="AV262" s="291"/>
      <c r="AW262" s="291"/>
      <c r="AX262" s="291"/>
      <c r="AY262" s="291"/>
      <c r="AZ262" s="291"/>
      <c r="BA262" s="291"/>
      <c r="BB262" s="291"/>
      <c r="BC262" s="291"/>
      <c r="BD262" s="291"/>
      <c r="BE262" s="291"/>
      <c r="BF262" s="291"/>
      <c r="BG262" s="291"/>
      <c r="BH262" s="291"/>
      <c r="BI262" s="291"/>
      <c r="BJ262" s="291"/>
      <c r="BK262" s="291"/>
      <c r="BL262" s="305"/>
      <c r="BM262" s="305"/>
      <c r="BN262" s="305"/>
      <c r="BO262" s="305"/>
      <c r="BP262" s="305"/>
      <c r="BQ262" s="305"/>
      <c r="BR262" s="305"/>
      <c r="BS262" s="305"/>
      <c r="BT262" s="305"/>
      <c r="BU262" s="305"/>
      <c r="BV262" s="291"/>
      <c r="BW262" s="291"/>
      <c r="BX262" s="291"/>
      <c r="BY262" s="291"/>
      <c r="BZ262" s="291"/>
      <c r="CA262" s="291"/>
      <c r="CB262" s="291"/>
      <c r="CC262" s="291"/>
      <c r="CD262" s="291"/>
      <c r="CE262" s="291"/>
      <c r="CF262" s="305"/>
      <c r="CG262" s="381"/>
      <c r="CH262" s="291"/>
      <c r="CI262" s="291"/>
      <c r="CJ262" s="291"/>
      <c r="CK262" s="291"/>
      <c r="CL262" s="291"/>
      <c r="CM262" s="291"/>
      <c r="CN262" s="291"/>
      <c r="CO262" s="291"/>
      <c r="CP262" s="291"/>
      <c r="CQ262" s="291"/>
      <c r="CR262" s="291"/>
      <c r="CS262" s="291"/>
      <c r="CT262" s="291"/>
      <c r="CU262" s="291"/>
      <c r="CV262" s="291"/>
      <c r="CW262" s="291">
        <f t="shared" si="616"/>
        <v>0</v>
      </c>
      <c r="CX262" s="291">
        <v>0</v>
      </c>
      <c r="CY262" s="291"/>
      <c r="CZ262" s="291"/>
      <c r="DA262" s="291"/>
      <c r="DB262" s="291"/>
      <c r="DC262" s="291"/>
      <c r="DD262" s="291"/>
      <c r="DE262" s="291"/>
      <c r="DF262" s="291">
        <f t="shared" si="617"/>
        <v>4000</v>
      </c>
      <c r="DG262" s="291">
        <f>DJ262-CX262</f>
        <v>4000</v>
      </c>
      <c r="DH262" s="291"/>
      <c r="DI262" s="291">
        <f>DJ262</f>
        <v>4000</v>
      </c>
      <c r="DJ262" s="291">
        <v>4000</v>
      </c>
      <c r="DK262" s="291"/>
      <c r="DL262" s="291"/>
      <c r="DM262" s="291"/>
      <c r="DN262" s="291"/>
      <c r="DO262" s="291"/>
      <c r="DP262" s="291"/>
      <c r="DQ262" s="291"/>
      <c r="DR262" s="291"/>
      <c r="DS262" s="291"/>
      <c r="DT262" s="291"/>
      <c r="DU262" s="291">
        <v>0</v>
      </c>
      <c r="DV262" s="291">
        <v>0</v>
      </c>
      <c r="DW262" s="291">
        <v>0</v>
      </c>
      <c r="DX262" s="291">
        <v>0</v>
      </c>
      <c r="DY262" s="291">
        <v>0</v>
      </c>
      <c r="DZ262" s="291">
        <v>0</v>
      </c>
      <c r="EA262" s="291">
        <v>0</v>
      </c>
      <c r="EB262" s="291">
        <v>0</v>
      </c>
      <c r="EC262" s="291">
        <v>0</v>
      </c>
      <c r="ED262" s="291">
        <v>0</v>
      </c>
      <c r="EE262" s="291">
        <v>0</v>
      </c>
      <c r="EF262" s="291">
        <v>0</v>
      </c>
      <c r="EG262" s="291">
        <v>0</v>
      </c>
      <c r="EH262" s="291"/>
      <c r="EI262" s="291"/>
      <c r="EJ262" s="291"/>
      <c r="EK262" s="291">
        <v>0</v>
      </c>
      <c r="EL262" s="291">
        <v>0</v>
      </c>
      <c r="EM262" s="291"/>
      <c r="EN262" s="291">
        <v>0</v>
      </c>
      <c r="EO262" s="291">
        <v>0</v>
      </c>
      <c r="EP262" s="291">
        <v>0</v>
      </c>
      <c r="EQ262" s="291"/>
      <c r="ER262" s="291">
        <v>0</v>
      </c>
      <c r="ES262" s="445">
        <v>0</v>
      </c>
      <c r="ET262" s="291">
        <v>0</v>
      </c>
      <c r="EU262" s="291"/>
      <c r="EV262" s="291">
        <v>0</v>
      </c>
      <c r="EW262" s="291">
        <v>0</v>
      </c>
      <c r="EX262" s="291">
        <v>0</v>
      </c>
      <c r="EY262" s="291">
        <v>0</v>
      </c>
      <c r="EZ262" s="291">
        <v>0</v>
      </c>
      <c r="FA262" s="291">
        <v>0</v>
      </c>
      <c r="FB262" s="291">
        <v>0</v>
      </c>
      <c r="FC262" s="291">
        <v>0</v>
      </c>
      <c r="FD262" s="291"/>
      <c r="FE262" s="291"/>
      <c r="FF262" s="291"/>
      <c r="FG262" s="291">
        <v>0</v>
      </c>
      <c r="FH262" s="291">
        <v>0</v>
      </c>
      <c r="FI262" s="291"/>
      <c r="FJ262" s="291">
        <v>0</v>
      </c>
      <c r="FK262" s="291">
        <v>0</v>
      </c>
      <c r="FL262" s="291">
        <v>0</v>
      </c>
      <c r="FM262" s="291"/>
      <c r="FN262" s="291">
        <v>0</v>
      </c>
      <c r="FO262" s="291">
        <v>0</v>
      </c>
      <c r="FP262" s="291"/>
      <c r="FQ262" s="291"/>
      <c r="FR262" s="291"/>
      <c r="FS262" s="291"/>
      <c r="FT262" s="450" t="e">
        <f t="shared" si="628"/>
        <v>#DIV/0!</v>
      </c>
      <c r="FU262" s="291"/>
      <c r="FV262" s="450" t="e">
        <f t="shared" si="623"/>
        <v>#DIV/0!</v>
      </c>
      <c r="FW262" s="291"/>
      <c r="FX262" s="291"/>
      <c r="FY262" s="291"/>
      <c r="FZ262" s="291"/>
      <c r="GA262" s="291"/>
      <c r="GB262" s="404"/>
      <c r="GC262" s="291"/>
      <c r="GD262" s="404"/>
      <c r="GE262" s="291"/>
      <c r="GF262" s="291"/>
      <c r="GG262" s="291"/>
      <c r="GH262" s="291"/>
      <c r="GI262" s="291"/>
      <c r="GJ262" s="376" t="e">
        <f t="shared" si="624"/>
        <v>#DIV/0!</v>
      </c>
      <c r="GK262" s="291"/>
      <c r="GL262" s="376"/>
      <c r="GM262" s="291"/>
      <c r="GN262" s="376" t="e">
        <f t="shared" si="626"/>
        <v>#DIV/0!</v>
      </c>
      <c r="GO262" s="291"/>
      <c r="GP262" s="376"/>
      <c r="GQ262" s="291"/>
      <c r="GR262" s="291"/>
      <c r="GS262" s="291"/>
      <c r="GT262" s="291"/>
      <c r="GU262" s="291">
        <v>0</v>
      </c>
      <c r="GV262" s="291"/>
      <c r="GW262" s="291"/>
      <c r="GX262" s="291"/>
      <c r="GY262" s="291"/>
      <c r="GZ262" s="291"/>
      <c r="HA262" s="291"/>
      <c r="HB262" s="291"/>
      <c r="HC262" s="291"/>
      <c r="HD262" s="291"/>
      <c r="HE262" s="291"/>
      <c r="HF262" s="291"/>
      <c r="HG262" s="291">
        <v>0</v>
      </c>
      <c r="HH262" s="291"/>
      <c r="HI262" s="291"/>
      <c r="HJ262" s="291"/>
      <c r="HK262" s="291">
        <v>0</v>
      </c>
      <c r="HL262" s="291"/>
      <c r="HM262" s="291"/>
      <c r="HN262" s="291"/>
      <c r="HO262" s="291">
        <v>0</v>
      </c>
      <c r="HP262" s="291"/>
      <c r="HQ262" s="291"/>
      <c r="HR262" s="291"/>
      <c r="HS262" s="291">
        <v>0</v>
      </c>
      <c r="HT262" s="291"/>
      <c r="HU262" s="291"/>
      <c r="HV262" s="291"/>
      <c r="HW262" s="291">
        <v>0</v>
      </c>
      <c r="HX262" s="291"/>
      <c r="HY262" s="291"/>
      <c r="HZ262" s="291"/>
      <c r="IA262" s="291">
        <v>0</v>
      </c>
      <c r="IB262" s="291"/>
      <c r="IC262" s="291"/>
      <c r="ID262" s="291"/>
      <c r="IE262" s="295"/>
      <c r="IF262" s="451"/>
      <c r="IG262" s="451"/>
      <c r="IH262" s="451"/>
    </row>
    <row r="263" spans="2:249" s="462" customFormat="1" ht="131.25" customHeight="1" x14ac:dyDescent="0.35">
      <c r="B263" s="219" t="s">
        <v>108</v>
      </c>
      <c r="C263" s="455" t="s">
        <v>426</v>
      </c>
      <c r="D263" s="414"/>
      <c r="E263" s="414"/>
      <c r="F263" s="414"/>
      <c r="G263" s="414"/>
      <c r="H263" s="414"/>
      <c r="I263" s="414"/>
      <c r="J263" s="414"/>
      <c r="K263" s="414"/>
      <c r="L263" s="414"/>
      <c r="M263" s="414"/>
      <c r="N263" s="414"/>
      <c r="O263" s="414"/>
      <c r="P263" s="414"/>
      <c r="Q263" s="414"/>
      <c r="R263" s="414"/>
      <c r="S263" s="414"/>
      <c r="T263" s="414"/>
      <c r="U263" s="414"/>
      <c r="V263" s="414"/>
      <c r="W263" s="414"/>
      <c r="X263" s="414"/>
      <c r="Y263" s="414"/>
      <c r="Z263" s="414"/>
      <c r="AA263" s="414"/>
      <c r="AB263" s="414"/>
      <c r="AC263" s="414"/>
      <c r="AD263" s="414"/>
      <c r="AE263" s="414"/>
      <c r="AF263" s="414"/>
      <c r="AG263" s="414"/>
      <c r="AH263" s="414"/>
      <c r="AI263" s="414"/>
      <c r="AJ263" s="414"/>
      <c r="AK263" s="414"/>
      <c r="AL263" s="414"/>
      <c r="AM263" s="456"/>
      <c r="AN263" s="456"/>
      <c r="AO263" s="414"/>
      <c r="AP263" s="457"/>
      <c r="AQ263" s="457"/>
      <c r="AR263" s="414"/>
      <c r="AS263" s="414"/>
      <c r="AT263" s="414"/>
      <c r="AU263" s="414"/>
      <c r="AV263" s="414"/>
      <c r="AW263" s="414"/>
      <c r="AX263" s="414"/>
      <c r="AY263" s="414"/>
      <c r="AZ263" s="414"/>
      <c r="BA263" s="414"/>
      <c r="BB263" s="414"/>
      <c r="BC263" s="414"/>
      <c r="BD263" s="414"/>
      <c r="BE263" s="414"/>
      <c r="BF263" s="414"/>
      <c r="BG263" s="414"/>
      <c r="BH263" s="414"/>
      <c r="BI263" s="414"/>
      <c r="BJ263" s="414"/>
      <c r="BK263" s="414"/>
      <c r="BL263" s="223"/>
      <c r="BM263" s="223"/>
      <c r="BN263" s="223"/>
      <c r="BO263" s="223"/>
      <c r="BP263" s="223"/>
      <c r="BQ263" s="223"/>
      <c r="BR263" s="223"/>
      <c r="BS263" s="223"/>
      <c r="BT263" s="223"/>
      <c r="BU263" s="223"/>
      <c r="BV263" s="414"/>
      <c r="BW263" s="414"/>
      <c r="BX263" s="414"/>
      <c r="BY263" s="414"/>
      <c r="BZ263" s="414"/>
      <c r="CA263" s="414"/>
      <c r="CB263" s="414"/>
      <c r="CC263" s="414"/>
      <c r="CD263" s="414"/>
      <c r="CE263" s="414"/>
      <c r="CF263" s="223"/>
      <c r="CG263" s="458"/>
      <c r="CH263" s="414"/>
      <c r="CI263" s="414"/>
      <c r="CJ263" s="414"/>
      <c r="CK263" s="414"/>
      <c r="CL263" s="414"/>
      <c r="CM263" s="414"/>
      <c r="CN263" s="414"/>
      <c r="CO263" s="414"/>
      <c r="CP263" s="414"/>
      <c r="CQ263" s="414"/>
      <c r="CR263" s="414"/>
      <c r="CS263" s="414"/>
      <c r="CT263" s="414"/>
      <c r="CU263" s="414"/>
      <c r="CV263" s="414"/>
      <c r="CW263" s="414"/>
      <c r="CX263" s="414"/>
      <c r="CY263" s="414"/>
      <c r="CZ263" s="414"/>
      <c r="DA263" s="414"/>
      <c r="DB263" s="414"/>
      <c r="DC263" s="414"/>
      <c r="DD263" s="414"/>
      <c r="DE263" s="414"/>
      <c r="DF263" s="414"/>
      <c r="DG263" s="414"/>
      <c r="DH263" s="414"/>
      <c r="DI263" s="414"/>
      <c r="DJ263" s="414"/>
      <c r="DK263" s="414"/>
      <c r="DL263" s="414"/>
      <c r="DM263" s="414"/>
      <c r="DN263" s="414"/>
      <c r="DO263" s="414"/>
      <c r="DP263" s="414"/>
      <c r="DQ263" s="414"/>
      <c r="DR263" s="414"/>
      <c r="DS263" s="414"/>
      <c r="DT263" s="414"/>
      <c r="DU263" s="414"/>
      <c r="DV263" s="414"/>
      <c r="DW263" s="414"/>
      <c r="DX263" s="414"/>
      <c r="DY263" s="414"/>
      <c r="DZ263" s="414"/>
      <c r="EA263" s="414"/>
      <c r="EB263" s="414"/>
      <c r="EC263" s="414"/>
      <c r="ED263" s="414"/>
      <c r="EE263" s="414"/>
      <c r="EF263" s="414"/>
      <c r="EG263" s="414">
        <f>EH263+EI263+EJ263</f>
        <v>82473.150320000001</v>
      </c>
      <c r="EH263" s="414">
        <f>SUM(EH264:EH266)</f>
        <v>82473.150320000001</v>
      </c>
      <c r="EI263" s="414">
        <f>EI264+EI265</f>
        <v>0</v>
      </c>
      <c r="EJ263" s="414">
        <f>EJ264+EJ265</f>
        <v>0</v>
      </c>
      <c r="EK263" s="414">
        <f>EL263</f>
        <v>-82473.150320000001</v>
      </c>
      <c r="EL263" s="414">
        <f>SUM(EL264:EL266)</f>
        <v>-82473.150320000001</v>
      </c>
      <c r="EM263" s="414">
        <f>EM264</f>
        <v>0</v>
      </c>
      <c r="EN263" s="414">
        <f>EN264</f>
        <v>0</v>
      </c>
      <c r="EO263" s="414">
        <f>EP263</f>
        <v>0</v>
      </c>
      <c r="EP263" s="414">
        <f>EP264</f>
        <v>0</v>
      </c>
      <c r="EQ263" s="414">
        <f>EQ264</f>
        <v>0</v>
      </c>
      <c r="ER263" s="414">
        <f>ER264</f>
        <v>0</v>
      </c>
      <c r="ES263" s="414">
        <f>ET263+EU263+EV263</f>
        <v>0</v>
      </c>
      <c r="ET263" s="414">
        <f>SUM(ET264:ET266)</f>
        <v>0</v>
      </c>
      <c r="EU263" s="414">
        <f>EU264+EU265</f>
        <v>0</v>
      </c>
      <c r="EV263" s="414">
        <f>EV264+EV265</f>
        <v>0</v>
      </c>
      <c r="EW263" s="414"/>
      <c r="EX263" s="414"/>
      <c r="EY263" s="414"/>
      <c r="EZ263" s="414"/>
      <c r="FA263" s="414"/>
      <c r="FB263" s="414"/>
      <c r="FC263" s="414">
        <f>FD263+FE263+FF263</f>
        <v>82473.150320000001</v>
      </c>
      <c r="FD263" s="414">
        <f>SUM(FD264:FD266)</f>
        <v>82473.150320000001</v>
      </c>
      <c r="FE263" s="414">
        <f>FE264+FE265</f>
        <v>0</v>
      </c>
      <c r="FF263" s="414">
        <f>FF264+FF265</f>
        <v>0</v>
      </c>
      <c r="FG263" s="414">
        <f>FH263</f>
        <v>0</v>
      </c>
      <c r="FH263" s="414">
        <f>SUM(FH264:FH266)</f>
        <v>0</v>
      </c>
      <c r="FI263" s="414">
        <f>FI264+FI265</f>
        <v>0</v>
      </c>
      <c r="FJ263" s="414">
        <f>FJ264+FJ265</f>
        <v>0</v>
      </c>
      <c r="FK263" s="414">
        <f>FL263</f>
        <v>0</v>
      </c>
      <c r="FL263" s="414">
        <f>FL264</f>
        <v>0</v>
      </c>
      <c r="FM263" s="414">
        <f>FM264</f>
        <v>0</v>
      </c>
      <c r="FN263" s="414">
        <f>FN264</f>
        <v>0</v>
      </c>
      <c r="FO263" s="414">
        <f>FP263+FQ263+FR263</f>
        <v>82473.150320000001</v>
      </c>
      <c r="FP263" s="414">
        <f>SUM(FP264:FP266)</f>
        <v>82473.150320000001</v>
      </c>
      <c r="FQ263" s="414">
        <f>FQ264+FQ265</f>
        <v>0</v>
      </c>
      <c r="FR263" s="414">
        <f>FR264+FR265</f>
        <v>0</v>
      </c>
      <c r="FS263" s="414"/>
      <c r="FT263" s="414"/>
      <c r="FU263" s="414"/>
      <c r="FV263" s="450">
        <f t="shared" si="623"/>
        <v>0</v>
      </c>
      <c r="FW263" s="414"/>
      <c r="FX263" s="414"/>
      <c r="FY263" s="414"/>
      <c r="FZ263" s="414"/>
      <c r="GA263" s="414">
        <v>0</v>
      </c>
      <c r="GB263" s="459">
        <v>0</v>
      </c>
      <c r="GC263" s="414"/>
      <c r="GD263" s="459"/>
      <c r="GE263" s="414"/>
      <c r="GF263" s="414"/>
      <c r="GG263" s="414"/>
      <c r="GH263" s="414"/>
      <c r="GI263" s="414"/>
      <c r="GJ263" s="459"/>
      <c r="GK263" s="414"/>
      <c r="GL263" s="459"/>
      <c r="GM263" s="414"/>
      <c r="GN263" s="459"/>
      <c r="GO263" s="414"/>
      <c r="GP263" s="459"/>
      <c r="GQ263" s="414"/>
      <c r="GR263" s="414"/>
      <c r="GS263" s="414"/>
      <c r="GT263" s="414"/>
      <c r="GU263" s="414">
        <f t="shared" ref="GU263:GU268" si="635">GV263</f>
        <v>701809.72661999997</v>
      </c>
      <c r="GV263" s="414">
        <f>SUM(GV264:GV266)</f>
        <v>701809.72661999997</v>
      </c>
      <c r="GW263" s="414">
        <f>GW264+GW265</f>
        <v>0</v>
      </c>
      <c r="GX263" s="414">
        <f>GX264+GX265</f>
        <v>0</v>
      </c>
      <c r="GY263" s="414"/>
      <c r="GZ263" s="414"/>
      <c r="HA263" s="414"/>
      <c r="HB263" s="414"/>
      <c r="HC263" s="414"/>
      <c r="HD263" s="414"/>
      <c r="HE263" s="414"/>
      <c r="HF263" s="414"/>
      <c r="HG263" s="414">
        <f>HH263</f>
        <v>0</v>
      </c>
      <c r="HH263" s="414">
        <f>SUM(HH264:HH266)</f>
        <v>0</v>
      </c>
      <c r="HI263" s="414">
        <f>HI264+HI265</f>
        <v>0</v>
      </c>
      <c r="HJ263" s="414">
        <f>HJ264+HJ265</f>
        <v>0</v>
      </c>
      <c r="HK263" s="414">
        <f>HL263</f>
        <v>0</v>
      </c>
      <c r="HL263" s="414">
        <f>HL264+HL265</f>
        <v>0</v>
      </c>
      <c r="HM263" s="414">
        <f>HM264+HM265</f>
        <v>0</v>
      </c>
      <c r="HN263" s="414">
        <f>HN264+HN265</f>
        <v>0</v>
      </c>
      <c r="HO263" s="414">
        <f t="shared" ref="HO263:HO268" si="636">HP263</f>
        <v>701809.72661999997</v>
      </c>
      <c r="HP263" s="414">
        <f>SUM(HP264:HP266)</f>
        <v>701809.72661999997</v>
      </c>
      <c r="HQ263" s="414">
        <f>HQ264+HQ265</f>
        <v>0</v>
      </c>
      <c r="HR263" s="414">
        <f>HR264+HR265</f>
        <v>0</v>
      </c>
      <c r="HS263" s="414">
        <f>HT263</f>
        <v>0</v>
      </c>
      <c r="HT263" s="414">
        <f>SUM(HT264:HT266)</f>
        <v>0</v>
      </c>
      <c r="HU263" s="414">
        <f>HU264+HU265</f>
        <v>0</v>
      </c>
      <c r="HV263" s="414">
        <f>HV264+HV265</f>
        <v>0</v>
      </c>
      <c r="HW263" s="414">
        <f>HX263</f>
        <v>0</v>
      </c>
      <c r="HX263" s="414">
        <f>HX264+HX265+HX266</f>
        <v>0</v>
      </c>
      <c r="HY263" s="414">
        <f>HY264+HY265</f>
        <v>0</v>
      </c>
      <c r="HZ263" s="414">
        <f>HZ264+HZ265</f>
        <v>0</v>
      </c>
      <c r="IA263" s="414">
        <f>IB263</f>
        <v>0</v>
      </c>
      <c r="IB263" s="414">
        <f>SUM(IB264:IB266)</f>
        <v>0</v>
      </c>
      <c r="IC263" s="414">
        <f>IC264+IC265</f>
        <v>0</v>
      </c>
      <c r="ID263" s="414">
        <f>ID264+ID265</f>
        <v>0</v>
      </c>
      <c r="IE263" s="460" t="s">
        <v>427</v>
      </c>
      <c r="IF263" s="461"/>
      <c r="IG263" s="461"/>
      <c r="IH263" s="461"/>
    </row>
    <row r="264" spans="2:249" s="441" customFormat="1" ht="119.25" customHeight="1" x14ac:dyDescent="0.35">
      <c r="B264" s="380" t="s">
        <v>109</v>
      </c>
      <c r="C264" s="463" t="s">
        <v>428</v>
      </c>
      <c r="D264" s="291"/>
      <c r="E264" s="291"/>
      <c r="F264" s="291"/>
      <c r="G264" s="291"/>
      <c r="H264" s="291"/>
      <c r="I264" s="291"/>
      <c r="J264" s="291"/>
      <c r="K264" s="291"/>
      <c r="L264" s="291"/>
      <c r="M264" s="291"/>
      <c r="N264" s="291"/>
      <c r="O264" s="291"/>
      <c r="P264" s="291"/>
      <c r="Q264" s="291"/>
      <c r="R264" s="291"/>
      <c r="S264" s="291"/>
      <c r="T264" s="291"/>
      <c r="U264" s="291"/>
      <c r="V264" s="291"/>
      <c r="W264" s="291"/>
      <c r="X264" s="291"/>
      <c r="Y264" s="291"/>
      <c r="Z264" s="291"/>
      <c r="AA264" s="291"/>
      <c r="AB264" s="291"/>
      <c r="AC264" s="291"/>
      <c r="AD264" s="291"/>
      <c r="AE264" s="291"/>
      <c r="AF264" s="291"/>
      <c r="AG264" s="291"/>
      <c r="AH264" s="291"/>
      <c r="AI264" s="291"/>
      <c r="AJ264" s="291"/>
      <c r="AK264" s="291"/>
      <c r="AL264" s="291"/>
      <c r="AM264" s="389"/>
      <c r="AN264" s="389"/>
      <c r="AO264" s="291"/>
      <c r="AP264" s="390"/>
      <c r="AQ264" s="390"/>
      <c r="AR264" s="291"/>
      <c r="AS264" s="291"/>
      <c r="AT264" s="291"/>
      <c r="AU264" s="291"/>
      <c r="AV264" s="291"/>
      <c r="AW264" s="291"/>
      <c r="AX264" s="291"/>
      <c r="AY264" s="291"/>
      <c r="AZ264" s="291"/>
      <c r="BA264" s="291"/>
      <c r="BB264" s="291"/>
      <c r="BC264" s="291"/>
      <c r="BD264" s="291"/>
      <c r="BE264" s="291"/>
      <c r="BF264" s="291"/>
      <c r="BG264" s="291"/>
      <c r="BH264" s="291"/>
      <c r="BI264" s="291"/>
      <c r="BJ264" s="291"/>
      <c r="BK264" s="291"/>
      <c r="BL264" s="305"/>
      <c r="BM264" s="305"/>
      <c r="BN264" s="305"/>
      <c r="BO264" s="305"/>
      <c r="BP264" s="305"/>
      <c r="BQ264" s="305"/>
      <c r="BR264" s="305"/>
      <c r="BS264" s="305"/>
      <c r="BT264" s="305"/>
      <c r="BU264" s="305"/>
      <c r="BV264" s="291"/>
      <c r="BW264" s="291"/>
      <c r="BX264" s="291"/>
      <c r="BY264" s="291"/>
      <c r="BZ264" s="291"/>
      <c r="CA264" s="291"/>
      <c r="CB264" s="291"/>
      <c r="CC264" s="291"/>
      <c r="CD264" s="291"/>
      <c r="CE264" s="291"/>
      <c r="CF264" s="305"/>
      <c r="CG264" s="381"/>
      <c r="CH264" s="291"/>
      <c r="CI264" s="291"/>
      <c r="CJ264" s="291"/>
      <c r="CK264" s="291"/>
      <c r="CL264" s="291"/>
      <c r="CM264" s="291"/>
      <c r="CN264" s="291"/>
      <c r="CO264" s="291"/>
      <c r="CP264" s="291"/>
      <c r="CQ264" s="291"/>
      <c r="CR264" s="291"/>
      <c r="CS264" s="291"/>
      <c r="CT264" s="291"/>
      <c r="CU264" s="291"/>
      <c r="CV264" s="291"/>
      <c r="CW264" s="291"/>
      <c r="CX264" s="291"/>
      <c r="CY264" s="291"/>
      <c r="CZ264" s="291"/>
      <c r="DA264" s="291"/>
      <c r="DB264" s="291"/>
      <c r="DC264" s="291"/>
      <c r="DD264" s="291"/>
      <c r="DE264" s="291"/>
      <c r="DF264" s="291"/>
      <c r="DG264" s="291"/>
      <c r="DH264" s="291"/>
      <c r="DI264" s="291"/>
      <c r="DJ264" s="291"/>
      <c r="DK264" s="291"/>
      <c r="DL264" s="291"/>
      <c r="DM264" s="291"/>
      <c r="DN264" s="291"/>
      <c r="DO264" s="291"/>
      <c r="DP264" s="291"/>
      <c r="DQ264" s="291"/>
      <c r="DR264" s="291"/>
      <c r="DS264" s="291"/>
      <c r="DT264" s="291"/>
      <c r="DU264" s="291"/>
      <c r="DV264" s="291"/>
      <c r="DW264" s="291"/>
      <c r="DX264" s="291"/>
      <c r="DY264" s="291"/>
      <c r="DZ264" s="291"/>
      <c r="EA264" s="291"/>
      <c r="EB264" s="291"/>
      <c r="EC264" s="291"/>
      <c r="ED264" s="291"/>
      <c r="EE264" s="291"/>
      <c r="EF264" s="291"/>
      <c r="EG264" s="291">
        <f>EH264</f>
        <v>0</v>
      </c>
      <c r="EH264" s="291">
        <v>0</v>
      </c>
      <c r="EI264" s="291">
        <v>0</v>
      </c>
      <c r="EJ264" s="291">
        <v>0</v>
      </c>
      <c r="EK264" s="291">
        <f>EL264</f>
        <v>7000</v>
      </c>
      <c r="EL264" s="291">
        <f>ET264-EH264</f>
        <v>7000</v>
      </c>
      <c r="EM264" s="291">
        <v>0</v>
      </c>
      <c r="EN264" s="291">
        <v>0</v>
      </c>
      <c r="EO264" s="291">
        <f>EP264</f>
        <v>0</v>
      </c>
      <c r="EP264" s="291">
        <f>EX264</f>
        <v>0</v>
      </c>
      <c r="EQ264" s="291">
        <v>0</v>
      </c>
      <c r="ER264" s="291">
        <v>0</v>
      </c>
      <c r="ES264" s="291">
        <f>ET264</f>
        <v>7000</v>
      </c>
      <c r="ET264" s="291">
        <f>FP264-EH264</f>
        <v>7000</v>
      </c>
      <c r="EU264" s="291">
        <v>0</v>
      </c>
      <c r="EV264" s="291">
        <v>0</v>
      </c>
      <c r="EW264" s="291"/>
      <c r="EX264" s="291"/>
      <c r="EY264" s="291"/>
      <c r="EZ264" s="291"/>
      <c r="FA264" s="291"/>
      <c r="FB264" s="291"/>
      <c r="FC264" s="291">
        <f>FD264+FE264+FF264</f>
        <v>7000</v>
      </c>
      <c r="FD264" s="291">
        <v>7000</v>
      </c>
      <c r="FE264" s="291">
        <v>0</v>
      </c>
      <c r="FF264" s="291">
        <v>0</v>
      </c>
      <c r="FG264" s="291">
        <f>FH264</f>
        <v>0</v>
      </c>
      <c r="FH264" s="291">
        <v>0</v>
      </c>
      <c r="FI264" s="291">
        <v>0</v>
      </c>
      <c r="FJ264" s="291">
        <v>0</v>
      </c>
      <c r="FK264" s="291">
        <f>FL264</f>
        <v>0</v>
      </c>
      <c r="FL264" s="291">
        <f>GV264</f>
        <v>0</v>
      </c>
      <c r="FM264" s="291">
        <v>0</v>
      </c>
      <c r="FN264" s="291">
        <v>0</v>
      </c>
      <c r="FO264" s="291">
        <f>FP264</f>
        <v>7000</v>
      </c>
      <c r="FP264" s="291">
        <v>7000</v>
      </c>
      <c r="FQ264" s="291">
        <v>0</v>
      </c>
      <c r="FR264" s="291">
        <v>0</v>
      </c>
      <c r="FS264" s="291"/>
      <c r="FT264" s="291"/>
      <c r="FU264" s="291"/>
      <c r="FV264" s="450">
        <f t="shared" si="623"/>
        <v>0</v>
      </c>
      <c r="FW264" s="291"/>
      <c r="FX264" s="291"/>
      <c r="FY264" s="291"/>
      <c r="FZ264" s="291"/>
      <c r="GA264" s="291">
        <v>0</v>
      </c>
      <c r="GB264" s="404">
        <v>0</v>
      </c>
      <c r="GC264" s="291"/>
      <c r="GD264" s="404"/>
      <c r="GE264" s="291"/>
      <c r="GF264" s="291"/>
      <c r="GG264" s="291"/>
      <c r="GH264" s="291"/>
      <c r="GI264" s="291"/>
      <c r="GJ264" s="404"/>
      <c r="GK264" s="291"/>
      <c r="GL264" s="404"/>
      <c r="GM264" s="291"/>
      <c r="GN264" s="404"/>
      <c r="GO264" s="291"/>
      <c r="GP264" s="404"/>
      <c r="GQ264" s="291"/>
      <c r="GR264" s="291"/>
      <c r="GS264" s="291"/>
      <c r="GT264" s="291"/>
      <c r="GU264" s="291">
        <f t="shared" si="635"/>
        <v>0</v>
      </c>
      <c r="GV264" s="291">
        <v>0</v>
      </c>
      <c r="GW264" s="291">
        <v>0</v>
      </c>
      <c r="GX264" s="291">
        <v>0</v>
      </c>
      <c r="GY264" s="291"/>
      <c r="GZ264" s="291"/>
      <c r="HA264" s="291"/>
      <c r="HB264" s="291"/>
      <c r="HC264" s="291"/>
      <c r="HD264" s="291"/>
      <c r="HE264" s="291"/>
      <c r="HF264" s="291"/>
      <c r="HG264" s="291">
        <f>HH264</f>
        <v>0</v>
      </c>
      <c r="HH264" s="291">
        <v>0</v>
      </c>
      <c r="HI264" s="291">
        <v>0</v>
      </c>
      <c r="HJ264" s="291">
        <v>0</v>
      </c>
      <c r="HK264" s="291">
        <f>HL264</f>
        <v>0</v>
      </c>
      <c r="HL264" s="291">
        <v>0</v>
      </c>
      <c r="HM264" s="291">
        <v>0</v>
      </c>
      <c r="HN264" s="291">
        <v>0</v>
      </c>
      <c r="HO264" s="291">
        <f t="shared" si="636"/>
        <v>0</v>
      </c>
      <c r="HP264" s="291">
        <v>0</v>
      </c>
      <c r="HQ264" s="291">
        <v>0</v>
      </c>
      <c r="HR264" s="291">
        <v>0</v>
      </c>
      <c r="HS264" s="291">
        <f>HT264</f>
        <v>0</v>
      </c>
      <c r="HT264" s="291">
        <v>0</v>
      </c>
      <c r="HU264" s="291">
        <v>0</v>
      </c>
      <c r="HV264" s="291">
        <v>0</v>
      </c>
      <c r="HW264" s="291">
        <f>HX264</f>
        <v>0</v>
      </c>
      <c r="HX264" s="291">
        <v>0</v>
      </c>
      <c r="HY264" s="291">
        <v>0</v>
      </c>
      <c r="HZ264" s="291">
        <v>0</v>
      </c>
      <c r="IA264" s="291">
        <f>IB264</f>
        <v>0</v>
      </c>
      <c r="IB264" s="291">
        <v>0</v>
      </c>
      <c r="IC264" s="291">
        <v>0</v>
      </c>
      <c r="ID264" s="291">
        <v>0</v>
      </c>
      <c r="IE264" s="464" t="s">
        <v>429</v>
      </c>
      <c r="IF264" s="451"/>
      <c r="IG264" s="451"/>
      <c r="IH264" s="451"/>
    </row>
    <row r="265" spans="2:249" s="441" customFormat="1" ht="129" customHeight="1" x14ac:dyDescent="0.35">
      <c r="B265" s="380" t="s">
        <v>110</v>
      </c>
      <c r="C265" s="463" t="s">
        <v>430</v>
      </c>
      <c r="D265" s="291"/>
      <c r="E265" s="291"/>
      <c r="F265" s="291"/>
      <c r="G265" s="291"/>
      <c r="H265" s="291"/>
      <c r="I265" s="291"/>
      <c r="J265" s="291"/>
      <c r="K265" s="291"/>
      <c r="L265" s="291"/>
      <c r="M265" s="291"/>
      <c r="N265" s="291"/>
      <c r="O265" s="291"/>
      <c r="P265" s="291"/>
      <c r="Q265" s="291"/>
      <c r="R265" s="291"/>
      <c r="S265" s="291"/>
      <c r="T265" s="291"/>
      <c r="U265" s="291"/>
      <c r="V265" s="291"/>
      <c r="W265" s="291"/>
      <c r="X265" s="291"/>
      <c r="Y265" s="291"/>
      <c r="Z265" s="291"/>
      <c r="AA265" s="291"/>
      <c r="AB265" s="291"/>
      <c r="AC265" s="291"/>
      <c r="AD265" s="291"/>
      <c r="AE265" s="291"/>
      <c r="AF265" s="291"/>
      <c r="AG265" s="291"/>
      <c r="AH265" s="291"/>
      <c r="AI265" s="291"/>
      <c r="AJ265" s="291"/>
      <c r="AK265" s="291"/>
      <c r="AL265" s="291"/>
      <c r="AM265" s="389"/>
      <c r="AN265" s="389"/>
      <c r="AO265" s="291"/>
      <c r="AP265" s="390"/>
      <c r="AQ265" s="390"/>
      <c r="AR265" s="291"/>
      <c r="AS265" s="291"/>
      <c r="AT265" s="291"/>
      <c r="AU265" s="291"/>
      <c r="AV265" s="291"/>
      <c r="AW265" s="291"/>
      <c r="AX265" s="291"/>
      <c r="AY265" s="291"/>
      <c r="AZ265" s="291"/>
      <c r="BA265" s="291"/>
      <c r="BB265" s="291"/>
      <c r="BC265" s="291"/>
      <c r="BD265" s="291"/>
      <c r="BE265" s="291"/>
      <c r="BF265" s="291"/>
      <c r="BG265" s="291"/>
      <c r="BH265" s="291"/>
      <c r="BI265" s="291"/>
      <c r="BJ265" s="291"/>
      <c r="BK265" s="291"/>
      <c r="BL265" s="305"/>
      <c r="BM265" s="305"/>
      <c r="BN265" s="305"/>
      <c r="BO265" s="305"/>
      <c r="BP265" s="305"/>
      <c r="BQ265" s="305"/>
      <c r="BR265" s="305"/>
      <c r="BS265" s="305"/>
      <c r="BT265" s="305"/>
      <c r="BU265" s="305"/>
      <c r="BV265" s="291"/>
      <c r="BW265" s="291"/>
      <c r="BX265" s="291"/>
      <c r="BY265" s="291"/>
      <c r="BZ265" s="291"/>
      <c r="CA265" s="291"/>
      <c r="CB265" s="291"/>
      <c r="CC265" s="291"/>
      <c r="CD265" s="291"/>
      <c r="CE265" s="291"/>
      <c r="CF265" s="305"/>
      <c r="CG265" s="381"/>
      <c r="CH265" s="291"/>
      <c r="CI265" s="291"/>
      <c r="CJ265" s="291"/>
      <c r="CK265" s="291"/>
      <c r="CL265" s="291"/>
      <c r="CM265" s="291"/>
      <c r="CN265" s="291"/>
      <c r="CO265" s="291"/>
      <c r="CP265" s="291"/>
      <c r="CQ265" s="291"/>
      <c r="CR265" s="291"/>
      <c r="CS265" s="291"/>
      <c r="CT265" s="291"/>
      <c r="CU265" s="291"/>
      <c r="CV265" s="291"/>
      <c r="CW265" s="291"/>
      <c r="CX265" s="291"/>
      <c r="CY265" s="291"/>
      <c r="CZ265" s="291"/>
      <c r="DA265" s="291"/>
      <c r="DB265" s="291"/>
      <c r="DC265" s="291"/>
      <c r="DD265" s="291"/>
      <c r="DE265" s="291"/>
      <c r="DF265" s="291"/>
      <c r="DG265" s="291"/>
      <c r="DH265" s="291"/>
      <c r="DI265" s="291"/>
      <c r="DJ265" s="291"/>
      <c r="DK265" s="291"/>
      <c r="DL265" s="291"/>
      <c r="DM265" s="291"/>
      <c r="DN265" s="291"/>
      <c r="DO265" s="291"/>
      <c r="DP265" s="291"/>
      <c r="DQ265" s="291"/>
      <c r="DR265" s="291"/>
      <c r="DS265" s="291"/>
      <c r="DT265" s="291"/>
      <c r="DU265" s="291"/>
      <c r="DV265" s="291"/>
      <c r="DW265" s="291"/>
      <c r="DX265" s="291"/>
      <c r="DY265" s="291"/>
      <c r="DZ265" s="291"/>
      <c r="EA265" s="291"/>
      <c r="EB265" s="291"/>
      <c r="EC265" s="291"/>
      <c r="ED265" s="291"/>
      <c r="EE265" s="291"/>
      <c r="EF265" s="291"/>
      <c r="EG265" s="291">
        <f>EH265</f>
        <v>0</v>
      </c>
      <c r="EH265" s="291">
        <v>0</v>
      </c>
      <c r="EI265" s="291">
        <v>0</v>
      </c>
      <c r="EJ265" s="291">
        <v>0</v>
      </c>
      <c r="EK265" s="291">
        <f>EL265</f>
        <v>32580</v>
      </c>
      <c r="EL265" s="291">
        <f>ET265-EH265</f>
        <v>32580</v>
      </c>
      <c r="EM265" s="291">
        <v>0</v>
      </c>
      <c r="EN265" s="291">
        <v>0</v>
      </c>
      <c r="EO265" s="291">
        <f>EP265</f>
        <v>0</v>
      </c>
      <c r="EP265" s="291">
        <v>0</v>
      </c>
      <c r="EQ265" s="291">
        <v>0</v>
      </c>
      <c r="ER265" s="291">
        <v>0</v>
      </c>
      <c r="ES265" s="291">
        <f>ET265</f>
        <v>32580</v>
      </c>
      <c r="ET265" s="291">
        <f>FP265-EH265</f>
        <v>32580</v>
      </c>
      <c r="EU265" s="291">
        <v>0</v>
      </c>
      <c r="EV265" s="291">
        <v>0</v>
      </c>
      <c r="EW265" s="291"/>
      <c r="EX265" s="291"/>
      <c r="EY265" s="291"/>
      <c r="EZ265" s="291"/>
      <c r="FA265" s="291"/>
      <c r="FB265" s="291"/>
      <c r="FC265" s="291">
        <f>FD265+FE265+FF265</f>
        <v>32580</v>
      </c>
      <c r="FD265" s="291">
        <v>32580</v>
      </c>
      <c r="FE265" s="291">
        <v>0</v>
      </c>
      <c r="FF265" s="291">
        <v>0</v>
      </c>
      <c r="FG265" s="291">
        <f>FH265</f>
        <v>0</v>
      </c>
      <c r="FH265" s="291">
        <f>FP265-FD265</f>
        <v>0</v>
      </c>
      <c r="FI265" s="291">
        <v>0</v>
      </c>
      <c r="FJ265" s="291">
        <v>0</v>
      </c>
      <c r="FK265" s="291">
        <f>FL265</f>
        <v>0</v>
      </c>
      <c r="FL265" s="291">
        <v>0</v>
      </c>
      <c r="FM265" s="291">
        <v>0</v>
      </c>
      <c r="FN265" s="291">
        <v>0</v>
      </c>
      <c r="FO265" s="291">
        <f>FP265</f>
        <v>32580</v>
      </c>
      <c r="FP265" s="291">
        <v>32580</v>
      </c>
      <c r="FQ265" s="291">
        <v>0</v>
      </c>
      <c r="FR265" s="291">
        <v>0</v>
      </c>
      <c r="FS265" s="291"/>
      <c r="FT265" s="291"/>
      <c r="FU265" s="291"/>
      <c r="FV265" s="450">
        <f t="shared" si="623"/>
        <v>0</v>
      </c>
      <c r="FW265" s="291"/>
      <c r="FX265" s="291"/>
      <c r="FY265" s="291"/>
      <c r="FZ265" s="291"/>
      <c r="GA265" s="291">
        <v>0</v>
      </c>
      <c r="GB265" s="404">
        <v>0</v>
      </c>
      <c r="GC265" s="291"/>
      <c r="GD265" s="404"/>
      <c r="GE265" s="291"/>
      <c r="GF265" s="291"/>
      <c r="GG265" s="291"/>
      <c r="GH265" s="291"/>
      <c r="GI265" s="291"/>
      <c r="GJ265" s="404"/>
      <c r="GK265" s="291"/>
      <c r="GL265" s="404"/>
      <c r="GM265" s="291"/>
      <c r="GN265" s="404"/>
      <c r="GO265" s="291"/>
      <c r="GP265" s="404"/>
      <c r="GQ265" s="291"/>
      <c r="GR265" s="291"/>
      <c r="GS265" s="291"/>
      <c r="GT265" s="291"/>
      <c r="GU265" s="291">
        <f t="shared" si="635"/>
        <v>0</v>
      </c>
      <c r="GV265" s="291">
        <v>0</v>
      </c>
      <c r="GW265" s="291">
        <v>0</v>
      </c>
      <c r="GX265" s="291">
        <v>0</v>
      </c>
      <c r="GY265" s="291"/>
      <c r="GZ265" s="291"/>
      <c r="HA265" s="291"/>
      <c r="HB265" s="291"/>
      <c r="HC265" s="291"/>
      <c r="HD265" s="291"/>
      <c r="HE265" s="291"/>
      <c r="HF265" s="291"/>
      <c r="HG265" s="291">
        <f>HH265</f>
        <v>0</v>
      </c>
      <c r="HH265" s="291">
        <v>0</v>
      </c>
      <c r="HI265" s="291">
        <v>0</v>
      </c>
      <c r="HJ265" s="291">
        <v>0</v>
      </c>
      <c r="HK265" s="291">
        <f>HL265</f>
        <v>0</v>
      </c>
      <c r="HL265" s="291">
        <v>0</v>
      </c>
      <c r="HM265" s="291">
        <v>0</v>
      </c>
      <c r="HN265" s="291">
        <v>0</v>
      </c>
      <c r="HO265" s="291">
        <f t="shared" si="636"/>
        <v>0</v>
      </c>
      <c r="HP265" s="291">
        <v>0</v>
      </c>
      <c r="HQ265" s="291">
        <v>0</v>
      </c>
      <c r="HR265" s="291">
        <v>0</v>
      </c>
      <c r="HS265" s="291">
        <f>HT265</f>
        <v>0</v>
      </c>
      <c r="HT265" s="291">
        <v>0</v>
      </c>
      <c r="HU265" s="291">
        <v>0</v>
      </c>
      <c r="HV265" s="291">
        <v>0</v>
      </c>
      <c r="HW265" s="291">
        <f>HX265</f>
        <v>0</v>
      </c>
      <c r="HX265" s="291">
        <v>0</v>
      </c>
      <c r="HY265" s="291">
        <v>0</v>
      </c>
      <c r="HZ265" s="291">
        <v>0</v>
      </c>
      <c r="IA265" s="291">
        <f>IB265</f>
        <v>0</v>
      </c>
      <c r="IB265" s="291">
        <v>0</v>
      </c>
      <c r="IC265" s="291">
        <v>0</v>
      </c>
      <c r="ID265" s="291">
        <v>0</v>
      </c>
      <c r="IE265" s="464" t="s">
        <v>431</v>
      </c>
      <c r="IF265" s="451"/>
      <c r="IG265" s="451"/>
      <c r="IH265" s="451"/>
    </row>
    <row r="266" spans="2:249" s="441" customFormat="1" ht="87" customHeight="1" x14ac:dyDescent="0.35">
      <c r="B266" s="380" t="s">
        <v>122</v>
      </c>
      <c r="C266" s="465" t="s">
        <v>432</v>
      </c>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291"/>
      <c r="Z266" s="291"/>
      <c r="AA266" s="291"/>
      <c r="AB266" s="291"/>
      <c r="AC266" s="291"/>
      <c r="AD266" s="291"/>
      <c r="AE266" s="291"/>
      <c r="AF266" s="291"/>
      <c r="AG266" s="291"/>
      <c r="AH266" s="291"/>
      <c r="AI266" s="291"/>
      <c r="AJ266" s="291"/>
      <c r="AK266" s="291"/>
      <c r="AL266" s="291"/>
      <c r="AM266" s="389"/>
      <c r="AN266" s="389"/>
      <c r="AO266" s="291"/>
      <c r="AP266" s="390"/>
      <c r="AQ266" s="390"/>
      <c r="AR266" s="291"/>
      <c r="AS266" s="291"/>
      <c r="AT266" s="291"/>
      <c r="AU266" s="291"/>
      <c r="AV266" s="291"/>
      <c r="AW266" s="291"/>
      <c r="AX266" s="291"/>
      <c r="AY266" s="291"/>
      <c r="AZ266" s="291"/>
      <c r="BA266" s="291"/>
      <c r="BB266" s="291"/>
      <c r="BC266" s="291"/>
      <c r="BD266" s="291"/>
      <c r="BE266" s="291"/>
      <c r="BF266" s="291"/>
      <c r="BG266" s="291"/>
      <c r="BH266" s="291"/>
      <c r="BI266" s="291"/>
      <c r="BJ266" s="291"/>
      <c r="BK266" s="291"/>
      <c r="BL266" s="305"/>
      <c r="BM266" s="305"/>
      <c r="BN266" s="305"/>
      <c r="BO266" s="305"/>
      <c r="BP266" s="305"/>
      <c r="BQ266" s="305"/>
      <c r="BR266" s="305"/>
      <c r="BS266" s="305"/>
      <c r="BT266" s="305"/>
      <c r="BU266" s="305"/>
      <c r="BV266" s="291"/>
      <c r="BW266" s="291"/>
      <c r="BX266" s="291"/>
      <c r="BY266" s="291"/>
      <c r="BZ266" s="291"/>
      <c r="CA266" s="291"/>
      <c r="CB266" s="291"/>
      <c r="CC266" s="291"/>
      <c r="CD266" s="291"/>
      <c r="CE266" s="291"/>
      <c r="CF266" s="305"/>
      <c r="CG266" s="381"/>
      <c r="CH266" s="291"/>
      <c r="CI266" s="291"/>
      <c r="CJ266" s="291"/>
      <c r="CK266" s="291"/>
      <c r="CL266" s="291"/>
      <c r="CM266" s="291"/>
      <c r="CN266" s="291"/>
      <c r="CO266" s="291"/>
      <c r="CP266" s="291"/>
      <c r="CQ266" s="291"/>
      <c r="CR266" s="291"/>
      <c r="CS266" s="291"/>
      <c r="CT266" s="291"/>
      <c r="CU266" s="291"/>
      <c r="CV266" s="291"/>
      <c r="CW266" s="291"/>
      <c r="CX266" s="291"/>
      <c r="CY266" s="291"/>
      <c r="CZ266" s="291"/>
      <c r="DA266" s="291"/>
      <c r="DB266" s="291"/>
      <c r="DC266" s="291"/>
      <c r="DD266" s="291"/>
      <c r="DE266" s="291"/>
      <c r="DF266" s="291"/>
      <c r="DG266" s="291"/>
      <c r="DH266" s="291"/>
      <c r="DI266" s="291"/>
      <c r="DJ266" s="291"/>
      <c r="DK266" s="291"/>
      <c r="DL266" s="291"/>
      <c r="DM266" s="291"/>
      <c r="DN266" s="291"/>
      <c r="DO266" s="291"/>
      <c r="DP266" s="291"/>
      <c r="DQ266" s="291"/>
      <c r="DR266" s="291"/>
      <c r="DS266" s="291"/>
      <c r="DT266" s="291"/>
      <c r="DU266" s="291"/>
      <c r="DV266" s="291"/>
      <c r="DW266" s="291"/>
      <c r="DX266" s="291"/>
      <c r="DY266" s="291"/>
      <c r="DZ266" s="291"/>
      <c r="EA266" s="291"/>
      <c r="EB266" s="291"/>
      <c r="EC266" s="291"/>
      <c r="ED266" s="291"/>
      <c r="EE266" s="291"/>
      <c r="EF266" s="291"/>
      <c r="EG266" s="291">
        <f>EH266</f>
        <v>82473.150320000001</v>
      </c>
      <c r="EH266" s="291">
        <v>82473.150320000001</v>
      </c>
      <c r="EI266" s="291">
        <v>0</v>
      </c>
      <c r="EJ266" s="291">
        <v>0</v>
      </c>
      <c r="EK266" s="291">
        <f>EL266</f>
        <v>-122053.15032</v>
      </c>
      <c r="EL266" s="291">
        <f>ET266-EH266</f>
        <v>-122053.15032</v>
      </c>
      <c r="EM266" s="291"/>
      <c r="EN266" s="291"/>
      <c r="EO266" s="291"/>
      <c r="EP266" s="291"/>
      <c r="EQ266" s="291"/>
      <c r="ER266" s="291"/>
      <c r="ES266" s="291">
        <f>ET266</f>
        <v>-39580</v>
      </c>
      <c r="ET266" s="291">
        <f>FP266-EH266</f>
        <v>-39580</v>
      </c>
      <c r="EU266" s="291">
        <v>0</v>
      </c>
      <c r="EV266" s="291">
        <v>0</v>
      </c>
      <c r="EW266" s="291"/>
      <c r="EX266" s="291"/>
      <c r="EY266" s="291"/>
      <c r="EZ266" s="291"/>
      <c r="FA266" s="291"/>
      <c r="FB266" s="291"/>
      <c r="FC266" s="291">
        <f>FD266+FE266+FF266</f>
        <v>42893.150320000001</v>
      </c>
      <c r="FD266" s="291">
        <f>FD267+FD268</f>
        <v>42893.150320000001</v>
      </c>
      <c r="FE266" s="291"/>
      <c r="FF266" s="291"/>
      <c r="FG266" s="291">
        <f>FH266</f>
        <v>0</v>
      </c>
      <c r="FH266" s="291">
        <f>FP266-FD266</f>
        <v>0</v>
      </c>
      <c r="FI266" s="291"/>
      <c r="FJ266" s="291"/>
      <c r="FK266" s="291"/>
      <c r="FL266" s="291"/>
      <c r="FM266" s="291"/>
      <c r="FN266" s="291"/>
      <c r="FO266" s="291">
        <f>FP266</f>
        <v>42893.150320000001</v>
      </c>
      <c r="FP266" s="291">
        <f>FP267+FP268</f>
        <v>42893.150320000001</v>
      </c>
      <c r="FQ266" s="291">
        <v>0</v>
      </c>
      <c r="FR266" s="291">
        <v>0</v>
      </c>
      <c r="FS266" s="291"/>
      <c r="FT266" s="291"/>
      <c r="FU266" s="291"/>
      <c r="FV266" s="450">
        <f t="shared" si="623"/>
        <v>0</v>
      </c>
      <c r="FW266" s="291"/>
      <c r="FX266" s="291"/>
      <c r="FY266" s="291"/>
      <c r="FZ266" s="291"/>
      <c r="GA266" s="291">
        <v>0</v>
      </c>
      <c r="GB266" s="404">
        <v>0</v>
      </c>
      <c r="GC266" s="291"/>
      <c r="GD266" s="404"/>
      <c r="GE266" s="291"/>
      <c r="GF266" s="291"/>
      <c r="GG266" s="291"/>
      <c r="GH266" s="291"/>
      <c r="GI266" s="291"/>
      <c r="GJ266" s="404"/>
      <c r="GK266" s="291"/>
      <c r="GL266" s="404"/>
      <c r="GM266" s="291"/>
      <c r="GN266" s="404"/>
      <c r="GO266" s="291"/>
      <c r="GP266" s="404"/>
      <c r="GQ266" s="291"/>
      <c r="GR266" s="291"/>
      <c r="GS266" s="291"/>
      <c r="GT266" s="291"/>
      <c r="GU266" s="291">
        <f t="shared" si="635"/>
        <v>701809.72661999997</v>
      </c>
      <c r="GV266" s="291">
        <f>GV267+GV268</f>
        <v>701809.72661999997</v>
      </c>
      <c r="GW266" s="291"/>
      <c r="GX266" s="291"/>
      <c r="GY266" s="291"/>
      <c r="GZ266" s="291"/>
      <c r="HA266" s="291"/>
      <c r="HB266" s="291"/>
      <c r="HC266" s="291"/>
      <c r="HD266" s="291"/>
      <c r="HE266" s="291"/>
      <c r="HF266" s="291"/>
      <c r="HG266" s="291">
        <f>HH266</f>
        <v>0</v>
      </c>
      <c r="HH266" s="291">
        <f>HP266-GV266</f>
        <v>0</v>
      </c>
      <c r="HI266" s="291"/>
      <c r="HJ266" s="291"/>
      <c r="HK266" s="291">
        <f>HL266</f>
        <v>0</v>
      </c>
      <c r="HL266" s="291">
        <v>0</v>
      </c>
      <c r="HM266" s="291"/>
      <c r="HN266" s="291"/>
      <c r="HO266" s="291">
        <f t="shared" si="636"/>
        <v>701809.72661999997</v>
      </c>
      <c r="HP266" s="291">
        <f>HP267+HP268</f>
        <v>701809.72661999997</v>
      </c>
      <c r="HQ266" s="291">
        <v>0</v>
      </c>
      <c r="HR266" s="291">
        <v>0</v>
      </c>
      <c r="HS266" s="291">
        <f>HT266</f>
        <v>0</v>
      </c>
      <c r="HT266" s="291">
        <v>0</v>
      </c>
      <c r="HU266" s="291">
        <v>0</v>
      </c>
      <c r="HV266" s="291">
        <v>0</v>
      </c>
      <c r="HW266" s="291">
        <f>HX266</f>
        <v>0</v>
      </c>
      <c r="HX266" s="291">
        <f>IB266-HT266</f>
        <v>0</v>
      </c>
      <c r="HY266" s="291">
        <v>0</v>
      </c>
      <c r="HZ266" s="291">
        <v>0</v>
      </c>
      <c r="IA266" s="291">
        <f>IB266</f>
        <v>0</v>
      </c>
      <c r="IB266" s="291">
        <f>HT266</f>
        <v>0</v>
      </c>
      <c r="IC266" s="291">
        <v>0</v>
      </c>
      <c r="ID266" s="291">
        <v>0</v>
      </c>
      <c r="IE266" s="464" t="s">
        <v>433</v>
      </c>
      <c r="IF266" s="451"/>
      <c r="IG266" s="451"/>
      <c r="IH266" s="451"/>
    </row>
    <row r="267" spans="2:249" s="469" customFormat="1" ht="38.25" hidden="1" customHeight="1" x14ac:dyDescent="0.35">
      <c r="B267" s="259"/>
      <c r="C267" s="466" t="s">
        <v>434</v>
      </c>
      <c r="D267" s="263"/>
      <c r="E267" s="263"/>
      <c r="F267" s="263"/>
      <c r="G267" s="263"/>
      <c r="H267" s="263"/>
      <c r="I267" s="263"/>
      <c r="J267" s="263"/>
      <c r="K267" s="263"/>
      <c r="L267" s="263"/>
      <c r="M267" s="263"/>
      <c r="N267" s="263"/>
      <c r="O267" s="263"/>
      <c r="P267" s="263"/>
      <c r="Q267" s="263"/>
      <c r="R267" s="263"/>
      <c r="S267" s="263"/>
      <c r="T267" s="263"/>
      <c r="U267" s="263"/>
      <c r="V267" s="263"/>
      <c r="W267" s="263"/>
      <c r="X267" s="263"/>
      <c r="Y267" s="263"/>
      <c r="Z267" s="263"/>
      <c r="AA267" s="263"/>
      <c r="AB267" s="263"/>
      <c r="AC267" s="263"/>
      <c r="AD267" s="263"/>
      <c r="AE267" s="263"/>
      <c r="AF267" s="263"/>
      <c r="AG267" s="263"/>
      <c r="AH267" s="263"/>
      <c r="AI267" s="263"/>
      <c r="AJ267" s="263"/>
      <c r="AK267" s="263"/>
      <c r="AL267" s="263"/>
      <c r="AM267" s="276"/>
      <c r="AN267" s="276"/>
      <c r="AO267" s="263"/>
      <c r="AP267" s="264"/>
      <c r="AQ267" s="264"/>
      <c r="AR267" s="263"/>
      <c r="AS267" s="263"/>
      <c r="AT267" s="263"/>
      <c r="AU267" s="263"/>
      <c r="AV267" s="263"/>
      <c r="AW267" s="263"/>
      <c r="AX267" s="263"/>
      <c r="AY267" s="263"/>
      <c r="AZ267" s="263"/>
      <c r="BA267" s="263"/>
      <c r="BB267" s="263"/>
      <c r="BC267" s="263"/>
      <c r="BD267" s="263"/>
      <c r="BE267" s="263"/>
      <c r="BF267" s="263"/>
      <c r="BG267" s="263"/>
      <c r="BH267" s="263"/>
      <c r="BI267" s="263"/>
      <c r="BJ267" s="263"/>
      <c r="BK267" s="263"/>
      <c r="BL267" s="234"/>
      <c r="BM267" s="234"/>
      <c r="BN267" s="234"/>
      <c r="BO267" s="234"/>
      <c r="BP267" s="234"/>
      <c r="BQ267" s="234"/>
      <c r="BR267" s="234"/>
      <c r="BS267" s="234"/>
      <c r="BT267" s="234"/>
      <c r="BU267" s="234"/>
      <c r="BV267" s="263"/>
      <c r="BW267" s="263"/>
      <c r="BX267" s="263"/>
      <c r="BY267" s="263"/>
      <c r="BZ267" s="263"/>
      <c r="CA267" s="263"/>
      <c r="CB267" s="263"/>
      <c r="CC267" s="263"/>
      <c r="CD267" s="263"/>
      <c r="CE267" s="263"/>
      <c r="CF267" s="234"/>
      <c r="CG267" s="275"/>
      <c r="CH267" s="263"/>
      <c r="CI267" s="263"/>
      <c r="CJ267" s="263"/>
      <c r="CK267" s="263"/>
      <c r="CL267" s="263"/>
      <c r="CM267" s="263"/>
      <c r="CN267" s="263"/>
      <c r="CO267" s="263"/>
      <c r="CP267" s="263"/>
      <c r="CQ267" s="263"/>
      <c r="CR267" s="263"/>
      <c r="CS267" s="263"/>
      <c r="CT267" s="263"/>
      <c r="CU267" s="263"/>
      <c r="CV267" s="263"/>
      <c r="CW267" s="263"/>
      <c r="CX267" s="263"/>
      <c r="CY267" s="263"/>
      <c r="CZ267" s="263"/>
      <c r="DA267" s="263"/>
      <c r="DB267" s="263"/>
      <c r="DC267" s="263"/>
      <c r="DD267" s="263"/>
      <c r="DE267" s="263"/>
      <c r="DF267" s="263"/>
      <c r="DG267" s="263"/>
      <c r="DH267" s="263"/>
      <c r="DI267" s="263"/>
      <c r="DJ267" s="263"/>
      <c r="DK267" s="263"/>
      <c r="DL267" s="263"/>
      <c r="DM267" s="263"/>
      <c r="DN267" s="263"/>
      <c r="DO267" s="263"/>
      <c r="DP267" s="263"/>
      <c r="DQ267" s="263"/>
      <c r="DR267" s="263"/>
      <c r="DS267" s="263"/>
      <c r="DT267" s="263"/>
      <c r="DU267" s="263"/>
      <c r="DV267" s="263"/>
      <c r="DW267" s="263"/>
      <c r="DX267" s="263"/>
      <c r="DY267" s="263"/>
      <c r="DZ267" s="263"/>
      <c r="EA267" s="263"/>
      <c r="EB267" s="263"/>
      <c r="EC267" s="263"/>
      <c r="ED267" s="263"/>
      <c r="EE267" s="263"/>
      <c r="EF267" s="263"/>
      <c r="EG267" s="263"/>
      <c r="EH267" s="263"/>
      <c r="EI267" s="263"/>
      <c r="EJ267" s="263"/>
      <c r="EK267" s="263"/>
      <c r="EL267" s="263"/>
      <c r="EM267" s="263"/>
      <c r="EN267" s="263"/>
      <c r="EO267" s="263"/>
      <c r="EP267" s="263"/>
      <c r="EQ267" s="263"/>
      <c r="ER267" s="263"/>
      <c r="ES267" s="263"/>
      <c r="ET267" s="263"/>
      <c r="EU267" s="263"/>
      <c r="EV267" s="263"/>
      <c r="EW267" s="263"/>
      <c r="EX267" s="263"/>
      <c r="EY267" s="263"/>
      <c r="EZ267" s="263"/>
      <c r="FA267" s="263"/>
      <c r="FB267" s="263"/>
      <c r="FC267" s="263">
        <f>FD267</f>
        <v>12893.150320000001</v>
      </c>
      <c r="FD267" s="263">
        <v>12893.150320000001</v>
      </c>
      <c r="FE267" s="263"/>
      <c r="FF267" s="263"/>
      <c r="FG267" s="263"/>
      <c r="FH267" s="263"/>
      <c r="FI267" s="263"/>
      <c r="FJ267" s="263"/>
      <c r="FK267" s="263"/>
      <c r="FL267" s="263"/>
      <c r="FM267" s="263"/>
      <c r="FN267" s="263"/>
      <c r="FO267" s="263">
        <f>FP266:FP267</f>
        <v>12893.150320000001</v>
      </c>
      <c r="FP267" s="263">
        <v>12893.150320000001</v>
      </c>
      <c r="FQ267" s="263"/>
      <c r="FR267" s="263"/>
      <c r="FS267" s="263"/>
      <c r="FT267" s="263"/>
      <c r="FU267" s="263"/>
      <c r="FV267" s="450">
        <f t="shared" si="623"/>
        <v>0</v>
      </c>
      <c r="FW267" s="263"/>
      <c r="FX267" s="263"/>
      <c r="FY267" s="263"/>
      <c r="FZ267" s="263"/>
      <c r="GA267" s="263"/>
      <c r="GB267" s="405"/>
      <c r="GC267" s="263"/>
      <c r="GD267" s="405"/>
      <c r="GE267" s="263"/>
      <c r="GF267" s="263"/>
      <c r="GG267" s="263"/>
      <c r="GH267" s="263"/>
      <c r="GI267" s="263"/>
      <c r="GJ267" s="405"/>
      <c r="GK267" s="263"/>
      <c r="GL267" s="405"/>
      <c r="GM267" s="263"/>
      <c r="GN267" s="405"/>
      <c r="GO267" s="263"/>
      <c r="GP267" s="405"/>
      <c r="GQ267" s="263"/>
      <c r="GR267" s="263"/>
      <c r="GS267" s="263"/>
      <c r="GT267" s="263"/>
      <c r="GU267" s="263">
        <f t="shared" si="635"/>
        <v>701809.72661999997</v>
      </c>
      <c r="GV267" s="263">
        <v>701809.72661999997</v>
      </c>
      <c r="GW267" s="263"/>
      <c r="GX267" s="263"/>
      <c r="GY267" s="263"/>
      <c r="GZ267" s="263"/>
      <c r="HA267" s="263"/>
      <c r="HB267" s="263"/>
      <c r="HC267" s="263"/>
      <c r="HD267" s="263"/>
      <c r="HE267" s="263"/>
      <c r="HF267" s="263"/>
      <c r="HG267" s="263"/>
      <c r="HH267" s="263"/>
      <c r="HI267" s="263"/>
      <c r="HJ267" s="263"/>
      <c r="HK267" s="263"/>
      <c r="HL267" s="263"/>
      <c r="HM267" s="263"/>
      <c r="HN267" s="263"/>
      <c r="HO267" s="263">
        <f t="shared" si="636"/>
        <v>701809.72661999997</v>
      </c>
      <c r="HP267" s="263">
        <v>701809.72661999997</v>
      </c>
      <c r="HQ267" s="263"/>
      <c r="HR267" s="263"/>
      <c r="HS267" s="263"/>
      <c r="HT267" s="263"/>
      <c r="HU267" s="263"/>
      <c r="HV267" s="263"/>
      <c r="HW267" s="263"/>
      <c r="HX267" s="263"/>
      <c r="HY267" s="263"/>
      <c r="HZ267" s="263"/>
      <c r="IA267" s="263"/>
      <c r="IB267" s="263"/>
      <c r="IC267" s="263"/>
      <c r="ID267" s="263"/>
      <c r="IE267" s="467"/>
      <c r="IF267" s="468"/>
      <c r="IG267" s="468"/>
      <c r="IH267" s="468"/>
    </row>
    <row r="268" spans="2:249" s="469" customFormat="1" ht="45.75" hidden="1" customHeight="1" x14ac:dyDescent="0.35">
      <c r="B268" s="259"/>
      <c r="C268" s="466" t="s">
        <v>435</v>
      </c>
      <c r="D268" s="263"/>
      <c r="E268" s="263"/>
      <c r="F268" s="263"/>
      <c r="G268" s="263"/>
      <c r="H268" s="263"/>
      <c r="I268" s="263"/>
      <c r="J268" s="263"/>
      <c r="K268" s="263"/>
      <c r="L268" s="263"/>
      <c r="M268" s="263"/>
      <c r="N268" s="263"/>
      <c r="O268" s="263"/>
      <c r="P268" s="263"/>
      <c r="Q268" s="263"/>
      <c r="R268" s="263"/>
      <c r="S268" s="263"/>
      <c r="T268" s="263"/>
      <c r="U268" s="263"/>
      <c r="V268" s="263"/>
      <c r="W268" s="263"/>
      <c r="X268" s="263"/>
      <c r="Y268" s="263"/>
      <c r="Z268" s="263"/>
      <c r="AA268" s="263"/>
      <c r="AB268" s="263"/>
      <c r="AC268" s="263"/>
      <c r="AD268" s="263"/>
      <c r="AE268" s="263"/>
      <c r="AF268" s="263"/>
      <c r="AG268" s="263"/>
      <c r="AH268" s="263"/>
      <c r="AI268" s="263"/>
      <c r="AJ268" s="263"/>
      <c r="AK268" s="263"/>
      <c r="AL268" s="263"/>
      <c r="AM268" s="276"/>
      <c r="AN268" s="276"/>
      <c r="AO268" s="263"/>
      <c r="AP268" s="264"/>
      <c r="AQ268" s="264"/>
      <c r="AR268" s="263"/>
      <c r="AS268" s="263"/>
      <c r="AT268" s="263"/>
      <c r="AU268" s="263"/>
      <c r="AV268" s="263"/>
      <c r="AW268" s="263"/>
      <c r="AX268" s="263"/>
      <c r="AY268" s="263"/>
      <c r="AZ268" s="263"/>
      <c r="BA268" s="263"/>
      <c r="BB268" s="263"/>
      <c r="BC268" s="263"/>
      <c r="BD268" s="263"/>
      <c r="BE268" s="263"/>
      <c r="BF268" s="263"/>
      <c r="BG268" s="263"/>
      <c r="BH268" s="263"/>
      <c r="BI268" s="263"/>
      <c r="BJ268" s="263"/>
      <c r="BK268" s="263"/>
      <c r="BL268" s="234"/>
      <c r="BM268" s="234"/>
      <c r="BN268" s="234"/>
      <c r="BO268" s="234"/>
      <c r="BP268" s="234"/>
      <c r="BQ268" s="234"/>
      <c r="BR268" s="234"/>
      <c r="BS268" s="234"/>
      <c r="BT268" s="234"/>
      <c r="BU268" s="234"/>
      <c r="BV268" s="263"/>
      <c r="BW268" s="263"/>
      <c r="BX268" s="263"/>
      <c r="BY268" s="263"/>
      <c r="BZ268" s="263"/>
      <c r="CA268" s="263"/>
      <c r="CB268" s="263"/>
      <c r="CC268" s="263"/>
      <c r="CD268" s="263"/>
      <c r="CE268" s="263"/>
      <c r="CF268" s="234"/>
      <c r="CG268" s="275"/>
      <c r="CH268" s="263"/>
      <c r="CI268" s="263"/>
      <c r="CJ268" s="263"/>
      <c r="CK268" s="263"/>
      <c r="CL268" s="263"/>
      <c r="CM268" s="263"/>
      <c r="CN268" s="263"/>
      <c r="CO268" s="263"/>
      <c r="CP268" s="263"/>
      <c r="CQ268" s="263"/>
      <c r="CR268" s="263"/>
      <c r="CS268" s="263"/>
      <c r="CT268" s="263"/>
      <c r="CU268" s="263"/>
      <c r="CV268" s="263"/>
      <c r="CW268" s="263"/>
      <c r="CX268" s="263"/>
      <c r="CY268" s="263"/>
      <c r="CZ268" s="263"/>
      <c r="DA268" s="263"/>
      <c r="DB268" s="263"/>
      <c r="DC268" s="263"/>
      <c r="DD268" s="263"/>
      <c r="DE268" s="263"/>
      <c r="DF268" s="263"/>
      <c r="DG268" s="263"/>
      <c r="DH268" s="263"/>
      <c r="DI268" s="263"/>
      <c r="DJ268" s="263"/>
      <c r="DK268" s="263"/>
      <c r="DL268" s="263"/>
      <c r="DM268" s="263"/>
      <c r="DN268" s="263"/>
      <c r="DO268" s="263"/>
      <c r="DP268" s="263"/>
      <c r="DQ268" s="263"/>
      <c r="DR268" s="263"/>
      <c r="DS268" s="263"/>
      <c r="DT268" s="263"/>
      <c r="DU268" s="263"/>
      <c r="DV268" s="263"/>
      <c r="DW268" s="263"/>
      <c r="DX268" s="263"/>
      <c r="DY268" s="263"/>
      <c r="DZ268" s="263"/>
      <c r="EA268" s="263"/>
      <c r="EB268" s="263"/>
      <c r="EC268" s="263"/>
      <c r="ED268" s="263"/>
      <c r="EE268" s="263"/>
      <c r="EF268" s="263"/>
      <c r="EG268" s="263"/>
      <c r="EH268" s="263"/>
      <c r="EI268" s="263"/>
      <c r="EJ268" s="263"/>
      <c r="EK268" s="263"/>
      <c r="EL268" s="263"/>
      <c r="EM268" s="263"/>
      <c r="EN268" s="263"/>
      <c r="EO268" s="263"/>
      <c r="EP268" s="263"/>
      <c r="EQ268" s="263"/>
      <c r="ER268" s="263"/>
      <c r="ES268" s="263"/>
      <c r="ET268" s="263"/>
      <c r="EU268" s="263"/>
      <c r="EV268" s="263"/>
      <c r="EW268" s="263"/>
      <c r="EX268" s="263"/>
      <c r="EY268" s="263"/>
      <c r="EZ268" s="263"/>
      <c r="FA268" s="263"/>
      <c r="FB268" s="263"/>
      <c r="FC268" s="263">
        <f>FD268</f>
        <v>30000</v>
      </c>
      <c r="FD268" s="263">
        <v>30000</v>
      </c>
      <c r="FE268" s="263"/>
      <c r="FF268" s="263"/>
      <c r="FG268" s="263"/>
      <c r="FH268" s="263"/>
      <c r="FI268" s="263"/>
      <c r="FJ268" s="263"/>
      <c r="FK268" s="263"/>
      <c r="FL268" s="263"/>
      <c r="FM268" s="263"/>
      <c r="FN268" s="263"/>
      <c r="FO268" s="263">
        <f>FP267:FP268</f>
        <v>30000</v>
      </c>
      <c r="FP268" s="263">
        <v>30000</v>
      </c>
      <c r="FQ268" s="263"/>
      <c r="FR268" s="263"/>
      <c r="FS268" s="263"/>
      <c r="FT268" s="263"/>
      <c r="FU268" s="263"/>
      <c r="FV268" s="450">
        <f t="shared" si="623"/>
        <v>0</v>
      </c>
      <c r="FW268" s="263"/>
      <c r="FX268" s="263"/>
      <c r="FY268" s="263"/>
      <c r="FZ268" s="263"/>
      <c r="GA268" s="263"/>
      <c r="GB268" s="405"/>
      <c r="GC268" s="263"/>
      <c r="GD268" s="405"/>
      <c r="GE268" s="263"/>
      <c r="GF268" s="263"/>
      <c r="GG268" s="263"/>
      <c r="GH268" s="263"/>
      <c r="GI268" s="263"/>
      <c r="GJ268" s="405"/>
      <c r="GK268" s="263"/>
      <c r="GL268" s="405"/>
      <c r="GM268" s="263"/>
      <c r="GN268" s="405"/>
      <c r="GO268" s="263"/>
      <c r="GP268" s="405"/>
      <c r="GQ268" s="263"/>
      <c r="GR268" s="263"/>
      <c r="GS268" s="263"/>
      <c r="GT268" s="263"/>
      <c r="GU268" s="263">
        <f t="shared" si="635"/>
        <v>0</v>
      </c>
      <c r="GV268" s="263">
        <v>0</v>
      </c>
      <c r="GW268" s="263"/>
      <c r="GX268" s="263"/>
      <c r="GY268" s="263"/>
      <c r="GZ268" s="263"/>
      <c r="HA268" s="263"/>
      <c r="HB268" s="263"/>
      <c r="HC268" s="263"/>
      <c r="HD268" s="263"/>
      <c r="HE268" s="263"/>
      <c r="HF268" s="263"/>
      <c r="HG268" s="263"/>
      <c r="HH268" s="263"/>
      <c r="HI268" s="263"/>
      <c r="HJ268" s="263"/>
      <c r="HK268" s="263"/>
      <c r="HL268" s="263"/>
      <c r="HM268" s="263"/>
      <c r="HN268" s="263"/>
      <c r="HO268" s="263">
        <f t="shared" si="636"/>
        <v>0</v>
      </c>
      <c r="HP268" s="263">
        <v>0</v>
      </c>
      <c r="HQ268" s="263"/>
      <c r="HR268" s="263"/>
      <c r="HS268" s="263"/>
      <c r="HT268" s="263"/>
      <c r="HU268" s="263"/>
      <c r="HV268" s="263"/>
      <c r="HW268" s="263"/>
      <c r="HX268" s="263"/>
      <c r="HY268" s="263"/>
      <c r="HZ268" s="263"/>
      <c r="IA268" s="263"/>
      <c r="IB268" s="263"/>
      <c r="IC268" s="263"/>
      <c r="ID268" s="263"/>
      <c r="IE268" s="467"/>
      <c r="IF268" s="468"/>
      <c r="IG268" s="468"/>
      <c r="IH268" s="468"/>
    </row>
    <row r="269" spans="2:249" s="470" customFormat="1" ht="43.5" customHeight="1" x14ac:dyDescent="0.3">
      <c r="B269" s="728" t="s">
        <v>436</v>
      </c>
      <c r="C269" s="729"/>
      <c r="D269" s="305"/>
      <c r="E269" s="305">
        <f>F269+G269</f>
        <v>5840344.8274099994</v>
      </c>
      <c r="F269" s="305">
        <f>F210+F247+F253</f>
        <v>5189170.2064599991</v>
      </c>
      <c r="G269" s="305">
        <f>G210+G247+G253</f>
        <v>651174.62095000001</v>
      </c>
      <c r="H269" s="305">
        <f>I269+J269</f>
        <v>417825.50279999996</v>
      </c>
      <c r="I269" s="305">
        <f>I210+I247+I253</f>
        <v>417825.50279999996</v>
      </c>
      <c r="J269" s="305">
        <f>J210+J247+J253</f>
        <v>0</v>
      </c>
      <c r="K269" s="305">
        <f>L269+M269</f>
        <v>6258170.3302100003</v>
      </c>
      <c r="L269" s="305">
        <f>L210+L247+L253</f>
        <v>5606995.7092599999</v>
      </c>
      <c r="M269" s="305">
        <f>M210+M247+M253</f>
        <v>651174.62095000001</v>
      </c>
      <c r="N269" s="305">
        <f>O269+P269</f>
        <v>156000</v>
      </c>
      <c r="O269" s="305">
        <f>O210+O247+O253</f>
        <v>-94000</v>
      </c>
      <c r="P269" s="305">
        <f>P210+P247+P253</f>
        <v>250000</v>
      </c>
      <c r="Q269" s="305">
        <f>R269+S269</f>
        <v>6414170.3302100003</v>
      </c>
      <c r="R269" s="305">
        <f>R210+R247+R253</f>
        <v>5512995.7092599999</v>
      </c>
      <c r="S269" s="305">
        <f>S210+S247+S253</f>
        <v>901174.62095000001</v>
      </c>
      <c r="T269" s="305">
        <f>U269+V269</f>
        <v>6548494.1775000002</v>
      </c>
      <c r="U269" s="305">
        <f>U210+U247+U253</f>
        <v>411417.522</v>
      </c>
      <c r="V269" s="305">
        <f>V210+V247+V253</f>
        <v>6137076.6555000003</v>
      </c>
      <c r="W269" s="305" t="e">
        <f>X269+Y269</f>
        <v>#REF!</v>
      </c>
      <c r="X269" s="305" t="e">
        <f t="shared" ref="X269:AN269" si="637">X210+X247+X253</f>
        <v>#REF!</v>
      </c>
      <c r="Y269" s="305">
        <f t="shared" si="637"/>
        <v>-5875507.9555000002</v>
      </c>
      <c r="Z269" s="305" t="e">
        <f t="shared" si="637"/>
        <v>#REF!</v>
      </c>
      <c r="AA269" s="305" t="e">
        <f t="shared" si="637"/>
        <v>#REF!</v>
      </c>
      <c r="AB269" s="305">
        <f t="shared" si="637"/>
        <v>261568.7</v>
      </c>
      <c r="AC269" s="305">
        <f t="shared" si="637"/>
        <v>0</v>
      </c>
      <c r="AD269" s="305">
        <f t="shared" si="637"/>
        <v>0</v>
      </c>
      <c r="AE269" s="305">
        <f t="shared" si="637"/>
        <v>0</v>
      </c>
      <c r="AF269" s="305" t="e">
        <f t="shared" si="637"/>
        <v>#REF!</v>
      </c>
      <c r="AG269" s="305" t="e">
        <f t="shared" si="637"/>
        <v>#REF!</v>
      </c>
      <c r="AH269" s="305" t="e">
        <f t="shared" si="637"/>
        <v>#REF!</v>
      </c>
      <c r="AI269" s="305">
        <f t="shared" si="637"/>
        <v>0</v>
      </c>
      <c r="AJ269" s="305">
        <f t="shared" si="637"/>
        <v>3054006.85665</v>
      </c>
      <c r="AK269" s="306" t="e">
        <f t="shared" si="637"/>
        <v>#REF!</v>
      </c>
      <c r="AL269" s="306" t="e">
        <f t="shared" si="637"/>
        <v>#REF!</v>
      </c>
      <c r="AM269" s="168" t="e">
        <f t="shared" si="637"/>
        <v>#VALUE!</v>
      </c>
      <c r="AN269" s="168" t="e">
        <f t="shared" si="637"/>
        <v>#VALUE!</v>
      </c>
      <c r="AO269" s="306">
        <v>1</v>
      </c>
      <c r="AP269" s="305">
        <f t="shared" ref="AP269:BJ269" si="638">AP210+AP247+AP253</f>
        <v>3227433.9653699999</v>
      </c>
      <c r="AQ269" s="305">
        <f t="shared" si="638"/>
        <v>65271.912689999997</v>
      </c>
      <c r="AR269" s="306" t="e">
        <f t="shared" si="638"/>
        <v>#REF!</v>
      </c>
      <c r="AS269" s="305">
        <f t="shared" si="638"/>
        <v>6825010.3999999994</v>
      </c>
      <c r="AT269" s="305">
        <f t="shared" si="638"/>
        <v>6576249.0999999996</v>
      </c>
      <c r="AU269" s="305">
        <f t="shared" si="638"/>
        <v>248761.3</v>
      </c>
      <c r="AV269" s="305">
        <f t="shared" si="638"/>
        <v>-60000</v>
      </c>
      <c r="AW269" s="305">
        <f t="shared" si="638"/>
        <v>-60000</v>
      </c>
      <c r="AX269" s="305">
        <f t="shared" si="638"/>
        <v>0</v>
      </c>
      <c r="AY269" s="305">
        <f t="shared" si="638"/>
        <v>6765010.3999999994</v>
      </c>
      <c r="AZ269" s="305">
        <f t="shared" si="638"/>
        <v>6516249.0999999996</v>
      </c>
      <c r="BA269" s="305">
        <f t="shared" si="638"/>
        <v>248761.3</v>
      </c>
      <c r="BB269" s="305">
        <f t="shared" si="638"/>
        <v>7076249.1000000006</v>
      </c>
      <c r="BC269" s="305">
        <f t="shared" si="638"/>
        <v>6576249.1000000006</v>
      </c>
      <c r="BD269" s="305">
        <f t="shared" si="638"/>
        <v>500000</v>
      </c>
      <c r="BE269" s="305">
        <f t="shared" si="638"/>
        <v>-523931.14799999981</v>
      </c>
      <c r="BF269" s="305">
        <f t="shared" si="638"/>
        <v>-684761.10099999979</v>
      </c>
      <c r="BG269" s="305">
        <f t="shared" si="638"/>
        <v>160829.95300000001</v>
      </c>
      <c r="BH269" s="305">
        <f t="shared" si="638"/>
        <v>6241079.2520000003</v>
      </c>
      <c r="BI269" s="305">
        <f t="shared" si="638"/>
        <v>5831487.9989999998</v>
      </c>
      <c r="BJ269" s="305">
        <f t="shared" si="638"/>
        <v>409591.25300000003</v>
      </c>
      <c r="BK269" s="306">
        <v>1</v>
      </c>
      <c r="BL269" s="306">
        <f t="shared" ref="BL269:CD269" si="639">BL210+BL247+BL253</f>
        <v>6161708.125</v>
      </c>
      <c r="BM269" s="306">
        <f t="shared" si="639"/>
        <v>1691327.73172</v>
      </c>
      <c r="BN269" s="306">
        <f t="shared" si="639"/>
        <v>1691327.73172</v>
      </c>
      <c r="BO269" s="306">
        <f t="shared" si="639"/>
        <v>0</v>
      </c>
      <c r="BP269" s="306">
        <f t="shared" si="639"/>
        <v>0</v>
      </c>
      <c r="BQ269" s="306">
        <f t="shared" si="639"/>
        <v>0</v>
      </c>
      <c r="BR269" s="306">
        <f t="shared" si="639"/>
        <v>0</v>
      </c>
      <c r="BS269" s="306">
        <f t="shared" si="639"/>
        <v>4549751.5202799998</v>
      </c>
      <c r="BT269" s="306">
        <f t="shared" si="639"/>
        <v>4140160.2672800003</v>
      </c>
      <c r="BU269" s="306">
        <f t="shared" si="639"/>
        <v>409591.25300000003</v>
      </c>
      <c r="BV269" s="305">
        <f t="shared" si="639"/>
        <v>6825010.4000000004</v>
      </c>
      <c r="BW269" s="305">
        <f t="shared" si="639"/>
        <v>6576249.1000000006</v>
      </c>
      <c r="BX269" s="305">
        <f t="shared" si="639"/>
        <v>248761.3</v>
      </c>
      <c r="BY269" s="305">
        <f t="shared" si="639"/>
        <v>-1160574.0860000001</v>
      </c>
      <c r="BZ269" s="305">
        <f t="shared" si="639"/>
        <v>-1105982.8330000001</v>
      </c>
      <c r="CA269" s="305">
        <f t="shared" si="639"/>
        <v>-54591.252999999997</v>
      </c>
      <c r="CB269" s="305">
        <f t="shared" si="639"/>
        <v>5119505.1659999993</v>
      </c>
      <c r="CC269" s="305">
        <f t="shared" si="639"/>
        <v>4764505.1659999993</v>
      </c>
      <c r="CD269" s="305">
        <f t="shared" si="639"/>
        <v>355000</v>
      </c>
      <c r="CE269" s="306">
        <v>1</v>
      </c>
      <c r="CF269" s="306">
        <f>CF210+CF247+CF253</f>
        <v>4846261.4019999998</v>
      </c>
      <c r="CG269" s="305"/>
      <c r="CH269" s="305">
        <f t="shared" ref="CH269:CV269" si="640">CH210+CH247+CH253</f>
        <v>7424287</v>
      </c>
      <c r="CI269" s="305">
        <f t="shared" si="640"/>
        <v>7163087.5999999996</v>
      </c>
      <c r="CJ269" s="305">
        <f t="shared" si="640"/>
        <v>261199.4</v>
      </c>
      <c r="CK269" s="305">
        <f t="shared" si="640"/>
        <v>-626698.20000000007</v>
      </c>
      <c r="CL269" s="305">
        <f t="shared" si="640"/>
        <v>-854239.08000000007</v>
      </c>
      <c r="CM269" s="305">
        <f t="shared" si="640"/>
        <v>227540.88</v>
      </c>
      <c r="CN269" s="305" t="e">
        <f t="shared" si="640"/>
        <v>#REF!</v>
      </c>
      <c r="CO269" s="305" t="e">
        <f t="shared" si="640"/>
        <v>#REF!</v>
      </c>
      <c r="CP269" s="305">
        <f t="shared" si="640"/>
        <v>0</v>
      </c>
      <c r="CQ269" s="305" t="e">
        <f t="shared" si="640"/>
        <v>#REF!</v>
      </c>
      <c r="CR269" s="305" t="e">
        <f t="shared" si="640"/>
        <v>#REF!</v>
      </c>
      <c r="CS269" s="305">
        <f t="shared" si="640"/>
        <v>488740.28</v>
      </c>
      <c r="CT269" s="305">
        <f t="shared" si="640"/>
        <v>787227.43884999992</v>
      </c>
      <c r="CU269" s="305">
        <f t="shared" si="640"/>
        <v>447156.43884999992</v>
      </c>
      <c r="CV269" s="305">
        <f t="shared" si="640"/>
        <v>340071</v>
      </c>
      <c r="CW269" s="305" t="e">
        <f t="shared" ref="CW269:DE269" si="641">CW210+CW247+CW253+CW237</f>
        <v>#REF!</v>
      </c>
      <c r="CX269" s="305" t="e">
        <f t="shared" si="641"/>
        <v>#REF!</v>
      </c>
      <c r="CY269" s="305" t="e">
        <f t="shared" si="641"/>
        <v>#REF!</v>
      </c>
      <c r="CZ269" s="305" t="e">
        <f t="shared" si="641"/>
        <v>#REF!</v>
      </c>
      <c r="DA269" s="305" t="e">
        <f t="shared" si="641"/>
        <v>#REF!</v>
      </c>
      <c r="DB269" s="305" t="e">
        <f t="shared" si="641"/>
        <v>#REF!</v>
      </c>
      <c r="DC269" s="305">
        <f t="shared" si="641"/>
        <v>380350</v>
      </c>
      <c r="DD269" s="305">
        <f t="shared" si="641"/>
        <v>0</v>
      </c>
      <c r="DE269" s="305">
        <f t="shared" si="641"/>
        <v>380350</v>
      </c>
      <c r="DF269" s="305" t="e">
        <f>DF210+DF247+DF253+DF237+DF261</f>
        <v>#REF!</v>
      </c>
      <c r="DG269" s="305" t="e">
        <f>DG210+DG247+DG253+DG237+DG261</f>
        <v>#REF!</v>
      </c>
      <c r="DH269" s="305" t="e">
        <f>DH210+DH247+DH253+DH237</f>
        <v>#REF!</v>
      </c>
      <c r="DI269" s="305" t="e">
        <f>DI210+DI247+DI253+DI237+DI261</f>
        <v>#REF!</v>
      </c>
      <c r="DJ269" s="305" t="e">
        <f>DJ210+DJ247+DJ253+DJ237+DJ261</f>
        <v>#REF!</v>
      </c>
      <c r="DK269" s="305" t="e">
        <f t="shared" ref="DK269:EF269" si="642">DK210+DK247+DK253+DK237</f>
        <v>#REF!</v>
      </c>
      <c r="DL269" s="305">
        <f t="shared" si="642"/>
        <v>2592435.5689300001</v>
      </c>
      <c r="DM269" s="305">
        <f t="shared" si="642"/>
        <v>2592435.5689300001</v>
      </c>
      <c r="DN269" s="305">
        <f t="shared" si="642"/>
        <v>0</v>
      </c>
      <c r="DO269" s="305">
        <f t="shared" si="642"/>
        <v>1406296.9950600001</v>
      </c>
      <c r="DP269" s="305">
        <f t="shared" si="642"/>
        <v>1406296.9950600001</v>
      </c>
      <c r="DQ269" s="305">
        <f t="shared" si="642"/>
        <v>0</v>
      </c>
      <c r="DR269" s="305" t="e">
        <f t="shared" si="642"/>
        <v>#REF!</v>
      </c>
      <c r="DS269" s="305" t="e">
        <f t="shared" si="642"/>
        <v>#REF!</v>
      </c>
      <c r="DT269" s="305">
        <f t="shared" si="642"/>
        <v>1110185.402</v>
      </c>
      <c r="DU269" s="305" t="e">
        <f t="shared" si="642"/>
        <v>#REF!</v>
      </c>
      <c r="DV269" s="305" t="e">
        <f t="shared" si="642"/>
        <v>#REF!</v>
      </c>
      <c r="DW269" s="305" t="e">
        <f t="shared" si="642"/>
        <v>#REF!</v>
      </c>
      <c r="DX269" s="305" t="e">
        <f t="shared" si="642"/>
        <v>#REF!</v>
      </c>
      <c r="DY269" s="305" t="e">
        <f t="shared" si="642"/>
        <v>#REF!</v>
      </c>
      <c r="DZ269" s="305" t="e">
        <f t="shared" si="642"/>
        <v>#REF!</v>
      </c>
      <c r="EA269" s="305">
        <f t="shared" si="642"/>
        <v>443142</v>
      </c>
      <c r="EB269" s="305">
        <f t="shared" si="642"/>
        <v>0</v>
      </c>
      <c r="EC269" s="305">
        <f t="shared" si="642"/>
        <v>443142</v>
      </c>
      <c r="ED269" s="305" t="e">
        <f t="shared" si="642"/>
        <v>#REF!</v>
      </c>
      <c r="EE269" s="305" t="e">
        <f t="shared" si="642"/>
        <v>#REF!</v>
      </c>
      <c r="EF269" s="305" t="e">
        <f t="shared" si="642"/>
        <v>#REF!</v>
      </c>
      <c r="EG269" s="305" t="e">
        <f t="shared" ref="EG269:EV269" si="643">EG210+EG247+EG253+EG237+EG263</f>
        <v>#REF!</v>
      </c>
      <c r="EH269" s="305" t="e">
        <f t="shared" si="643"/>
        <v>#REF!</v>
      </c>
      <c r="EI269" s="305">
        <f t="shared" si="643"/>
        <v>34587.546999999999</v>
      </c>
      <c r="EJ269" s="305">
        <f t="shared" si="643"/>
        <v>999342.11317999999</v>
      </c>
      <c r="EK269" s="305" t="e">
        <f t="shared" si="643"/>
        <v>#REF!</v>
      </c>
      <c r="EL269" s="305" t="e">
        <f t="shared" si="643"/>
        <v>#REF!</v>
      </c>
      <c r="EM269" s="305" t="e">
        <f t="shared" si="643"/>
        <v>#REF!</v>
      </c>
      <c r="EN269" s="305" t="e">
        <f t="shared" si="643"/>
        <v>#REF!</v>
      </c>
      <c r="EO269" s="305" t="e">
        <f t="shared" si="643"/>
        <v>#REF!</v>
      </c>
      <c r="EP269" s="305" t="e">
        <f t="shared" si="643"/>
        <v>#REF!</v>
      </c>
      <c r="EQ269" s="305" t="e">
        <f t="shared" si="643"/>
        <v>#REF!</v>
      </c>
      <c r="ER269" s="305" t="e">
        <f t="shared" si="643"/>
        <v>#REF!</v>
      </c>
      <c r="ES269" s="305" t="e">
        <f t="shared" si="643"/>
        <v>#REF!</v>
      </c>
      <c r="ET269" s="305" t="e">
        <f t="shared" si="643"/>
        <v>#REF!</v>
      </c>
      <c r="EU269" s="305">
        <f t="shared" si="643"/>
        <v>0</v>
      </c>
      <c r="EV269" s="305">
        <f t="shared" si="643"/>
        <v>-7127.2687499999302</v>
      </c>
      <c r="EW269" s="305">
        <f>EW210+EW247+EW253+EW237</f>
        <v>5553038.8158</v>
      </c>
      <c r="EX269" s="305">
        <f>EX210+EX247+EX253+EX237</f>
        <v>4825637.5158000002</v>
      </c>
      <c r="EY269" s="305">
        <f>EY210+EY247+EY253+EY237</f>
        <v>727401.3</v>
      </c>
      <c r="EZ269" s="305" t="e">
        <f>EZ210+EZ247+EZ253+EZ237</f>
        <v>#REF!</v>
      </c>
      <c r="FA269" s="305" t="e">
        <f>FA210+FA247+FA253+FA237</f>
        <v>#REF!</v>
      </c>
      <c r="FB269" s="305">
        <f>FB210+FB247+FB253</f>
        <v>236607.51318000001</v>
      </c>
      <c r="FC269" s="305">
        <f>FC210+FC247+FC253+FC237+FC263+FC243</f>
        <v>8430321.09712</v>
      </c>
      <c r="FD269" s="305">
        <f>FD210+FD247+FD253+FD237+FD263+FD227+FD243</f>
        <v>7243079.4949400006</v>
      </c>
      <c r="FE269" s="305">
        <f>FE210+FE247+FE253+FE237+FE263+FE227+FE243</f>
        <v>34587.546999999999</v>
      </c>
      <c r="FF269" s="305">
        <f>FF210+FF247+FF253+FF237+FF263+FF227+FF243</f>
        <v>1152654.0551799999</v>
      </c>
      <c r="FG269" s="305">
        <f>FG210+FG247+FG253+FG237+FG263+FG227+FG243</f>
        <v>291410.1705200001</v>
      </c>
      <c r="FH269" s="305">
        <f>FH210+FH247+FH253+FH237+FH263+FH227+FH243</f>
        <v>-54774.502729999949</v>
      </c>
      <c r="FI269" s="305">
        <f>FI210+FI247+FI253+FI237+FI263+FI227</f>
        <v>0</v>
      </c>
      <c r="FJ269" s="305">
        <f>FJ270+FJ271</f>
        <v>346184.67325000005</v>
      </c>
      <c r="FK269" s="305" t="e">
        <f>FK210+FK247+FK253+FK237+FK263</f>
        <v>#REF!</v>
      </c>
      <c r="FL269" s="305" t="e">
        <f>FL210+FL247+FL253+FL237+FL263</f>
        <v>#REF!</v>
      </c>
      <c r="FM269" s="305" t="e">
        <f>FM210+FM247+FM253+FM237+FM263</f>
        <v>#REF!</v>
      </c>
      <c r="FN269" s="305" t="e">
        <f>FN210+FN247+FN253+FN237+FN263</f>
        <v>#REF!</v>
      </c>
      <c r="FO269" s="305">
        <f>FO210+FO247+FO253+FO237+FO263+FO227+FO243</f>
        <v>8666424.3256400004</v>
      </c>
      <c r="FP269" s="305">
        <f>FP210+FP247+FP253+FP237+FP263+FP227+FP243</f>
        <v>7186309.9922100008</v>
      </c>
      <c r="FQ269" s="305">
        <f>FQ210+FQ247+FQ253+FQ237+FQ263</f>
        <v>34587.546999999999</v>
      </c>
      <c r="FR269" s="305">
        <f>FR270+FR271</f>
        <v>1445526.7864300001</v>
      </c>
      <c r="FS269" s="305">
        <f>FU269+FW269+FY269</f>
        <v>1614120.1461099996</v>
      </c>
      <c r="FT269" s="383">
        <f>FS269/FC269</f>
        <v>0.19146603403533724</v>
      </c>
      <c r="FU269" s="304">
        <f>FU210+FU247+FU253+FU237+FU263+FU227+FU243</f>
        <v>1552488.2730799997</v>
      </c>
      <c r="FV269" s="383">
        <f>FU269/FC269</f>
        <v>0.18415529553321131</v>
      </c>
      <c r="FW269" s="305">
        <f>FW210+FW247+FW253+FW237+FW263+FW227+FW243</f>
        <v>0</v>
      </c>
      <c r="FX269" s="383">
        <f>FW269/FE269</f>
        <v>0</v>
      </c>
      <c r="FY269" s="305">
        <f>FY210+FY247+FY253+FY237+FY263+FY227+FY243</f>
        <v>61631.873030000002</v>
      </c>
      <c r="FZ269" s="383">
        <f>FY269/FF269</f>
        <v>5.3469532122867078E-2</v>
      </c>
      <c r="GA269" s="305">
        <f>GC269+GE269+GG269</f>
        <v>1727609.9251499996</v>
      </c>
      <c r="GB269" s="383">
        <f>GA269/FC269</f>
        <v>0.20492812850748859</v>
      </c>
      <c r="GC269" s="304">
        <f>GC210+GC247+GC253+GC237+GC263+GC227</f>
        <v>1661521.9146999996</v>
      </c>
      <c r="GD269" s="383">
        <f>GC269/FD269</f>
        <v>0.22939440549571977</v>
      </c>
      <c r="GE269" s="305">
        <f>GE210+GE247+GE253+GE237+GE263</f>
        <v>4456.13742</v>
      </c>
      <c r="GF269" s="383">
        <f>GE269/FE269</f>
        <v>0.12883646880190724</v>
      </c>
      <c r="GG269" s="305">
        <f>GG210+GG247+GG253+GG237+GG263</f>
        <v>61631.873030000002</v>
      </c>
      <c r="GH269" s="383">
        <f>GG269/FF269</f>
        <v>5.3469532122867078E-2</v>
      </c>
      <c r="GI269" s="305">
        <f>GK269+GM269+GO269</f>
        <v>5399336.3354899995</v>
      </c>
      <c r="GJ269" s="383">
        <f>GI269/FC269</f>
        <v>0.64046627326384309</v>
      </c>
      <c r="GK269" s="304">
        <f>GK210+GK247+GK253+GK237+GK263+GK227</f>
        <v>5152808.8163099997</v>
      </c>
      <c r="GL269" s="383">
        <f>GK269/FD269</f>
        <v>0.71141132993359257</v>
      </c>
      <c r="GM269" s="305">
        <f>GM210+GM247+GM253+GM237+GM263</f>
        <v>0</v>
      </c>
      <c r="GN269" s="383">
        <f>GM269/FE269</f>
        <v>0</v>
      </c>
      <c r="GO269" s="305">
        <f>GO210+GO247+GO253+GO237+GO263</f>
        <v>246527.51918</v>
      </c>
      <c r="GP269" s="383">
        <f>GO269/FF269</f>
        <v>0.21387815196772283</v>
      </c>
      <c r="GQ269" s="305"/>
      <c r="GR269" s="305"/>
      <c r="GS269" s="305"/>
      <c r="GT269" s="305"/>
      <c r="GU269" s="305">
        <f>GU210+GU247+GU253+GU237+GU263+GU227+GU243</f>
        <v>8753346.2346000001</v>
      </c>
      <c r="GV269" s="305">
        <f>GV210+GV247+GV253+GV237+GV263+GV227</f>
        <v>7679941.3849800006</v>
      </c>
      <c r="GW269" s="305">
        <f>GW210+GW247+GW253+GW237+GW263</f>
        <v>35432.549619999998</v>
      </c>
      <c r="GX269" s="305">
        <f>GX210+GX247+GX253+GX237+GX263</f>
        <v>1037972.3</v>
      </c>
      <c r="GY269" s="305"/>
      <c r="GZ269" s="305"/>
      <c r="HA269" s="305"/>
      <c r="HB269" s="305"/>
      <c r="HC269" s="305"/>
      <c r="HD269" s="305"/>
      <c r="HE269" s="305"/>
      <c r="HF269" s="305"/>
      <c r="HG269" s="305">
        <f>HG210+HG247+HG253+HG237+HG263+HG227+HG243</f>
        <v>0</v>
      </c>
      <c r="HH269" s="305">
        <f>HH210+HH247+HH253+HH237+HH263+HH227</f>
        <v>0</v>
      </c>
      <c r="HI269" s="305">
        <f t="shared" ref="HI269:HN269" si="644">HI210+HI247+HI253+HI237+HI263</f>
        <v>0</v>
      </c>
      <c r="HJ269" s="305">
        <f t="shared" si="644"/>
        <v>0</v>
      </c>
      <c r="HK269" s="305" t="e">
        <f t="shared" si="644"/>
        <v>#REF!</v>
      </c>
      <c r="HL269" s="305" t="e">
        <f t="shared" si="644"/>
        <v>#REF!</v>
      </c>
      <c r="HM269" s="305">
        <f t="shared" si="644"/>
        <v>0</v>
      </c>
      <c r="HN269" s="305">
        <f t="shared" si="644"/>
        <v>0</v>
      </c>
      <c r="HO269" s="305">
        <f>HO210+HO247+HO253+HO237+HO263+HO227+HO243</f>
        <v>8753346.2346000001</v>
      </c>
      <c r="HP269" s="305">
        <f>HP210+HP247+HP253+HP237+HP263+HP227</f>
        <v>7679941.3849799996</v>
      </c>
      <c r="HQ269" s="305">
        <f>HQ210+HQ247+HQ253+HQ237+HQ263</f>
        <v>35432.549619999998</v>
      </c>
      <c r="HR269" s="305">
        <f>HR210+HR247+HR253+HR237+HR263</f>
        <v>1037972.3</v>
      </c>
      <c r="HS269" s="305">
        <f>HS210+HS247+HS253+HS237+HS263+HS227+HS243</f>
        <v>6902206.2071199995</v>
      </c>
      <c r="HT269" s="305">
        <f>HT210+HT247+HT253+HT237+HT263+HT227</f>
        <v>6004485.5838500001</v>
      </c>
      <c r="HU269" s="305">
        <f>HU210+HU247+HU253+HU237+HU263</f>
        <v>35933.460270000003</v>
      </c>
      <c r="HV269" s="305">
        <f>HV210+HV247+HV253+HV237+HV263</f>
        <v>861787.16299999994</v>
      </c>
      <c r="HW269" s="305">
        <f>HW210+HW247+HW253+HW237+HW263+HW227+HW243</f>
        <v>-59671.516709999938</v>
      </c>
      <c r="HX269" s="305">
        <f>HX210+HX247+HX253+HX237+HX263+HX227</f>
        <v>0</v>
      </c>
      <c r="HY269" s="305">
        <f>HY210+HY247+HY253+HY237+HY263</f>
        <v>0</v>
      </c>
      <c r="HZ269" s="305">
        <f>HZ210+HZ247+HZ253+HZ237+HZ263</f>
        <v>-59671.516709999996</v>
      </c>
      <c r="IA269" s="305">
        <f>IA210+IA247+IA253+IA237+IA263+IA227+IA243</f>
        <v>6842534.6904099993</v>
      </c>
      <c r="IB269" s="305">
        <f>IB210+IB247+IB253+IB237+IB263+IB227</f>
        <v>6004485.5838500001</v>
      </c>
      <c r="IC269" s="305">
        <f>IC210+IC247+IC253+IC237+IC263</f>
        <v>35933.460270000003</v>
      </c>
      <c r="ID269" s="305">
        <f>ID210+ID247+ID253+ID237+ID263</f>
        <v>802115.64628999995</v>
      </c>
      <c r="IE269" s="326"/>
      <c r="IF269" s="256"/>
      <c r="IG269" s="256"/>
      <c r="IH269" s="256"/>
    </row>
    <row r="270" spans="2:249" s="321" customFormat="1" ht="36" customHeight="1" x14ac:dyDescent="0.3">
      <c r="B270" s="471"/>
      <c r="C270" s="472" t="s">
        <v>141</v>
      </c>
      <c r="D270" s="473"/>
      <c r="E270" s="166"/>
      <c r="F270" s="166"/>
      <c r="G270" s="166"/>
      <c r="H270" s="234"/>
      <c r="I270" s="166"/>
      <c r="J270" s="166"/>
      <c r="K270" s="166"/>
      <c r="L270" s="166"/>
      <c r="M270" s="166"/>
      <c r="N270" s="234"/>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6"/>
      <c r="AL270" s="166"/>
      <c r="AM270" s="166"/>
      <c r="AN270" s="166"/>
      <c r="AO270" s="167"/>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7"/>
      <c r="BL270" s="167"/>
      <c r="BM270" s="166"/>
      <c r="BN270" s="166"/>
      <c r="BO270" s="166"/>
      <c r="BP270" s="166"/>
      <c r="BQ270" s="166"/>
      <c r="BR270" s="166"/>
      <c r="BS270" s="166"/>
      <c r="BT270" s="166"/>
      <c r="BU270" s="166"/>
      <c r="BV270" s="166"/>
      <c r="BW270" s="166"/>
      <c r="BX270" s="166"/>
      <c r="BY270" s="166"/>
      <c r="BZ270" s="166"/>
      <c r="CA270" s="166"/>
      <c r="CB270" s="166"/>
      <c r="CC270" s="166"/>
      <c r="CD270" s="166"/>
      <c r="CE270" s="167"/>
      <c r="CF270" s="167"/>
      <c r="CG270" s="166"/>
      <c r="CH270" s="166"/>
      <c r="CI270" s="166"/>
      <c r="CJ270" s="166"/>
      <c r="CK270" s="166"/>
      <c r="CL270" s="166"/>
      <c r="CM270" s="166"/>
      <c r="CN270" s="166"/>
      <c r="CO270" s="166"/>
      <c r="CP270" s="166"/>
      <c r="CQ270" s="166"/>
      <c r="CR270" s="166"/>
      <c r="CS270" s="166"/>
      <c r="CT270" s="166"/>
      <c r="CU270" s="166"/>
      <c r="CV270" s="166"/>
      <c r="CW270" s="166"/>
      <c r="CX270" s="166"/>
      <c r="CY270" s="166"/>
      <c r="CZ270" s="166"/>
      <c r="DA270" s="166"/>
      <c r="DB270" s="166"/>
      <c r="DC270" s="166"/>
      <c r="DD270" s="166"/>
      <c r="DE270" s="166"/>
      <c r="DF270" s="166"/>
      <c r="DG270" s="166"/>
      <c r="DH270" s="166"/>
      <c r="DI270" s="166"/>
      <c r="DJ270" s="166"/>
      <c r="DK270" s="166"/>
      <c r="DL270" s="166"/>
      <c r="DM270" s="166"/>
      <c r="DN270" s="166"/>
      <c r="DO270" s="166"/>
      <c r="DP270" s="166"/>
      <c r="DQ270" s="166"/>
      <c r="DR270" s="166"/>
      <c r="DS270" s="166"/>
      <c r="DT270" s="166"/>
      <c r="DU270" s="166"/>
      <c r="DV270" s="166"/>
      <c r="DW270" s="166"/>
      <c r="DX270" s="166"/>
      <c r="DY270" s="166"/>
      <c r="DZ270" s="166"/>
      <c r="EA270" s="166"/>
      <c r="EB270" s="166"/>
      <c r="EC270" s="166"/>
      <c r="ED270" s="166"/>
      <c r="EE270" s="166"/>
      <c r="EF270" s="166"/>
      <c r="EG270" s="166" t="e">
        <f>EH270+EI270+EJ270</f>
        <v>#REF!</v>
      </c>
      <c r="EH270" s="166" t="e">
        <f>EH210+EH237+EH247+EH253+EH261+EH263</f>
        <v>#REF!</v>
      </c>
      <c r="EI270" s="166">
        <f>EI210+EI237+EI247+EI253+EI261+EI263</f>
        <v>34587.546999999999</v>
      </c>
      <c r="EJ270" s="166">
        <f>EJ210+EJ237+EJ247+EJ253+EJ261+EJ263</f>
        <v>999342.11317999999</v>
      </c>
      <c r="EK270" s="166" t="e">
        <f>EL270+EM270+EN270</f>
        <v>#REF!</v>
      </c>
      <c r="EL270" s="166" t="e">
        <f>EL210+EL237+EL247+EL253+EL261+EL263</f>
        <v>#REF!</v>
      </c>
      <c r="EM270" s="166" t="e">
        <f>EM210+EM237+EM247+EM253+EM261+EM263</f>
        <v>#REF!</v>
      </c>
      <c r="EN270" s="166" t="e">
        <f>EN210+EN237+EN247+EN253+EN261+EN263</f>
        <v>#REF!</v>
      </c>
      <c r="EO270" s="166"/>
      <c r="EP270" s="166"/>
      <c r="EQ270" s="166"/>
      <c r="ER270" s="166"/>
      <c r="ES270" s="166" t="e">
        <f>ET270+EU270+EV270</f>
        <v>#REF!</v>
      </c>
      <c r="ET270" s="166" t="e">
        <f>ET210+ET237+ET247+ET253+ET261+ET263</f>
        <v>#REF!</v>
      </c>
      <c r="EU270" s="166">
        <f>EU210+EU237+EU247+EU253+EU261+EU263</f>
        <v>0</v>
      </c>
      <c r="EV270" s="166">
        <f>EV210+EV237+EV247+EV253+EV261+EV263</f>
        <v>-7127.2687499999302</v>
      </c>
      <c r="EW270" s="166"/>
      <c r="EX270" s="166"/>
      <c r="EY270" s="166"/>
      <c r="EZ270" s="166"/>
      <c r="FA270" s="166"/>
      <c r="FB270" s="166"/>
      <c r="FC270" s="166">
        <f>FD270+FE270+FF270</f>
        <v>7930321.09712</v>
      </c>
      <c r="FD270" s="166">
        <f>FD210+FD239+FD247+FD253+FD261+FD263</f>
        <v>6796391.4369400004</v>
      </c>
      <c r="FE270" s="166">
        <f>FE210+FE239+FE247+FE253+FE261+FE263</f>
        <v>34587.546999999999</v>
      </c>
      <c r="FF270" s="166">
        <f>FF210+FF239+FF247+FF253+FF261+FF263</f>
        <v>1099342.1131799999</v>
      </c>
      <c r="FG270" s="166">
        <f>FH270+FI270+FJ270</f>
        <v>238098.22852000012</v>
      </c>
      <c r="FH270" s="165">
        <f>FH210+FH239+FH247+FH253+FH261+FH263+FH227</f>
        <v>-54774.502729999949</v>
      </c>
      <c r="FI270" s="166">
        <f>FI210+FI237+FI247+FI253+FI261+FI263</f>
        <v>0</v>
      </c>
      <c r="FJ270" s="166">
        <f>FJ210+FJ237+FJ247+FJ253+FJ261+FJ263</f>
        <v>292872.73125000007</v>
      </c>
      <c r="FK270" s="166"/>
      <c r="FL270" s="166"/>
      <c r="FM270" s="166"/>
      <c r="FN270" s="166"/>
      <c r="FO270" s="166">
        <f>FP270+FQ270+FR270</f>
        <v>8166424.3256400004</v>
      </c>
      <c r="FP270" s="165">
        <f>FP210+FP239+FP247+FP253+FP261+FP263+FP227</f>
        <v>6739621.9342100006</v>
      </c>
      <c r="FQ270" s="166">
        <f>FQ210+FQ237+FQ247+FQ253+FQ261+FQ263</f>
        <v>34587.546999999999</v>
      </c>
      <c r="FR270" s="166">
        <f>FR210+FR237+FR247+FR253+FR261+FR263</f>
        <v>1392214.8444300001</v>
      </c>
      <c r="FS270" s="305">
        <f t="shared" ref="FS270:FS272" si="645">FU270+FW270+FY270</f>
        <v>1614120.1461099996</v>
      </c>
      <c r="FT270" s="474">
        <f t="shared" ref="FT270:FT272" si="646">FS270/FC270</f>
        <v>0.20353780462889309</v>
      </c>
      <c r="FU270" s="166">
        <f>FU210+FU239+FU247+FU253+FU261+FU263</f>
        <v>1552488.2730799997</v>
      </c>
      <c r="FV270" s="474">
        <f t="shared" ref="FV270:FV272" si="647">FU270/FC270</f>
        <v>0.19576613028239251</v>
      </c>
      <c r="FW270" s="166">
        <f>FW210+FW239+FW247+FW253+FW261+FW263</f>
        <v>0</v>
      </c>
      <c r="FX270" s="474">
        <f t="shared" ref="FX270" si="648">FW270/FE270</f>
        <v>0</v>
      </c>
      <c r="FY270" s="166">
        <f>FY210+FY239+FY247+FY253+FY261+FY263</f>
        <v>61631.873030000002</v>
      </c>
      <c r="FZ270" s="474">
        <f>FY270/FF270</f>
        <v>5.6062505284839172E-2</v>
      </c>
      <c r="GA270" s="166">
        <f>GC270+GE270+GG270</f>
        <v>1727609.9251499996</v>
      </c>
      <c r="GB270" s="474">
        <f>GA270/FC270</f>
        <v>0.21784867270726324</v>
      </c>
      <c r="GC270" s="166">
        <f>GC210+GC239+GC247+GC253+GC261+GC263</f>
        <v>1661521.9146999996</v>
      </c>
      <c r="GD270" s="474">
        <f>GC270/FD270</f>
        <v>0.24447119182530214</v>
      </c>
      <c r="GE270" s="166">
        <f>GE210+GE237+GE247+GE253+GE261+GE263</f>
        <v>4456.13742</v>
      </c>
      <c r="GF270" s="474">
        <f>GE270/FE270</f>
        <v>0.12883646880190724</v>
      </c>
      <c r="GG270" s="166">
        <f>GG210+GG237+GG247+GG253+GG261+GG263</f>
        <v>61631.873030000002</v>
      </c>
      <c r="GH270" s="474">
        <f>GG270/FF270</f>
        <v>5.6062505284839172E-2</v>
      </c>
      <c r="GI270" s="166">
        <f>GK270+GM270+GO270</f>
        <v>5399336.3354899995</v>
      </c>
      <c r="GJ270" s="474">
        <f t="shared" ref="GJ270:GJ272" si="649">GI270/FC270</f>
        <v>0.6808471270414056</v>
      </c>
      <c r="GK270" s="166">
        <f>GK210+GK239+GK247+GK253+GK261+GK263</f>
        <v>5152808.8163099997</v>
      </c>
      <c r="GL270" s="474">
        <f t="shared" ref="GL270:GL271" si="650">GK270/FD270</f>
        <v>0.75816834037887526</v>
      </c>
      <c r="GM270" s="166">
        <f>GM210+GM237+GM247+GM253+GM261+GM263</f>
        <v>0</v>
      </c>
      <c r="GN270" s="474">
        <f t="shared" ref="GN270" si="651">GM270/FE270</f>
        <v>0</v>
      </c>
      <c r="GO270" s="166">
        <f>GO210+GO237+GO247+GO253+GO261+GO263</f>
        <v>246527.51918</v>
      </c>
      <c r="GP270" s="474">
        <f t="shared" ref="GP270:GP272" si="652">GO270/FF270</f>
        <v>0.22425004575407823</v>
      </c>
      <c r="GQ270" s="166"/>
      <c r="GR270" s="166"/>
      <c r="GS270" s="166"/>
      <c r="GT270" s="166"/>
      <c r="GU270" s="166">
        <f>GV270+GW270+GX270</f>
        <v>8753346.2346000001</v>
      </c>
      <c r="GV270" s="165">
        <f>GV210+GV239+GV247+GV253+GV261+GV263+GV227</f>
        <v>7679941.3849800006</v>
      </c>
      <c r="GW270" s="166">
        <f>GW210+GW237+GW247+GW253+GW261+GW263</f>
        <v>35432.549619999998</v>
      </c>
      <c r="GX270" s="166">
        <f>GX210+GX237+GX247+GX253+GX261+GX263</f>
        <v>1037972.3</v>
      </c>
      <c r="GY270" s="234"/>
      <c r="GZ270" s="234"/>
      <c r="HA270" s="234"/>
      <c r="HB270" s="234"/>
      <c r="HC270" s="234"/>
      <c r="HD270" s="234"/>
      <c r="HE270" s="234"/>
      <c r="HF270" s="234"/>
      <c r="HG270" s="166">
        <f>HH270+HI270+HJ270</f>
        <v>0</v>
      </c>
      <c r="HH270" s="165">
        <f>HH210+HH239+HH247+HH253+HH261+HH263+HH227</f>
        <v>0</v>
      </c>
      <c r="HI270" s="166">
        <f>HI210+HI237+HI247+HI253+HI261+HI263</f>
        <v>0</v>
      </c>
      <c r="HJ270" s="166">
        <f>HJ210+HJ237+HJ247+HJ253+HJ261+HJ263</f>
        <v>0</v>
      </c>
      <c r="HK270" s="166" t="e">
        <f>HL270+HM270+HN270</f>
        <v>#REF!</v>
      </c>
      <c r="HL270" s="166" t="e">
        <f>HL210+HL237+HL247+HL253+HL261+HL263</f>
        <v>#REF!</v>
      </c>
      <c r="HM270" s="166">
        <f>HM210+HM237+HM247+HM253+HM261+HM263</f>
        <v>0</v>
      </c>
      <c r="HN270" s="166">
        <f>HN210+HN237+HN247+HN253+HN261+HN263</f>
        <v>0</v>
      </c>
      <c r="HO270" s="166">
        <f>HP270+HQ270+HR270</f>
        <v>8753346.2346000001</v>
      </c>
      <c r="HP270" s="165">
        <f>HP210+HP239+HP247+HP253+HP261+HP263+HP227</f>
        <v>7679941.3849799996</v>
      </c>
      <c r="HQ270" s="166">
        <f>HQ210+HQ237+HQ247+HQ253+HQ261+HQ263</f>
        <v>35432.549619999998</v>
      </c>
      <c r="HR270" s="166">
        <f>HR210+HR237+HR247+HR253+HR261+HR263</f>
        <v>1037972.3</v>
      </c>
      <c r="HS270" s="166">
        <f>HT270+HU270+HV270</f>
        <v>6902206.2071199995</v>
      </c>
      <c r="HT270" s="165">
        <f>HT210+HT239+HT247+HT253+HT261+HT263+HT227</f>
        <v>6004485.5838500001</v>
      </c>
      <c r="HU270" s="166">
        <f>HU210+HU237+HU247+HU253+HU261+HU263</f>
        <v>35933.460270000003</v>
      </c>
      <c r="HV270" s="166">
        <f>HV210+HV237+HV247+HV253+HV261+HV263</f>
        <v>861787.16299999994</v>
      </c>
      <c r="HW270" s="166">
        <f>HX270</f>
        <v>0</v>
      </c>
      <c r="HX270" s="165">
        <f>HX210+HX239+HX247+HX253+HX261+HX263+HX227</f>
        <v>0</v>
      </c>
      <c r="HY270" s="166">
        <f>HY210+HY237+HY247+HY253+HY261+HY263</f>
        <v>0</v>
      </c>
      <c r="HZ270" s="166">
        <f>HZ210+HZ237+HZ247+HZ253+HZ261+HZ263</f>
        <v>-59671.516709999996</v>
      </c>
      <c r="IA270" s="166">
        <f>IB270+IC270+ID270</f>
        <v>6842534.6904099993</v>
      </c>
      <c r="IB270" s="165">
        <f>IB210+IB239+IB247+IB253+IB261+IB263+IB227</f>
        <v>6004485.5838500001</v>
      </c>
      <c r="IC270" s="166">
        <f>IC210+IC237+IC247+IC253+IC261+IC263</f>
        <v>35933.460270000003</v>
      </c>
      <c r="ID270" s="166">
        <f>ID210+ID237+ID247+ID253+ID261+ID263</f>
        <v>802115.64628999995</v>
      </c>
      <c r="IE270" s="297"/>
      <c r="IF270" s="320"/>
      <c r="IG270" s="320"/>
      <c r="IH270" s="320"/>
      <c r="II270" s="252"/>
      <c r="IJ270" s="252"/>
      <c r="IK270" s="252"/>
      <c r="IL270" s="252"/>
      <c r="IM270" s="252"/>
      <c r="IN270" s="252"/>
      <c r="IO270" s="252"/>
    </row>
    <row r="271" spans="2:249" s="192" customFormat="1" ht="46.5" customHeight="1" x14ac:dyDescent="0.3">
      <c r="B271" s="475"/>
      <c r="C271" s="476" t="s">
        <v>142</v>
      </c>
      <c r="D271" s="477"/>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3"/>
      <c r="AJ271" s="182"/>
      <c r="AK271" s="182"/>
      <c r="AL271" s="182"/>
      <c r="AM271" s="184"/>
      <c r="AN271" s="182"/>
      <c r="AO271" s="187"/>
      <c r="AP271" s="182"/>
      <c r="AQ271" s="182"/>
      <c r="AR271" s="182"/>
      <c r="AS271" s="182"/>
      <c r="AT271" s="182"/>
      <c r="AU271" s="182"/>
      <c r="AV271" s="182"/>
      <c r="AW271" s="182"/>
      <c r="AX271" s="182"/>
      <c r="AY271" s="182"/>
      <c r="AZ271" s="182"/>
      <c r="BA271" s="182"/>
      <c r="BB271" s="182"/>
      <c r="BC271" s="182"/>
      <c r="BD271" s="182"/>
      <c r="BE271" s="182"/>
      <c r="BF271" s="182"/>
      <c r="BG271" s="182"/>
      <c r="BH271" s="182"/>
      <c r="BI271" s="182"/>
      <c r="BJ271" s="182"/>
      <c r="BK271" s="187"/>
      <c r="BL271" s="187"/>
      <c r="BM271" s="187"/>
      <c r="BN271" s="187"/>
      <c r="BO271" s="187"/>
      <c r="BP271" s="187"/>
      <c r="BQ271" s="187"/>
      <c r="BR271" s="187"/>
      <c r="BS271" s="187"/>
      <c r="BT271" s="187"/>
      <c r="BU271" s="187"/>
      <c r="BV271" s="182"/>
      <c r="BW271" s="182"/>
      <c r="BX271" s="182"/>
      <c r="BY271" s="182"/>
      <c r="BZ271" s="182"/>
      <c r="CA271" s="182"/>
      <c r="CB271" s="182"/>
      <c r="CC271" s="182"/>
      <c r="CD271" s="182"/>
      <c r="CE271" s="187"/>
      <c r="CF271" s="187"/>
      <c r="CG271" s="182"/>
      <c r="CH271" s="182"/>
      <c r="CI271" s="182"/>
      <c r="CJ271" s="182"/>
      <c r="CK271" s="182"/>
      <c r="CL271" s="182"/>
      <c r="CM271" s="182"/>
      <c r="CN271" s="182"/>
      <c r="CO271" s="182"/>
      <c r="CP271" s="182"/>
      <c r="CQ271" s="182"/>
      <c r="CR271" s="182"/>
      <c r="CS271" s="182"/>
      <c r="CT271" s="182"/>
      <c r="CU271" s="182"/>
      <c r="CV271" s="182"/>
      <c r="CW271" s="182"/>
      <c r="CX271" s="182"/>
      <c r="CY271" s="182"/>
      <c r="CZ271" s="182"/>
      <c r="DA271" s="182"/>
      <c r="DB271" s="182"/>
      <c r="DC271" s="182"/>
      <c r="DD271" s="182"/>
      <c r="DE271" s="182"/>
      <c r="DF271" s="182"/>
      <c r="DG271" s="182"/>
      <c r="DH271" s="182"/>
      <c r="DI271" s="182"/>
      <c r="DJ271" s="182"/>
      <c r="DK271" s="182"/>
      <c r="DL271" s="182"/>
      <c r="DM271" s="182"/>
      <c r="DN271" s="182"/>
      <c r="DO271" s="182"/>
      <c r="DP271" s="182"/>
      <c r="DQ271" s="182"/>
      <c r="DR271" s="182"/>
      <c r="DS271" s="182"/>
      <c r="DT271" s="182"/>
      <c r="DU271" s="182"/>
      <c r="DV271" s="182"/>
      <c r="DW271" s="182"/>
      <c r="DX271" s="182"/>
      <c r="DY271" s="182"/>
      <c r="DZ271" s="182"/>
      <c r="EA271" s="182"/>
      <c r="EB271" s="182"/>
      <c r="EC271" s="182"/>
      <c r="ED271" s="182"/>
      <c r="EE271" s="182"/>
      <c r="EF271" s="182"/>
      <c r="EG271" s="182">
        <f>EH271+EI271+EJ271</f>
        <v>0</v>
      </c>
      <c r="EH271" s="182">
        <f>EH238</f>
        <v>0</v>
      </c>
      <c r="EI271" s="182">
        <f>EI238</f>
        <v>0</v>
      </c>
      <c r="EJ271" s="182">
        <f>EJ238</f>
        <v>0</v>
      </c>
      <c r="EK271" s="182">
        <f>EL271+EM271+EN271</f>
        <v>0</v>
      </c>
      <c r="EL271" s="182">
        <f>EL238</f>
        <v>0</v>
      </c>
      <c r="EM271" s="182">
        <f>EM238</f>
        <v>0</v>
      </c>
      <c r="EN271" s="182">
        <f>EN238</f>
        <v>0</v>
      </c>
      <c r="EO271" s="182"/>
      <c r="EP271" s="182"/>
      <c r="EQ271" s="182"/>
      <c r="ER271" s="182"/>
      <c r="ES271" s="182">
        <f>ET271+EU271+EV271</f>
        <v>0</v>
      </c>
      <c r="ET271" s="182">
        <f>ET238</f>
        <v>0</v>
      </c>
      <c r="EU271" s="182">
        <f>EU238</f>
        <v>0</v>
      </c>
      <c r="EV271" s="182">
        <f>EV238</f>
        <v>0</v>
      </c>
      <c r="EW271" s="182"/>
      <c r="EX271" s="182"/>
      <c r="EY271" s="182"/>
      <c r="EZ271" s="182"/>
      <c r="FA271" s="182"/>
      <c r="FB271" s="182"/>
      <c r="FC271" s="182">
        <f>FD271+FE271+FF271</f>
        <v>500000</v>
      </c>
      <c r="FD271" s="182">
        <f>FD238</f>
        <v>446688.05800000002</v>
      </c>
      <c r="FE271" s="182">
        <f>FE238</f>
        <v>0</v>
      </c>
      <c r="FF271" s="182">
        <f>FF244</f>
        <v>53311.942000000003</v>
      </c>
      <c r="FG271" s="182">
        <f>FH271+FI271+FJ271</f>
        <v>53311.942000000003</v>
      </c>
      <c r="FH271" s="182">
        <f>FH238+FH244</f>
        <v>0</v>
      </c>
      <c r="FI271" s="182">
        <f>FI238+FI244</f>
        <v>0</v>
      </c>
      <c r="FJ271" s="182">
        <f>FJ238+FJ244</f>
        <v>53311.942000000003</v>
      </c>
      <c r="FK271" s="182"/>
      <c r="FL271" s="182"/>
      <c r="FM271" s="182"/>
      <c r="FN271" s="182"/>
      <c r="FO271" s="182">
        <f>FP271+FQ271+FR271</f>
        <v>500000</v>
      </c>
      <c r="FP271" s="182">
        <f>FP238+FP244</f>
        <v>446688.05800000002</v>
      </c>
      <c r="FQ271" s="182">
        <f>FQ238+FQ244</f>
        <v>0</v>
      </c>
      <c r="FR271" s="182">
        <f>FR238+FR244</f>
        <v>53311.942000000003</v>
      </c>
      <c r="FS271" s="368">
        <f t="shared" si="645"/>
        <v>0</v>
      </c>
      <c r="FT271" s="188">
        <f t="shared" si="646"/>
        <v>0</v>
      </c>
      <c r="FU271" s="182">
        <f>FU238</f>
        <v>0</v>
      </c>
      <c r="FV271" s="188">
        <f t="shared" si="647"/>
        <v>0</v>
      </c>
      <c r="FW271" s="182">
        <f>FW238</f>
        <v>0</v>
      </c>
      <c r="FX271" s="188">
        <v>0</v>
      </c>
      <c r="FY271" s="182">
        <f>FY244</f>
        <v>0</v>
      </c>
      <c r="FZ271" s="188">
        <f t="shared" ref="FZ271:FZ272" si="653">FY271/FF271</f>
        <v>0</v>
      </c>
      <c r="GA271" s="182">
        <f>GC271+GE271+GG271</f>
        <v>0</v>
      </c>
      <c r="GB271" s="188">
        <f>GA271/FC271</f>
        <v>0</v>
      </c>
      <c r="GC271" s="182">
        <f>GC238</f>
        <v>0</v>
      </c>
      <c r="GD271" s="188">
        <f>GC271/FD271</f>
        <v>0</v>
      </c>
      <c r="GE271" s="182">
        <f>GE238</f>
        <v>0</v>
      </c>
      <c r="GF271" s="188">
        <v>0</v>
      </c>
      <c r="GG271" s="182">
        <f>GG238</f>
        <v>0</v>
      </c>
      <c r="GH271" s="188">
        <f>GG271/FF271</f>
        <v>0</v>
      </c>
      <c r="GI271" s="182">
        <f>GK271+GM271+GO271</f>
        <v>0</v>
      </c>
      <c r="GJ271" s="188">
        <f t="shared" si="649"/>
        <v>0</v>
      </c>
      <c r="GK271" s="182">
        <f>GK238</f>
        <v>0</v>
      </c>
      <c r="GL271" s="188">
        <f t="shared" si="650"/>
        <v>0</v>
      </c>
      <c r="GM271" s="182">
        <f>GM238</f>
        <v>0</v>
      </c>
      <c r="GN271" s="188">
        <v>0</v>
      </c>
      <c r="GO271" s="182">
        <f>GO238</f>
        <v>0</v>
      </c>
      <c r="GP271" s="188">
        <f t="shared" si="652"/>
        <v>0</v>
      </c>
      <c r="GQ271" s="182"/>
      <c r="GR271" s="182"/>
      <c r="GS271" s="182"/>
      <c r="GT271" s="182"/>
      <c r="GU271" s="182">
        <f>GV271+GW271+GX271</f>
        <v>0</v>
      </c>
      <c r="GV271" s="182">
        <f>GV238+GV244</f>
        <v>0</v>
      </c>
      <c r="GW271" s="182">
        <f>GW238</f>
        <v>0</v>
      </c>
      <c r="GX271" s="182">
        <f>GX238</f>
        <v>0</v>
      </c>
      <c r="GY271" s="182"/>
      <c r="GZ271" s="182"/>
      <c r="HA271" s="182"/>
      <c r="HB271" s="182"/>
      <c r="HC271" s="182"/>
      <c r="HD271" s="182"/>
      <c r="HE271" s="182"/>
      <c r="HF271" s="182"/>
      <c r="HG271" s="182">
        <f>HH271+HI271+HJ271</f>
        <v>0</v>
      </c>
      <c r="HH271" s="182">
        <f>HH238+HH244</f>
        <v>0</v>
      </c>
      <c r="HI271" s="182">
        <f>HI238</f>
        <v>0</v>
      </c>
      <c r="HJ271" s="182">
        <f>HJ238</f>
        <v>0</v>
      </c>
      <c r="HK271" s="368">
        <f>HL271+HM271+HN271</f>
        <v>0</v>
      </c>
      <c r="HL271" s="182">
        <f>HL238</f>
        <v>0</v>
      </c>
      <c r="HM271" s="182">
        <f>HM238</f>
        <v>0</v>
      </c>
      <c r="HN271" s="182">
        <f>HN238</f>
        <v>0</v>
      </c>
      <c r="HO271" s="182">
        <f>HP271+HQ271+HR271</f>
        <v>0</v>
      </c>
      <c r="HP271" s="182">
        <f>HP238+HP244</f>
        <v>0</v>
      </c>
      <c r="HQ271" s="182">
        <f>HQ238</f>
        <v>0</v>
      </c>
      <c r="HR271" s="182">
        <f>HR238</f>
        <v>0</v>
      </c>
      <c r="HS271" s="182">
        <f>HT271+HU271+HV271</f>
        <v>0</v>
      </c>
      <c r="HT271" s="182">
        <f>HT238+HT244</f>
        <v>0</v>
      </c>
      <c r="HU271" s="182">
        <f>HU238</f>
        <v>0</v>
      </c>
      <c r="HV271" s="182">
        <f>HV238</f>
        <v>0</v>
      </c>
      <c r="HW271" s="182">
        <f>HX271</f>
        <v>0</v>
      </c>
      <c r="HX271" s="182">
        <f>HX238+HX244</f>
        <v>0</v>
      </c>
      <c r="HY271" s="182">
        <f>HY238</f>
        <v>0</v>
      </c>
      <c r="HZ271" s="182">
        <f>HZ238</f>
        <v>0</v>
      </c>
      <c r="IA271" s="182">
        <f>IB271+IC271+ID271</f>
        <v>0</v>
      </c>
      <c r="IB271" s="182">
        <f>IB238+IB244</f>
        <v>0</v>
      </c>
      <c r="IC271" s="182">
        <f>IC238</f>
        <v>0</v>
      </c>
      <c r="ID271" s="182">
        <f>ID238</f>
        <v>0</v>
      </c>
      <c r="IE271" s="190"/>
      <c r="IF271" s="191"/>
      <c r="IG271" s="191"/>
      <c r="IH271" s="191"/>
    </row>
    <row r="272" spans="2:249" s="370" customFormat="1" ht="42" customHeight="1" x14ac:dyDescent="0.3">
      <c r="B272" s="718" t="s">
        <v>437</v>
      </c>
      <c r="C272" s="719"/>
      <c r="D272" s="478"/>
      <c r="E272" s="246" t="e">
        <f>#REF!+E118</f>
        <v>#REF!</v>
      </c>
      <c r="F272" s="246"/>
      <c r="G272" s="246" t="e">
        <f>#REF!+G118</f>
        <v>#REF!</v>
      </c>
      <c r="H272" s="246" t="e">
        <f>#REF!+H118</f>
        <v>#REF!</v>
      </c>
      <c r="I272" s="246"/>
      <c r="J272" s="246" t="e">
        <f>#REF!+J118</f>
        <v>#REF!</v>
      </c>
      <c r="K272" s="246" t="e">
        <f>#REF!+K118</f>
        <v>#REF!</v>
      </c>
      <c r="L272" s="246"/>
      <c r="M272" s="246" t="e">
        <f>#REF!+M118</f>
        <v>#REF!</v>
      </c>
      <c r="N272" s="246" t="e">
        <f>#REF!+N118</f>
        <v>#REF!</v>
      </c>
      <c r="O272" s="246"/>
      <c r="P272" s="246" t="e">
        <f>#REF!+P118</f>
        <v>#REF!</v>
      </c>
      <c r="Q272" s="246" t="e">
        <f>#REF!+Q118</f>
        <v>#REF!</v>
      </c>
      <c r="R272" s="246"/>
      <c r="S272" s="246" t="e">
        <f>#REF!+S118</f>
        <v>#REF!</v>
      </c>
      <c r="T272" s="246" t="e">
        <f>#REF!+T118</f>
        <v>#REF!</v>
      </c>
      <c r="U272" s="246" t="e">
        <f>#REF!+U118</f>
        <v>#REF!</v>
      </c>
      <c r="V272" s="246" t="e">
        <f>#REF!+V118</f>
        <v>#REF!</v>
      </c>
      <c r="W272" s="246" t="e">
        <f>#REF!+W118</f>
        <v>#REF!</v>
      </c>
      <c r="X272" s="246" t="e">
        <f>#REF!+X118</f>
        <v>#REF!</v>
      </c>
      <c r="Y272" s="246" t="e">
        <f>#REF!+Y118</f>
        <v>#REF!</v>
      </c>
      <c r="Z272" s="246">
        <f>Z247</f>
        <v>261568.7</v>
      </c>
      <c r="AA272" s="246">
        <f>AA248</f>
        <v>0</v>
      </c>
      <c r="AB272" s="246">
        <f>AB247</f>
        <v>261568.7</v>
      </c>
      <c r="AC272" s="246">
        <f>AC247</f>
        <v>0</v>
      </c>
      <c r="AD272" s="246">
        <f>AD248</f>
        <v>0</v>
      </c>
      <c r="AE272" s="246">
        <f>AE247</f>
        <v>0</v>
      </c>
      <c r="AF272" s="246" t="e">
        <f>AF247</f>
        <v>#REF!</v>
      </c>
      <c r="AG272" s="246">
        <f>AG248</f>
        <v>0</v>
      </c>
      <c r="AH272" s="246" t="e">
        <f t="shared" ref="AH272:AN272" si="654">AH247</f>
        <v>#REF!</v>
      </c>
      <c r="AI272" s="246">
        <f t="shared" si="654"/>
        <v>0</v>
      </c>
      <c r="AJ272" s="246">
        <f t="shared" si="654"/>
        <v>0</v>
      </c>
      <c r="AK272" s="246">
        <f t="shared" si="654"/>
        <v>261568.7</v>
      </c>
      <c r="AL272" s="246" t="e">
        <f t="shared" si="654"/>
        <v>#REF!</v>
      </c>
      <c r="AM272" s="246" t="str">
        <f t="shared" si="654"/>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- 2,0 км.</v>
      </c>
      <c r="AN272" s="246" t="str">
        <f t="shared" si="654"/>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- 2,5 км.</v>
      </c>
      <c r="AO272" s="479">
        <v>1</v>
      </c>
      <c r="AP272" s="246">
        <f>AP247</f>
        <v>0</v>
      </c>
      <c r="AQ272" s="246">
        <f>AQ247</f>
        <v>0</v>
      </c>
      <c r="AR272" s="246" t="e">
        <f>AR247</f>
        <v>#REF!</v>
      </c>
      <c r="AS272" s="246">
        <f>AS247</f>
        <v>248761.3</v>
      </c>
      <c r="AT272" s="246">
        <f>AT248</f>
        <v>0</v>
      </c>
      <c r="AU272" s="246">
        <f>AU247</f>
        <v>248761.3</v>
      </c>
      <c r="AV272" s="246">
        <f>AV247</f>
        <v>0</v>
      </c>
      <c r="AW272" s="246">
        <f>AW248</f>
        <v>0</v>
      </c>
      <c r="AX272" s="246">
        <f>AX247</f>
        <v>0</v>
      </c>
      <c r="AY272" s="246">
        <f>AY247</f>
        <v>248761.3</v>
      </c>
      <c r="AZ272" s="246">
        <f>AZ248</f>
        <v>0</v>
      </c>
      <c r="BA272" s="246">
        <f>BA247</f>
        <v>248761.3</v>
      </c>
      <c r="BB272" s="246" t="e">
        <f>#REF!+BB118</f>
        <v>#REF!</v>
      </c>
      <c r="BC272" s="246"/>
      <c r="BD272" s="246" t="e">
        <f>#REF!+BD118</f>
        <v>#REF!</v>
      </c>
      <c r="BE272" s="246" t="e">
        <f>#REF!+BE118</f>
        <v>#REF!</v>
      </c>
      <c r="BF272" s="246"/>
      <c r="BG272" s="246" t="e">
        <f>#REF!+BG118</f>
        <v>#REF!</v>
      </c>
      <c r="BH272" s="246">
        <f>BH247</f>
        <v>409591.25300000003</v>
      </c>
      <c r="BI272" s="246">
        <f>BI248</f>
        <v>0</v>
      </c>
      <c r="BJ272" s="246">
        <f>BJ247</f>
        <v>409591.25300000003</v>
      </c>
      <c r="BK272" s="479">
        <v>1</v>
      </c>
      <c r="BL272" s="479">
        <f>BL247</f>
        <v>248761.3</v>
      </c>
      <c r="BM272" s="246">
        <f>BM247</f>
        <v>0</v>
      </c>
      <c r="BN272" s="246">
        <f>BN248</f>
        <v>0</v>
      </c>
      <c r="BO272" s="246">
        <f>BO247</f>
        <v>0</v>
      </c>
      <c r="BP272" s="246">
        <f>BP247</f>
        <v>0</v>
      </c>
      <c r="BQ272" s="246">
        <f>BQ248</f>
        <v>0</v>
      </c>
      <c r="BR272" s="246">
        <f>BR247</f>
        <v>0</v>
      </c>
      <c r="BS272" s="246">
        <f>BS247</f>
        <v>409591.25300000003</v>
      </c>
      <c r="BT272" s="246">
        <f>BT248</f>
        <v>0</v>
      </c>
      <c r="BU272" s="246">
        <f>BU247</f>
        <v>409591.25300000003</v>
      </c>
      <c r="BV272" s="246">
        <f>BV247</f>
        <v>248761.3</v>
      </c>
      <c r="BW272" s="246">
        <f>BW248</f>
        <v>0</v>
      </c>
      <c r="BX272" s="246">
        <f>BX247</f>
        <v>248761.3</v>
      </c>
      <c r="BY272" s="246">
        <f>BY247</f>
        <v>-54591.252999999997</v>
      </c>
      <c r="BZ272" s="246">
        <f>BZ248</f>
        <v>0</v>
      </c>
      <c r="CA272" s="246">
        <f>CA247</f>
        <v>-54591.252999999997</v>
      </c>
      <c r="CB272" s="246">
        <f>CB247</f>
        <v>355000</v>
      </c>
      <c r="CC272" s="246">
        <f>CC248</f>
        <v>0</v>
      </c>
      <c r="CD272" s="246">
        <f>CD247</f>
        <v>355000</v>
      </c>
      <c r="CE272" s="246">
        <v>1</v>
      </c>
      <c r="CF272" s="246">
        <f>CF247</f>
        <v>248761.3</v>
      </c>
      <c r="CG272" s="246"/>
      <c r="CH272" s="246">
        <f>CH247</f>
        <v>261199.4</v>
      </c>
      <c r="CI272" s="246">
        <f>CI248</f>
        <v>0</v>
      </c>
      <c r="CJ272" s="246">
        <f>CJ247</f>
        <v>261199.4</v>
      </c>
      <c r="CK272" s="246">
        <f>CK247</f>
        <v>227540.88</v>
      </c>
      <c r="CL272" s="246">
        <f>CL248</f>
        <v>0</v>
      </c>
      <c r="CM272" s="246">
        <f>CM247</f>
        <v>227540.88</v>
      </c>
      <c r="CN272" s="246">
        <f>CN247</f>
        <v>0</v>
      </c>
      <c r="CO272" s="246">
        <f>CO248</f>
        <v>0</v>
      </c>
      <c r="CP272" s="246">
        <f>CP247</f>
        <v>0</v>
      </c>
      <c r="CQ272" s="246">
        <f>CQ247</f>
        <v>488740.28</v>
      </c>
      <c r="CR272" s="246">
        <f>CR248</f>
        <v>0</v>
      </c>
      <c r="CS272" s="246">
        <f>CS247</f>
        <v>488740.28</v>
      </c>
      <c r="CT272" s="246">
        <f>CT247</f>
        <v>340071</v>
      </c>
      <c r="CU272" s="246">
        <f>CU248</f>
        <v>0</v>
      </c>
      <c r="CV272" s="246">
        <f>CV247</f>
        <v>340071</v>
      </c>
      <c r="CW272" s="246">
        <f>CW247</f>
        <v>964852.10600000003</v>
      </c>
      <c r="CX272" s="246">
        <f>CX248</f>
        <v>0</v>
      </c>
      <c r="CY272" s="246">
        <f>CY247</f>
        <v>964852.10600000003</v>
      </c>
      <c r="CZ272" s="246">
        <f>CZ247</f>
        <v>488740.28</v>
      </c>
      <c r="DA272" s="246">
        <f>DA248</f>
        <v>0</v>
      </c>
      <c r="DB272" s="246">
        <f>DB247</f>
        <v>488740.28</v>
      </c>
      <c r="DC272" s="246">
        <f>DC247</f>
        <v>380350</v>
      </c>
      <c r="DD272" s="246">
        <f>DD248</f>
        <v>0</v>
      </c>
      <c r="DE272" s="246">
        <f>DE247</f>
        <v>380350</v>
      </c>
      <c r="DF272" s="246">
        <f>DF247</f>
        <v>0</v>
      </c>
      <c r="DG272" s="246">
        <f>DG248</f>
        <v>0</v>
      </c>
      <c r="DH272" s="246">
        <f>DH247</f>
        <v>0</v>
      </c>
      <c r="DI272" s="246">
        <f>DI247</f>
        <v>964852.10600000003</v>
      </c>
      <c r="DJ272" s="246">
        <f>DJ248</f>
        <v>0</v>
      </c>
      <c r="DK272" s="246">
        <f>DK247</f>
        <v>964852.10600000003</v>
      </c>
      <c r="DL272" s="246">
        <f>DL247</f>
        <v>0</v>
      </c>
      <c r="DM272" s="246">
        <f>DM248</f>
        <v>0</v>
      </c>
      <c r="DN272" s="246">
        <f>DN247</f>
        <v>0</v>
      </c>
      <c r="DO272" s="246">
        <f>DO247</f>
        <v>0</v>
      </c>
      <c r="DP272" s="246">
        <f>DP248</f>
        <v>0</v>
      </c>
      <c r="DQ272" s="246">
        <f>DQ247</f>
        <v>0</v>
      </c>
      <c r="DR272" s="246">
        <f>DR247</f>
        <v>964852.10600000003</v>
      </c>
      <c r="DS272" s="246">
        <f>DS248</f>
        <v>0</v>
      </c>
      <c r="DT272" s="246">
        <f>DT247</f>
        <v>964852.10600000003</v>
      </c>
      <c r="DU272" s="246">
        <f>DU247</f>
        <v>869090.28</v>
      </c>
      <c r="DV272" s="246">
        <f>DV248</f>
        <v>0</v>
      </c>
      <c r="DW272" s="246">
        <f>DW247</f>
        <v>869090.28</v>
      </c>
      <c r="DX272" s="246">
        <f>DX247</f>
        <v>274259.3</v>
      </c>
      <c r="DY272" s="246">
        <f>DY248</f>
        <v>0</v>
      </c>
      <c r="DZ272" s="246">
        <f>DZ247</f>
        <v>274259.3</v>
      </c>
      <c r="EA272" s="246">
        <f>EA247</f>
        <v>443142</v>
      </c>
      <c r="EB272" s="246">
        <f>EB248</f>
        <v>0</v>
      </c>
      <c r="EC272" s="246">
        <f>EC247</f>
        <v>443142</v>
      </c>
      <c r="ED272" s="246">
        <f>ED247</f>
        <v>0</v>
      </c>
      <c r="EE272" s="246">
        <f>EE248</f>
        <v>0</v>
      </c>
      <c r="EF272" s="246">
        <f>EF247</f>
        <v>0</v>
      </c>
      <c r="EG272" s="246">
        <f>EG247</f>
        <v>852734.6</v>
      </c>
      <c r="EH272" s="246">
        <f>EH248</f>
        <v>0</v>
      </c>
      <c r="EI272" s="246">
        <f>EI248</f>
        <v>0</v>
      </c>
      <c r="EJ272" s="246">
        <f>EJ247</f>
        <v>852734.6</v>
      </c>
      <c r="EK272" s="246">
        <f>EK247</f>
        <v>0</v>
      </c>
      <c r="EL272" s="246">
        <f>EL248</f>
        <v>0</v>
      </c>
      <c r="EM272" s="246"/>
      <c r="EN272" s="246">
        <f>EN247</f>
        <v>0</v>
      </c>
      <c r="EO272" s="246">
        <f>EO247</f>
        <v>0</v>
      </c>
      <c r="EP272" s="246">
        <f>EP248</f>
        <v>0</v>
      </c>
      <c r="EQ272" s="246"/>
      <c r="ER272" s="246">
        <f t="shared" ref="ER272:EW272" si="655">ER247</f>
        <v>0</v>
      </c>
      <c r="ES272" s="246">
        <f t="shared" si="655"/>
        <v>-107127.26874999993</v>
      </c>
      <c r="ET272" s="246">
        <f t="shared" si="655"/>
        <v>0</v>
      </c>
      <c r="EU272" s="246">
        <f t="shared" si="655"/>
        <v>0</v>
      </c>
      <c r="EV272" s="246">
        <f t="shared" si="655"/>
        <v>-107127.26874999993</v>
      </c>
      <c r="EW272" s="246">
        <f t="shared" si="655"/>
        <v>717401.3</v>
      </c>
      <c r="EX272" s="246">
        <f>EX248</f>
        <v>0</v>
      </c>
      <c r="EY272" s="246">
        <f>EY247</f>
        <v>717401.3</v>
      </c>
      <c r="EZ272" s="246">
        <f>EZ247</f>
        <v>0</v>
      </c>
      <c r="FA272" s="246">
        <f>FA248</f>
        <v>0</v>
      </c>
      <c r="FB272" s="246">
        <f>FB247</f>
        <v>0</v>
      </c>
      <c r="FC272" s="246">
        <f>FC247</f>
        <v>852734.6</v>
      </c>
      <c r="FD272" s="246">
        <f>FD248</f>
        <v>0</v>
      </c>
      <c r="FE272" s="246">
        <f>FE248</f>
        <v>0</v>
      </c>
      <c r="FF272" s="246">
        <f>FF247</f>
        <v>852734.6</v>
      </c>
      <c r="FG272" s="246">
        <f>FG247</f>
        <v>292872.73125000007</v>
      </c>
      <c r="FH272" s="246">
        <f>FH248</f>
        <v>0</v>
      </c>
      <c r="FI272" s="246">
        <f>FI248</f>
        <v>0</v>
      </c>
      <c r="FJ272" s="246">
        <f>FJ247</f>
        <v>292872.73125000007</v>
      </c>
      <c r="FK272" s="246">
        <f>FK247</f>
        <v>0</v>
      </c>
      <c r="FL272" s="246">
        <f>FL248</f>
        <v>0</v>
      </c>
      <c r="FM272" s="246"/>
      <c r="FN272" s="246">
        <f>FN247</f>
        <v>0</v>
      </c>
      <c r="FO272" s="246">
        <f>FO247</f>
        <v>1145607.33125</v>
      </c>
      <c r="FP272" s="246">
        <f>FP248</f>
        <v>0</v>
      </c>
      <c r="FQ272" s="246">
        <f>FQ248</f>
        <v>0</v>
      </c>
      <c r="FR272" s="246">
        <f>FR247</f>
        <v>1145607.33125</v>
      </c>
      <c r="FS272" s="246">
        <f t="shared" si="645"/>
        <v>0</v>
      </c>
      <c r="FT272" s="480">
        <f t="shared" si="646"/>
        <v>0</v>
      </c>
      <c r="FU272" s="246">
        <f>FU248</f>
        <v>0</v>
      </c>
      <c r="FV272" s="480">
        <f t="shared" si="647"/>
        <v>0</v>
      </c>
      <c r="FW272" s="246">
        <f>FW248</f>
        <v>0</v>
      </c>
      <c r="FX272" s="480">
        <v>0</v>
      </c>
      <c r="FY272" s="246">
        <f>FY247</f>
        <v>0</v>
      </c>
      <c r="FZ272" s="480">
        <f t="shared" si="653"/>
        <v>0</v>
      </c>
      <c r="GA272" s="246">
        <f>GC272+GE272+GG272</f>
        <v>0</v>
      </c>
      <c r="GB272" s="480">
        <f>GA272/FC272</f>
        <v>0</v>
      </c>
      <c r="GC272" s="246"/>
      <c r="GD272" s="480"/>
      <c r="GE272" s="246"/>
      <c r="GF272" s="480"/>
      <c r="GG272" s="246">
        <f>GG247</f>
        <v>0</v>
      </c>
      <c r="GH272" s="480">
        <f>GG272/FF272</f>
        <v>0</v>
      </c>
      <c r="GI272" s="246">
        <f>GK272+GM272+GO272</f>
        <v>0</v>
      </c>
      <c r="GJ272" s="480">
        <f t="shared" si="649"/>
        <v>0</v>
      </c>
      <c r="GK272" s="246"/>
      <c r="GL272" s="480">
        <v>0</v>
      </c>
      <c r="GM272" s="246"/>
      <c r="GN272" s="480">
        <v>0</v>
      </c>
      <c r="GO272" s="246">
        <f>GO247</f>
        <v>0</v>
      </c>
      <c r="GP272" s="480">
        <f t="shared" si="652"/>
        <v>0</v>
      </c>
      <c r="GQ272" s="246"/>
      <c r="GR272" s="246"/>
      <c r="GS272" s="246"/>
      <c r="GT272" s="246"/>
      <c r="GU272" s="246">
        <f>GU247</f>
        <v>937972.3</v>
      </c>
      <c r="GV272" s="246">
        <f>GV248</f>
        <v>0</v>
      </c>
      <c r="GW272" s="246">
        <f>GW248</f>
        <v>0</v>
      </c>
      <c r="GX272" s="246">
        <f>GX247</f>
        <v>937972.3</v>
      </c>
      <c r="GY272" s="246"/>
      <c r="GZ272" s="246"/>
      <c r="HA272" s="246"/>
      <c r="HB272" s="246"/>
      <c r="HC272" s="246"/>
      <c r="HD272" s="246"/>
      <c r="HE272" s="246"/>
      <c r="HF272" s="246"/>
      <c r="HG272" s="246">
        <f t="shared" ref="HG272:HO272" si="656">HG247</f>
        <v>0</v>
      </c>
      <c r="HH272" s="246">
        <f t="shared" si="656"/>
        <v>0</v>
      </c>
      <c r="HI272" s="246">
        <f t="shared" si="656"/>
        <v>0</v>
      </c>
      <c r="HJ272" s="246">
        <f t="shared" si="656"/>
        <v>0</v>
      </c>
      <c r="HK272" s="246">
        <f t="shared" si="656"/>
        <v>0</v>
      </c>
      <c r="HL272" s="246">
        <f>HL248</f>
        <v>0</v>
      </c>
      <c r="HM272" s="246">
        <f>HM248</f>
        <v>0</v>
      </c>
      <c r="HN272" s="246">
        <f>HN247</f>
        <v>0</v>
      </c>
      <c r="HO272" s="246">
        <f t="shared" si="656"/>
        <v>937972.3</v>
      </c>
      <c r="HP272" s="246">
        <f>HP248</f>
        <v>0</v>
      </c>
      <c r="HQ272" s="246">
        <f>HQ248</f>
        <v>0</v>
      </c>
      <c r="HR272" s="246">
        <f>HR247</f>
        <v>937972.3</v>
      </c>
      <c r="HS272" s="246">
        <f>HS247</f>
        <v>761787.16299999994</v>
      </c>
      <c r="HT272" s="246">
        <f>HT248</f>
        <v>0</v>
      </c>
      <c r="HU272" s="246">
        <f>HU248</f>
        <v>0</v>
      </c>
      <c r="HV272" s="246">
        <f>HV247</f>
        <v>761787.16299999994</v>
      </c>
      <c r="HW272" s="246">
        <f>HW247</f>
        <v>-59671.516709999996</v>
      </c>
      <c r="HX272" s="246">
        <f>HX248</f>
        <v>0</v>
      </c>
      <c r="HY272" s="246">
        <f>HY248</f>
        <v>0</v>
      </c>
      <c r="HZ272" s="246">
        <f>HZ247</f>
        <v>-59671.516709999996</v>
      </c>
      <c r="IA272" s="246">
        <f>IA247</f>
        <v>702115.64628999995</v>
      </c>
      <c r="IB272" s="246">
        <f>IB248</f>
        <v>0</v>
      </c>
      <c r="IC272" s="246">
        <f>IC248</f>
        <v>0</v>
      </c>
      <c r="ID272" s="246">
        <f>ID247</f>
        <v>702115.64628999995</v>
      </c>
      <c r="IE272" s="371"/>
      <c r="IF272" s="372"/>
      <c r="IG272" s="372"/>
      <c r="IH272" s="372"/>
      <c r="II272" s="373"/>
      <c r="IJ272" s="373"/>
      <c r="IK272" s="373"/>
      <c r="IL272" s="373"/>
      <c r="IM272" s="373"/>
      <c r="IN272" s="373"/>
      <c r="IO272" s="373"/>
    </row>
    <row r="273" spans="2:249" s="218" customFormat="1" ht="47.25" customHeight="1" x14ac:dyDescent="0.3">
      <c r="B273" s="730" t="s">
        <v>438</v>
      </c>
      <c r="C273" s="731"/>
      <c r="D273" s="731"/>
      <c r="E273" s="731"/>
      <c r="F273" s="731"/>
      <c r="G273" s="731"/>
      <c r="H273" s="731"/>
      <c r="I273" s="731"/>
      <c r="J273" s="731"/>
      <c r="K273" s="731"/>
      <c r="L273" s="731"/>
      <c r="M273" s="731"/>
      <c r="N273" s="731"/>
      <c r="O273" s="731"/>
      <c r="P273" s="731"/>
      <c r="Q273" s="731"/>
      <c r="R273" s="731"/>
      <c r="S273" s="731"/>
      <c r="T273" s="731"/>
      <c r="U273" s="731"/>
      <c r="V273" s="731"/>
      <c r="W273" s="731"/>
      <c r="X273" s="731"/>
      <c r="Y273" s="731"/>
      <c r="Z273" s="731"/>
      <c r="AA273" s="731"/>
      <c r="AB273" s="731"/>
      <c r="AC273" s="731"/>
      <c r="AD273" s="731"/>
      <c r="AE273" s="731"/>
      <c r="AF273" s="731"/>
      <c r="AG273" s="731"/>
      <c r="AH273" s="731"/>
      <c r="AI273" s="731"/>
      <c r="AJ273" s="731"/>
      <c r="AK273" s="731"/>
      <c r="AL273" s="731"/>
      <c r="AM273" s="731"/>
      <c r="AN273" s="731"/>
      <c r="AO273" s="731"/>
      <c r="AP273" s="731"/>
      <c r="AQ273" s="731"/>
      <c r="AR273" s="731"/>
      <c r="AS273" s="731"/>
      <c r="AT273" s="731"/>
      <c r="AU273" s="731"/>
      <c r="AV273" s="731"/>
      <c r="AW273" s="731"/>
      <c r="AX273" s="731"/>
      <c r="AY273" s="731"/>
      <c r="AZ273" s="731"/>
      <c r="BA273" s="731"/>
      <c r="BB273" s="731"/>
      <c r="BC273" s="731"/>
      <c r="BD273" s="731"/>
      <c r="BE273" s="731"/>
      <c r="BF273" s="731"/>
      <c r="BG273" s="731"/>
      <c r="BH273" s="731"/>
      <c r="BI273" s="731"/>
      <c r="BJ273" s="731"/>
      <c r="BK273" s="731"/>
      <c r="BL273" s="731"/>
      <c r="BM273" s="731"/>
      <c r="BN273" s="731"/>
      <c r="BO273" s="731"/>
      <c r="BP273" s="731"/>
      <c r="BQ273" s="731"/>
      <c r="BR273" s="731"/>
      <c r="BS273" s="731"/>
      <c r="BT273" s="731"/>
      <c r="BU273" s="731"/>
      <c r="BV273" s="731"/>
      <c r="BW273" s="731"/>
      <c r="BX273" s="731"/>
      <c r="BY273" s="731"/>
      <c r="BZ273" s="731"/>
      <c r="CA273" s="731"/>
      <c r="CB273" s="731"/>
      <c r="CC273" s="731"/>
      <c r="CD273" s="731"/>
      <c r="CE273" s="731"/>
      <c r="CF273" s="731"/>
      <c r="CG273" s="731"/>
      <c r="CH273" s="731"/>
      <c r="CI273" s="731"/>
      <c r="CJ273" s="731"/>
      <c r="CK273" s="731"/>
      <c r="CL273" s="731"/>
      <c r="CM273" s="731"/>
      <c r="CN273" s="731"/>
      <c r="CO273" s="731"/>
      <c r="CP273" s="731"/>
      <c r="CQ273" s="731"/>
      <c r="CR273" s="731"/>
      <c r="CS273" s="731"/>
      <c r="CT273" s="731"/>
      <c r="CU273" s="731"/>
      <c r="CV273" s="731"/>
      <c r="CW273" s="731"/>
      <c r="CX273" s="731"/>
      <c r="CY273" s="731"/>
      <c r="CZ273" s="731"/>
      <c r="DA273" s="731"/>
      <c r="DB273" s="731"/>
      <c r="DC273" s="731"/>
      <c r="DD273" s="731"/>
      <c r="DE273" s="731"/>
      <c r="DF273" s="731"/>
      <c r="DG273" s="731"/>
      <c r="DH273" s="731"/>
      <c r="DI273" s="731"/>
      <c r="DJ273" s="731"/>
      <c r="DK273" s="731"/>
      <c r="DL273" s="731"/>
      <c r="DM273" s="731"/>
      <c r="DN273" s="731"/>
      <c r="DO273" s="731"/>
      <c r="DP273" s="731"/>
      <c r="DQ273" s="731"/>
      <c r="DR273" s="731"/>
      <c r="DS273" s="731"/>
      <c r="DT273" s="731"/>
      <c r="DU273" s="731"/>
      <c r="DV273" s="731"/>
      <c r="DW273" s="731"/>
      <c r="DX273" s="731"/>
      <c r="DY273" s="731"/>
      <c r="DZ273" s="731"/>
      <c r="EA273" s="731"/>
      <c r="EB273" s="731"/>
      <c r="EC273" s="731"/>
      <c r="ED273" s="731"/>
      <c r="EE273" s="731"/>
      <c r="EF273" s="731"/>
      <c r="EG273" s="731"/>
      <c r="EH273" s="731"/>
      <c r="EI273" s="731"/>
      <c r="EJ273" s="731"/>
      <c r="EK273" s="731"/>
      <c r="EL273" s="731"/>
      <c r="EM273" s="731"/>
      <c r="EN273" s="731"/>
      <c r="EO273" s="731"/>
      <c r="EP273" s="731"/>
      <c r="EQ273" s="731"/>
      <c r="ER273" s="731"/>
      <c r="ES273" s="731"/>
      <c r="ET273" s="731"/>
      <c r="EU273" s="731"/>
      <c r="EV273" s="731"/>
      <c r="EW273" s="731"/>
      <c r="EX273" s="731"/>
      <c r="EY273" s="731"/>
      <c r="EZ273" s="731"/>
      <c r="FA273" s="731"/>
      <c r="FB273" s="731"/>
      <c r="FC273" s="731"/>
      <c r="FD273" s="731"/>
      <c r="FE273" s="731"/>
      <c r="FF273" s="731"/>
      <c r="FG273" s="731"/>
      <c r="FH273" s="731"/>
      <c r="FI273" s="731"/>
      <c r="FJ273" s="731"/>
      <c r="FK273" s="731"/>
      <c r="FL273" s="731"/>
      <c r="FM273" s="731"/>
      <c r="FN273" s="731"/>
      <c r="FO273" s="731"/>
      <c r="FP273" s="731"/>
      <c r="FQ273" s="731"/>
      <c r="FR273" s="731"/>
      <c r="FS273" s="731"/>
      <c r="FT273" s="731"/>
      <c r="FU273" s="731"/>
      <c r="FV273" s="731"/>
      <c r="FW273" s="731"/>
      <c r="FX273" s="731"/>
      <c r="FY273" s="731"/>
      <c r="FZ273" s="731"/>
      <c r="GA273" s="731"/>
      <c r="GB273" s="731"/>
      <c r="GC273" s="731"/>
      <c r="GD273" s="731"/>
      <c r="GE273" s="731"/>
      <c r="GF273" s="731"/>
      <c r="GG273" s="731"/>
      <c r="GH273" s="731"/>
      <c r="GI273" s="731"/>
      <c r="GJ273" s="731"/>
      <c r="GK273" s="731"/>
      <c r="GL273" s="731"/>
      <c r="GM273" s="731"/>
      <c r="GN273" s="731"/>
      <c r="GO273" s="731"/>
      <c r="GP273" s="731"/>
      <c r="GQ273" s="731"/>
      <c r="GR273" s="731"/>
      <c r="GS273" s="731"/>
      <c r="GT273" s="731"/>
      <c r="GU273" s="731"/>
      <c r="GV273" s="731"/>
      <c r="GW273" s="731"/>
      <c r="GX273" s="731"/>
      <c r="GY273" s="731"/>
      <c r="GZ273" s="731"/>
      <c r="HA273" s="731"/>
      <c r="HB273" s="731"/>
      <c r="HC273" s="731"/>
      <c r="HD273" s="731"/>
      <c r="HE273" s="731"/>
      <c r="HF273" s="731"/>
      <c r="HG273" s="731"/>
      <c r="HH273" s="731"/>
      <c r="HI273" s="731"/>
      <c r="HJ273" s="731"/>
      <c r="HK273" s="731"/>
      <c r="HL273" s="731"/>
      <c r="HM273" s="731"/>
      <c r="HN273" s="731"/>
      <c r="HO273" s="731"/>
      <c r="HP273" s="731"/>
      <c r="HQ273" s="731"/>
      <c r="HR273" s="731"/>
      <c r="HS273" s="732"/>
      <c r="HT273" s="732"/>
      <c r="HU273" s="732"/>
      <c r="HV273" s="732"/>
      <c r="HW273" s="732"/>
      <c r="HX273" s="732"/>
      <c r="HY273" s="732"/>
      <c r="HZ273" s="732"/>
      <c r="IA273" s="732"/>
      <c r="IB273" s="732"/>
      <c r="IC273" s="732"/>
      <c r="ID273" s="732"/>
      <c r="IE273" s="733"/>
      <c r="IF273" s="481"/>
      <c r="IG273" s="481"/>
      <c r="IH273" s="481"/>
      <c r="II273" s="217"/>
      <c r="IJ273" s="217"/>
      <c r="IK273" s="217"/>
      <c r="IL273" s="217"/>
      <c r="IM273" s="217"/>
      <c r="IN273" s="217"/>
      <c r="IO273" s="217"/>
    </row>
    <row r="274" spans="2:249" s="378" customFormat="1" ht="114.75" customHeight="1" x14ac:dyDescent="0.3">
      <c r="B274" s="219" t="s">
        <v>439</v>
      </c>
      <c r="C274" s="410" t="s">
        <v>440</v>
      </c>
      <c r="D274" s="223" t="s">
        <v>441</v>
      </c>
      <c r="E274" s="223">
        <f t="shared" ref="E274:AN274" si="657">E276+E294</f>
        <v>892847.86862999992</v>
      </c>
      <c r="F274" s="223">
        <f t="shared" si="657"/>
        <v>851889.70365999988</v>
      </c>
      <c r="G274" s="223">
        <f t="shared" si="657"/>
        <v>40958.164969999998</v>
      </c>
      <c r="H274" s="223">
        <f t="shared" si="657"/>
        <v>-532.77711999999519</v>
      </c>
      <c r="I274" s="223">
        <f t="shared" si="657"/>
        <v>-532.77711999999519</v>
      </c>
      <c r="J274" s="223">
        <f t="shared" si="657"/>
        <v>0</v>
      </c>
      <c r="K274" s="223">
        <f t="shared" si="657"/>
        <v>892315.09150999994</v>
      </c>
      <c r="L274" s="223">
        <f t="shared" si="657"/>
        <v>851356.9265399999</v>
      </c>
      <c r="M274" s="223">
        <f t="shared" si="657"/>
        <v>40958.164969999998</v>
      </c>
      <c r="N274" s="223">
        <f t="shared" si="657"/>
        <v>0</v>
      </c>
      <c r="O274" s="223">
        <f t="shared" si="657"/>
        <v>0</v>
      </c>
      <c r="P274" s="223">
        <f t="shared" si="657"/>
        <v>0</v>
      </c>
      <c r="Q274" s="223">
        <f t="shared" si="657"/>
        <v>892315.09150999994</v>
      </c>
      <c r="R274" s="223">
        <f t="shared" si="657"/>
        <v>851356.9265399999</v>
      </c>
      <c r="S274" s="223">
        <f t="shared" si="657"/>
        <v>40958.164969999998</v>
      </c>
      <c r="T274" s="223">
        <f t="shared" si="657"/>
        <v>548172.4</v>
      </c>
      <c r="U274" s="223">
        <f t="shared" si="657"/>
        <v>247700</v>
      </c>
      <c r="V274" s="223">
        <f t="shared" si="657"/>
        <v>300472.40000000002</v>
      </c>
      <c r="W274" s="223">
        <f t="shared" si="657"/>
        <v>33408.500589999996</v>
      </c>
      <c r="X274" s="223">
        <f t="shared" si="657"/>
        <v>333880.90059000003</v>
      </c>
      <c r="Y274" s="223">
        <f t="shared" si="657"/>
        <v>-300472.40000000002</v>
      </c>
      <c r="Z274" s="223" t="e">
        <f t="shared" si="657"/>
        <v>#REF!</v>
      </c>
      <c r="AA274" s="223" t="e">
        <f t="shared" si="657"/>
        <v>#REF!</v>
      </c>
      <c r="AB274" s="223" t="e">
        <f t="shared" si="657"/>
        <v>#REF!</v>
      </c>
      <c r="AC274" s="223" t="e">
        <f t="shared" si="657"/>
        <v>#REF!</v>
      </c>
      <c r="AD274" s="223" t="e">
        <f t="shared" si="657"/>
        <v>#REF!</v>
      </c>
      <c r="AE274" s="223" t="e">
        <f t="shared" si="657"/>
        <v>#REF!</v>
      </c>
      <c r="AF274" s="223" t="e">
        <f t="shared" si="657"/>
        <v>#REF!</v>
      </c>
      <c r="AG274" s="223" t="e">
        <f t="shared" si="657"/>
        <v>#REF!</v>
      </c>
      <c r="AH274" s="223" t="e">
        <f t="shared" si="657"/>
        <v>#REF!</v>
      </c>
      <c r="AI274" s="223" t="e">
        <f t="shared" si="657"/>
        <v>#REF!</v>
      </c>
      <c r="AJ274" s="223" t="e">
        <f t="shared" si="657"/>
        <v>#REF!</v>
      </c>
      <c r="AK274" s="411" t="e">
        <f t="shared" si="657"/>
        <v>#REF!</v>
      </c>
      <c r="AL274" s="411" t="e">
        <f t="shared" si="657"/>
        <v>#REF!</v>
      </c>
      <c r="AM274" s="281" t="e">
        <f t="shared" si="657"/>
        <v>#REF!</v>
      </c>
      <c r="AN274" s="413" t="e">
        <f t="shared" si="657"/>
        <v>#REF!</v>
      </c>
      <c r="AO274" s="414">
        <v>1</v>
      </c>
      <c r="AP274" s="226" t="e">
        <f t="shared" ref="AP274:BJ274" si="658">AP276+AP294</f>
        <v>#REF!</v>
      </c>
      <c r="AQ274" s="226" t="e">
        <f t="shared" si="658"/>
        <v>#REF!</v>
      </c>
      <c r="AR274" s="226" t="e">
        <f t="shared" si="658"/>
        <v>#REF!</v>
      </c>
      <c r="AS274" s="223" t="e">
        <f t="shared" si="658"/>
        <v>#REF!</v>
      </c>
      <c r="AT274" s="223" t="e">
        <f t="shared" si="658"/>
        <v>#REF!</v>
      </c>
      <c r="AU274" s="223" t="e">
        <f t="shared" si="658"/>
        <v>#REF!</v>
      </c>
      <c r="AV274" s="223" t="e">
        <f t="shared" si="658"/>
        <v>#REF!</v>
      </c>
      <c r="AW274" s="223" t="e">
        <f t="shared" si="658"/>
        <v>#REF!</v>
      </c>
      <c r="AX274" s="223" t="e">
        <f t="shared" si="658"/>
        <v>#REF!</v>
      </c>
      <c r="AY274" s="223" t="e">
        <f t="shared" si="658"/>
        <v>#REF!</v>
      </c>
      <c r="AZ274" s="223" t="e">
        <f t="shared" si="658"/>
        <v>#REF!</v>
      </c>
      <c r="BA274" s="223" t="e">
        <f t="shared" si="658"/>
        <v>#REF!</v>
      </c>
      <c r="BB274" s="223" t="e">
        <f t="shared" si="658"/>
        <v>#REF!</v>
      </c>
      <c r="BC274" s="223" t="e">
        <f t="shared" si="658"/>
        <v>#REF!</v>
      </c>
      <c r="BD274" s="223" t="e">
        <f t="shared" si="658"/>
        <v>#REF!</v>
      </c>
      <c r="BE274" s="223" t="e">
        <f t="shared" si="658"/>
        <v>#REF!</v>
      </c>
      <c r="BF274" s="223" t="e">
        <f t="shared" si="658"/>
        <v>#REF!</v>
      </c>
      <c r="BG274" s="223" t="e">
        <f t="shared" si="658"/>
        <v>#REF!</v>
      </c>
      <c r="BH274" s="223" t="e">
        <f t="shared" si="658"/>
        <v>#REF!</v>
      </c>
      <c r="BI274" s="223" t="e">
        <f t="shared" si="658"/>
        <v>#REF!</v>
      </c>
      <c r="BJ274" s="223" t="e">
        <f t="shared" si="658"/>
        <v>#REF!</v>
      </c>
      <c r="BK274" s="414">
        <v>1</v>
      </c>
      <c r="BL274" s="223" t="e">
        <f t="shared" ref="BL274:CA274" si="659">BL276+BL294</f>
        <v>#REF!</v>
      </c>
      <c r="BM274" s="223" t="e">
        <f t="shared" si="659"/>
        <v>#REF!</v>
      </c>
      <c r="BN274" s="223" t="e">
        <f t="shared" si="659"/>
        <v>#REF!</v>
      </c>
      <c r="BO274" s="223" t="e">
        <f t="shared" si="659"/>
        <v>#REF!</v>
      </c>
      <c r="BP274" s="223" t="e">
        <f t="shared" si="659"/>
        <v>#REF!</v>
      </c>
      <c r="BQ274" s="223" t="e">
        <f t="shared" si="659"/>
        <v>#REF!</v>
      </c>
      <c r="BR274" s="223" t="e">
        <f t="shared" si="659"/>
        <v>#REF!</v>
      </c>
      <c r="BS274" s="223" t="e">
        <f t="shared" si="659"/>
        <v>#REF!</v>
      </c>
      <c r="BT274" s="223" t="e">
        <f t="shared" si="659"/>
        <v>#REF!</v>
      </c>
      <c r="BU274" s="223" t="e">
        <f t="shared" si="659"/>
        <v>#REF!</v>
      </c>
      <c r="BV274" s="223" t="e">
        <f t="shared" si="659"/>
        <v>#REF!</v>
      </c>
      <c r="BW274" s="223" t="e">
        <f t="shared" si="659"/>
        <v>#REF!</v>
      </c>
      <c r="BX274" s="223" t="e">
        <f t="shared" si="659"/>
        <v>#REF!</v>
      </c>
      <c r="BY274" s="223" t="e">
        <f t="shared" si="659"/>
        <v>#REF!</v>
      </c>
      <c r="BZ274" s="223" t="e">
        <f t="shared" si="659"/>
        <v>#REF!</v>
      </c>
      <c r="CA274" s="223" t="e">
        <f t="shared" si="659"/>
        <v>#REF!</v>
      </c>
      <c r="CB274" s="223" t="e">
        <f>CC274+CD274</f>
        <v>#REF!</v>
      </c>
      <c r="CC274" s="223" t="e">
        <f>CC275</f>
        <v>#REF!</v>
      </c>
      <c r="CD274" s="223" t="e">
        <f>CD276+CD294</f>
        <v>#REF!</v>
      </c>
      <c r="CE274" s="414">
        <v>1</v>
      </c>
      <c r="CF274" s="223" t="e">
        <f>CF276+CF294</f>
        <v>#REF!</v>
      </c>
      <c r="CG274" s="410"/>
      <c r="CH274" s="223" t="e">
        <f t="shared" ref="CH274:CV274" si="660">CH276+CH294</f>
        <v>#REF!</v>
      </c>
      <c r="CI274" s="223" t="e">
        <f t="shared" si="660"/>
        <v>#REF!</v>
      </c>
      <c r="CJ274" s="223" t="e">
        <f t="shared" si="660"/>
        <v>#REF!</v>
      </c>
      <c r="CK274" s="223" t="e">
        <f t="shared" si="660"/>
        <v>#REF!</v>
      </c>
      <c r="CL274" s="223" t="e">
        <f t="shared" si="660"/>
        <v>#REF!</v>
      </c>
      <c r="CM274" s="223" t="e">
        <f t="shared" si="660"/>
        <v>#REF!</v>
      </c>
      <c r="CN274" s="414" t="e">
        <f t="shared" si="660"/>
        <v>#REF!</v>
      </c>
      <c r="CO274" s="414" t="e">
        <f t="shared" si="660"/>
        <v>#REF!</v>
      </c>
      <c r="CP274" s="414" t="e">
        <f t="shared" si="660"/>
        <v>#REF!</v>
      </c>
      <c r="CQ274" s="223" t="e">
        <f t="shared" si="660"/>
        <v>#REF!</v>
      </c>
      <c r="CR274" s="223" t="e">
        <f t="shared" si="660"/>
        <v>#REF!</v>
      </c>
      <c r="CS274" s="223" t="e">
        <f t="shared" si="660"/>
        <v>#REF!</v>
      </c>
      <c r="CT274" s="223" t="e">
        <f t="shared" si="660"/>
        <v>#REF!</v>
      </c>
      <c r="CU274" s="223" t="e">
        <f t="shared" si="660"/>
        <v>#REF!</v>
      </c>
      <c r="CV274" s="223" t="e">
        <f t="shared" si="660"/>
        <v>#REF!</v>
      </c>
      <c r="CW274" s="223">
        <f>CX274+CY274</f>
        <v>919078.87049999984</v>
      </c>
      <c r="CX274" s="223">
        <f>CX275+CX310+CX323</f>
        <v>919078.87049999984</v>
      </c>
      <c r="CY274" s="223">
        <f>CY276+CY294</f>
        <v>0</v>
      </c>
      <c r="CZ274" s="223">
        <f>DA274+DB274</f>
        <v>607000</v>
      </c>
      <c r="DA274" s="223">
        <f>DA275</f>
        <v>607000</v>
      </c>
      <c r="DB274" s="223">
        <f>DB276+DB294</f>
        <v>0</v>
      </c>
      <c r="DC274" s="223">
        <f>DC275</f>
        <v>15541.021500000001</v>
      </c>
      <c r="DD274" s="223">
        <f>DD275</f>
        <v>15541.021500000001</v>
      </c>
      <c r="DE274" s="223"/>
      <c r="DF274" s="223">
        <f>DG274+DH274</f>
        <v>101195.42945000001</v>
      </c>
      <c r="DG274" s="223">
        <f>DG275+DG310</f>
        <v>101195.42945000001</v>
      </c>
      <c r="DH274" s="223">
        <f>DH276+DH294</f>
        <v>0</v>
      </c>
      <c r="DI274" s="223">
        <f>DJ274+DK274</f>
        <v>1020274.2999499999</v>
      </c>
      <c r="DJ274" s="223">
        <f>DJ275+DJ310</f>
        <v>1020274.2999499999</v>
      </c>
      <c r="DK274" s="223">
        <f>DK276+DK294</f>
        <v>0</v>
      </c>
      <c r="DL274" s="223">
        <f>DM274+DN274</f>
        <v>349211.28884000005</v>
      </c>
      <c r="DM274" s="223">
        <f>DM275</f>
        <v>349211.28884000005</v>
      </c>
      <c r="DN274" s="223">
        <f>DN276+DN294</f>
        <v>0</v>
      </c>
      <c r="DO274" s="223">
        <f>DP274+DQ274</f>
        <v>269209.74</v>
      </c>
      <c r="DP274" s="223">
        <f>DP275</f>
        <v>269209.74</v>
      </c>
      <c r="DQ274" s="223">
        <f>DQ276+DQ294</f>
        <v>0</v>
      </c>
      <c r="DR274" s="223">
        <f>DS274+DT274</f>
        <v>274706.46816000005</v>
      </c>
      <c r="DS274" s="223">
        <f>DS275</f>
        <v>274706.46816000005</v>
      </c>
      <c r="DT274" s="223">
        <f>DT276+DT294</f>
        <v>0</v>
      </c>
      <c r="DU274" s="223">
        <f>DV274+DW274</f>
        <v>735000</v>
      </c>
      <c r="DV274" s="223">
        <f>DV275+DV310</f>
        <v>735000</v>
      </c>
      <c r="DW274" s="223">
        <f>DW276+DW294</f>
        <v>0</v>
      </c>
      <c r="DX274" s="223">
        <f>DY274+DZ274</f>
        <v>639450</v>
      </c>
      <c r="DY274" s="223">
        <f>DY275</f>
        <v>639450</v>
      </c>
      <c r="DZ274" s="223">
        <f>DZ276+DZ294</f>
        <v>0</v>
      </c>
      <c r="EA274" s="223">
        <f>EB274+EC274</f>
        <v>0</v>
      </c>
      <c r="EB274" s="223">
        <f>EB275</f>
        <v>0</v>
      </c>
      <c r="EC274" s="223">
        <f>EC276+EC294</f>
        <v>0</v>
      </c>
      <c r="ED274" s="223">
        <f>EE274+EF274</f>
        <v>420939.90194999997</v>
      </c>
      <c r="EE274" s="223">
        <f>EE275+EE310</f>
        <v>420939.90194999997</v>
      </c>
      <c r="EF274" s="223">
        <f>EF276+EF294</f>
        <v>0</v>
      </c>
      <c r="EG274" s="223">
        <f>EH274+EI274</f>
        <v>2029430.65215</v>
      </c>
      <c r="EH274" s="223">
        <f>EH275</f>
        <v>1487914.6526299999</v>
      </c>
      <c r="EI274" s="223">
        <f>EI275+EI310</f>
        <v>541515.99951999995</v>
      </c>
      <c r="EJ274" s="223">
        <f>EJ275</f>
        <v>0</v>
      </c>
      <c r="EK274" s="223">
        <f>EL274+EM274+EN274</f>
        <v>-1502703.13695</v>
      </c>
      <c r="EL274" s="223">
        <f>EL275+EL310</f>
        <v>-961730.75263</v>
      </c>
      <c r="EM274" s="223">
        <f>EM275+EM310</f>
        <v>-540972.38431999995</v>
      </c>
      <c r="EN274" s="223">
        <f>EN275+EN310</f>
        <v>0</v>
      </c>
      <c r="EO274" s="223">
        <f>EP274+EQ274+ER274</f>
        <v>0</v>
      </c>
      <c r="EP274" s="223">
        <f>EP275+EP310</f>
        <v>0</v>
      </c>
      <c r="EQ274" s="223">
        <f>EQ275+EQ310</f>
        <v>0</v>
      </c>
      <c r="ER274" s="223">
        <f>ER275+ER310</f>
        <v>0</v>
      </c>
      <c r="ES274" s="223">
        <f>ET274+EU274+EV274</f>
        <v>543.61520000000019</v>
      </c>
      <c r="ET274" s="223">
        <f>ET275+ET310</f>
        <v>0</v>
      </c>
      <c r="EU274" s="223">
        <f>EU275+EU310</f>
        <v>543.61520000000019</v>
      </c>
      <c r="EV274" s="223">
        <f>EV275+EV310</f>
        <v>0</v>
      </c>
      <c r="EW274" s="223">
        <f>EX274+EY274</f>
        <v>747838.87752999994</v>
      </c>
      <c r="EX274" s="223">
        <f>EX275+EX310</f>
        <v>747838.87752999994</v>
      </c>
      <c r="EY274" s="223">
        <f>EY276+EY294</f>
        <v>0</v>
      </c>
      <c r="EZ274" s="223">
        <f>FA274+FB274</f>
        <v>456618.33544999996</v>
      </c>
      <c r="FA274" s="223">
        <f>FA275+FA310</f>
        <v>456618.33544999996</v>
      </c>
      <c r="FB274" s="223">
        <f>FB276+FB294</f>
        <v>0</v>
      </c>
      <c r="FC274" s="223">
        <f>FD274+FE274+FF274</f>
        <v>2134041.7085700002</v>
      </c>
      <c r="FD274" s="223">
        <f>FD275+FD310</f>
        <v>1592525.7090500002</v>
      </c>
      <c r="FE274" s="223">
        <f>FE275+FE310</f>
        <v>541515.99951999995</v>
      </c>
      <c r="FF274" s="223">
        <f>FF275</f>
        <v>0</v>
      </c>
      <c r="FG274" s="482">
        <f>FH274+FI274+FJ274</f>
        <v>204315.36443999992</v>
      </c>
      <c r="FH274" s="482">
        <f>FH275</f>
        <v>203771.74923999992</v>
      </c>
      <c r="FI274" s="482">
        <f>FI275+FI310</f>
        <v>543.61520000000019</v>
      </c>
      <c r="FJ274" s="482">
        <f>FJ275</f>
        <v>0</v>
      </c>
      <c r="FK274" s="223">
        <f>FL274+FM274+FN274</f>
        <v>0</v>
      </c>
      <c r="FL274" s="223">
        <f>FL275+FL310</f>
        <v>0</v>
      </c>
      <c r="FM274" s="223">
        <f>FM275+FM310</f>
        <v>0</v>
      </c>
      <c r="FN274" s="223">
        <f>FN275+FN310</f>
        <v>0</v>
      </c>
      <c r="FO274" s="223">
        <f>FP274+FQ274+FR274</f>
        <v>2337058.1732099997</v>
      </c>
      <c r="FP274" s="223">
        <f>FP275</f>
        <v>1794998.5584899997</v>
      </c>
      <c r="FQ274" s="223">
        <f>FQ275+FQ310</f>
        <v>542059.61471999995</v>
      </c>
      <c r="FR274" s="223">
        <f>FR275</f>
        <v>0</v>
      </c>
      <c r="FS274" s="223">
        <f>FU274+FW274+FY274</f>
        <v>94717.136870000002</v>
      </c>
      <c r="FT274" s="376">
        <f>FS274/FC274</f>
        <v>4.4383920187515455E-2</v>
      </c>
      <c r="FU274" s="223">
        <f>FU275+FU310</f>
        <v>94717.136870000002</v>
      </c>
      <c r="FV274" s="376">
        <f>FU274/FD274</f>
        <v>5.9476048852299054E-2</v>
      </c>
      <c r="FW274" s="223">
        <f>FW275+FW310</f>
        <v>0</v>
      </c>
      <c r="FX274" s="376">
        <f>FW274/FE274</f>
        <v>0</v>
      </c>
      <c r="FY274" s="223"/>
      <c r="FZ274" s="376"/>
      <c r="GA274" s="223">
        <f>GC274+GE274+GG274</f>
        <v>192938.45488999999</v>
      </c>
      <c r="GB274" s="376">
        <f>GA274/FC274</f>
        <v>9.040988004835486E-2</v>
      </c>
      <c r="GC274" s="223">
        <f>GC275+GC310</f>
        <v>87203.01834000001</v>
      </c>
      <c r="GD274" s="376">
        <f>GC274/FD274</f>
        <v>5.4757683247713344E-2</v>
      </c>
      <c r="GE274" s="223">
        <f>GE275+GE310</f>
        <v>105735.43655</v>
      </c>
      <c r="GF274" s="376">
        <f>GE274/FE274</f>
        <v>0.19525819485245854</v>
      </c>
      <c r="GG274" s="223"/>
      <c r="GH274" s="376"/>
      <c r="GI274" s="223">
        <f>GK274+GM274+GO274</f>
        <v>402861.78886999999</v>
      </c>
      <c r="GJ274" s="376">
        <f>GI274/FC274</f>
        <v>0.18877877937069637</v>
      </c>
      <c r="GK274" s="223">
        <f>GK275+GK310</f>
        <v>402861.78886999999</v>
      </c>
      <c r="GL274" s="376">
        <f>GK274/FD274</f>
        <v>0.25297035180067629</v>
      </c>
      <c r="GM274" s="223">
        <f>GM275+GM310</f>
        <v>0</v>
      </c>
      <c r="GN274" s="376" t="e">
        <f>GM274/FM274</f>
        <v>#DIV/0!</v>
      </c>
      <c r="GO274" s="223"/>
      <c r="GP274" s="376"/>
      <c r="GQ274" s="223"/>
      <c r="GR274" s="223"/>
      <c r="GS274" s="223"/>
      <c r="GT274" s="223"/>
      <c r="GU274" s="223">
        <f>GV274+GW274+GX274</f>
        <v>2416623.6966399997</v>
      </c>
      <c r="GV274" s="223">
        <f>GV275</f>
        <v>1835402.7</v>
      </c>
      <c r="GW274" s="223">
        <f>GW275+GW310</f>
        <v>581220.99664000003</v>
      </c>
      <c r="GX274" s="223">
        <f>GX275</f>
        <v>0</v>
      </c>
      <c r="GY274" s="223"/>
      <c r="GZ274" s="223"/>
      <c r="HA274" s="223"/>
      <c r="HB274" s="223"/>
      <c r="HC274" s="223"/>
      <c r="HD274" s="223"/>
      <c r="HE274" s="223"/>
      <c r="HF274" s="223"/>
      <c r="HG274" s="223">
        <f>HH274+HI274+HJ274</f>
        <v>0</v>
      </c>
      <c r="HH274" s="223">
        <f>HH275</f>
        <v>0</v>
      </c>
      <c r="HI274" s="223">
        <f>HI275+HI310</f>
        <v>0</v>
      </c>
      <c r="HJ274" s="223">
        <f>HJ275</f>
        <v>0</v>
      </c>
      <c r="HK274" s="223">
        <f>HL274+HM274+HN274</f>
        <v>0</v>
      </c>
      <c r="HL274" s="223">
        <f>HL275</f>
        <v>0</v>
      </c>
      <c r="HM274" s="223">
        <f>HM275+HM310</f>
        <v>0</v>
      </c>
      <c r="HN274" s="223">
        <f>HN275</f>
        <v>0</v>
      </c>
      <c r="HO274" s="223">
        <f>HP274+HQ274+HR274</f>
        <v>2416623.6966399997</v>
      </c>
      <c r="HP274" s="223">
        <f>HP275</f>
        <v>1835402.7</v>
      </c>
      <c r="HQ274" s="223">
        <f>HQ275+HQ310</f>
        <v>581220.99664000003</v>
      </c>
      <c r="HR274" s="223">
        <f>HR275</f>
        <v>0</v>
      </c>
      <c r="HS274" s="223">
        <f>HT274+HU274+HV274</f>
        <v>1215235.6971800001</v>
      </c>
      <c r="HT274" s="223">
        <f>HT275</f>
        <v>438260.08750000002</v>
      </c>
      <c r="HU274" s="223">
        <f>HU275+HU310</f>
        <v>776975.60967999999</v>
      </c>
      <c r="HV274" s="223">
        <f>HV275</f>
        <v>0</v>
      </c>
      <c r="HW274" s="223">
        <f>HX274+HY274+HZ274</f>
        <v>0</v>
      </c>
      <c r="HX274" s="223">
        <f>HX275</f>
        <v>0</v>
      </c>
      <c r="HY274" s="223">
        <f>HY275+HY310</f>
        <v>0</v>
      </c>
      <c r="HZ274" s="223">
        <f>HZ275</f>
        <v>0</v>
      </c>
      <c r="IA274" s="223">
        <f>IB274+IC274+ID274</f>
        <v>1215235.6971800001</v>
      </c>
      <c r="IB274" s="223">
        <f>IB275</f>
        <v>438260.08750000002</v>
      </c>
      <c r="IC274" s="223">
        <f>IC275+IC310</f>
        <v>776975.60967999999</v>
      </c>
      <c r="ID274" s="223">
        <f>ID275</f>
        <v>0</v>
      </c>
      <c r="IE274" s="483" t="s">
        <v>442</v>
      </c>
      <c r="IF274" s="416"/>
      <c r="IG274" s="416"/>
      <c r="IH274" s="416"/>
    </row>
    <row r="275" spans="2:249" s="486" customFormat="1" ht="203.25" customHeight="1" x14ac:dyDescent="0.3">
      <c r="B275" s="380" t="s">
        <v>111</v>
      </c>
      <c r="C275" s="397" t="s">
        <v>443</v>
      </c>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c r="AA275" s="281"/>
      <c r="AB275" s="281"/>
      <c r="AC275" s="281"/>
      <c r="AD275" s="281"/>
      <c r="AE275" s="281"/>
      <c r="AF275" s="281"/>
      <c r="AG275" s="281"/>
      <c r="AH275" s="281"/>
      <c r="AI275" s="281"/>
      <c r="AJ275" s="281"/>
      <c r="AK275" s="281"/>
      <c r="AL275" s="281"/>
      <c r="AM275" s="281"/>
      <c r="AN275" s="281"/>
      <c r="AO275" s="281"/>
      <c r="AP275" s="281"/>
      <c r="AQ275" s="281"/>
      <c r="AR275" s="281"/>
      <c r="AS275" s="281"/>
      <c r="AT275" s="281"/>
      <c r="AU275" s="281"/>
      <c r="AV275" s="281"/>
      <c r="AW275" s="281"/>
      <c r="AX275" s="281"/>
      <c r="AY275" s="281"/>
      <c r="AZ275" s="281"/>
      <c r="BA275" s="281"/>
      <c r="BB275" s="281"/>
      <c r="BC275" s="281"/>
      <c r="BD275" s="281"/>
      <c r="BE275" s="281"/>
      <c r="BF275" s="281"/>
      <c r="BG275" s="281"/>
      <c r="BH275" s="281"/>
      <c r="BI275" s="281"/>
      <c r="BJ275" s="281"/>
      <c r="BK275" s="281"/>
      <c r="BL275" s="281"/>
      <c r="BM275" s="281"/>
      <c r="BN275" s="281"/>
      <c r="BO275" s="281"/>
      <c r="BP275" s="281"/>
      <c r="BQ275" s="281"/>
      <c r="BR275" s="281"/>
      <c r="BS275" s="281"/>
      <c r="BT275" s="281"/>
      <c r="BU275" s="281"/>
      <c r="BV275" s="281"/>
      <c r="BW275" s="281"/>
      <c r="BX275" s="281"/>
      <c r="BY275" s="281"/>
      <c r="BZ275" s="281"/>
      <c r="CA275" s="281"/>
      <c r="CB275" s="281" t="e">
        <f>CC275</f>
        <v>#REF!</v>
      </c>
      <c r="CC275" s="281" t="e">
        <f>CC276+CC294</f>
        <v>#REF!</v>
      </c>
      <c r="CD275" s="281">
        <v>0</v>
      </c>
      <c r="CE275" s="281"/>
      <c r="CF275" s="281"/>
      <c r="CG275" s="281"/>
      <c r="CH275" s="281"/>
      <c r="CI275" s="281"/>
      <c r="CJ275" s="281"/>
      <c r="CK275" s="281"/>
      <c r="CL275" s="281"/>
      <c r="CM275" s="281"/>
      <c r="CN275" s="281"/>
      <c r="CO275" s="281"/>
      <c r="CP275" s="281"/>
      <c r="CQ275" s="281"/>
      <c r="CR275" s="281"/>
      <c r="CS275" s="281"/>
      <c r="CT275" s="281">
        <f>CT276</f>
        <v>78590</v>
      </c>
      <c r="CU275" s="281">
        <f>CU276</f>
        <v>78590</v>
      </c>
      <c r="CV275" s="281"/>
      <c r="CW275" s="281">
        <f>CX275</f>
        <v>919078.87049999984</v>
      </c>
      <c r="CX275" s="281">
        <f>CX276+CX294</f>
        <v>919078.87049999984</v>
      </c>
      <c r="CY275" s="281">
        <v>0</v>
      </c>
      <c r="CZ275" s="281">
        <f>DA275</f>
        <v>607000</v>
      </c>
      <c r="DA275" s="281">
        <f>DA276+DA294</f>
        <v>607000</v>
      </c>
      <c r="DB275" s="281">
        <v>0</v>
      </c>
      <c r="DC275" s="281">
        <f>DC276</f>
        <v>15541.021500000001</v>
      </c>
      <c r="DD275" s="281">
        <f>DD276</f>
        <v>15541.021500000001</v>
      </c>
      <c r="DE275" s="281"/>
      <c r="DF275" s="281">
        <f>DG275</f>
        <v>-24265</v>
      </c>
      <c r="DG275" s="281">
        <f>DG276+DG294</f>
        <v>-24265</v>
      </c>
      <c r="DH275" s="281">
        <v>0</v>
      </c>
      <c r="DI275" s="281">
        <f t="shared" ref="DI275:DI310" si="661">DJ275</f>
        <v>894813.87049999984</v>
      </c>
      <c r="DJ275" s="281">
        <f>DJ276+DJ294</f>
        <v>894813.87049999984</v>
      </c>
      <c r="DK275" s="281">
        <v>0</v>
      </c>
      <c r="DL275" s="281">
        <f>DM275</f>
        <v>349211.28884000005</v>
      </c>
      <c r="DM275" s="281">
        <f>DM276+DM294</f>
        <v>349211.28884000005</v>
      </c>
      <c r="DN275" s="281">
        <v>0</v>
      </c>
      <c r="DO275" s="281">
        <f>DP275</f>
        <v>269209.74</v>
      </c>
      <c r="DP275" s="281">
        <f>DP276+DP294</f>
        <v>269209.74</v>
      </c>
      <c r="DQ275" s="281">
        <v>0</v>
      </c>
      <c r="DR275" s="281">
        <f>DS275</f>
        <v>274706.46816000005</v>
      </c>
      <c r="DS275" s="281">
        <f>DS276+DS294</f>
        <v>274706.46816000005</v>
      </c>
      <c r="DT275" s="281">
        <v>0</v>
      </c>
      <c r="DU275" s="281">
        <f>DV275</f>
        <v>735000</v>
      </c>
      <c r="DV275" s="281">
        <f>DV276+DV294</f>
        <v>735000</v>
      </c>
      <c r="DW275" s="281">
        <v>0</v>
      </c>
      <c r="DX275" s="281">
        <f>DY275</f>
        <v>639450</v>
      </c>
      <c r="DY275" s="281">
        <f>DY276+DY294</f>
        <v>639450</v>
      </c>
      <c r="DZ275" s="281">
        <v>0</v>
      </c>
      <c r="EA275" s="281">
        <f>EB275</f>
        <v>0</v>
      </c>
      <c r="EB275" s="281">
        <f>EB276+EB294</f>
        <v>0</v>
      </c>
      <c r="EC275" s="281">
        <v>0</v>
      </c>
      <c r="ED275" s="281">
        <f>EE275</f>
        <v>420939.90194999997</v>
      </c>
      <c r="EE275" s="281">
        <f>EE276+EE294</f>
        <v>420939.90194999997</v>
      </c>
      <c r="EF275" s="281">
        <v>0</v>
      </c>
      <c r="EG275" s="281">
        <f>EH275+EI275</f>
        <v>1487914.6526299999</v>
      </c>
      <c r="EH275" s="281">
        <f>EH276+EH294</f>
        <v>1487914.6526299999</v>
      </c>
      <c r="EI275" s="281">
        <f>EI276+EI294</f>
        <v>0</v>
      </c>
      <c r="EJ275" s="281">
        <f>EJ276+EJ294</f>
        <v>0</v>
      </c>
      <c r="EK275" s="281">
        <f>EL275</f>
        <v>-961730.75263</v>
      </c>
      <c r="EL275" s="281">
        <f>EL276+EL294</f>
        <v>-961730.75263</v>
      </c>
      <c r="EM275" s="281"/>
      <c r="EN275" s="281">
        <v>0</v>
      </c>
      <c r="EO275" s="281">
        <f>EP275</f>
        <v>0</v>
      </c>
      <c r="EP275" s="281">
        <f>EP276+EP294</f>
        <v>0</v>
      </c>
      <c r="EQ275" s="281"/>
      <c r="ER275" s="281">
        <v>0</v>
      </c>
      <c r="ES275" s="281">
        <f>ET275+EU275+EV275</f>
        <v>0</v>
      </c>
      <c r="ET275" s="281">
        <f>ET276+ET294</f>
        <v>0</v>
      </c>
      <c r="EU275" s="281">
        <f>EI275</f>
        <v>0</v>
      </c>
      <c r="EV275" s="281">
        <f>EV276+EV294</f>
        <v>0</v>
      </c>
      <c r="EW275" s="281">
        <f>EX275</f>
        <v>747838.87752999994</v>
      </c>
      <c r="EX275" s="281">
        <f>EX276+EX294</f>
        <v>747838.87752999994</v>
      </c>
      <c r="EY275" s="281">
        <v>0</v>
      </c>
      <c r="EZ275" s="281">
        <f t="shared" ref="EZ275:EZ310" si="662">FA275</f>
        <v>456618.33544999996</v>
      </c>
      <c r="FA275" s="281">
        <f>FA276+FA294</f>
        <v>456618.33544999996</v>
      </c>
      <c r="FB275" s="281">
        <v>0</v>
      </c>
      <c r="FC275" s="281">
        <f>FD275+FE275</f>
        <v>1592525.7090500002</v>
      </c>
      <c r="FD275" s="280">
        <f>FD276+FD294</f>
        <v>1592525.7090500002</v>
      </c>
      <c r="FE275" s="281">
        <f>FE276+FE294</f>
        <v>0</v>
      </c>
      <c r="FF275" s="281">
        <v>0</v>
      </c>
      <c r="FG275" s="281">
        <f>FH275</f>
        <v>203771.74923999992</v>
      </c>
      <c r="FH275" s="280">
        <f>FH276+FH294</f>
        <v>203771.74923999992</v>
      </c>
      <c r="FI275" s="281">
        <f>FI276+FI294</f>
        <v>0</v>
      </c>
      <c r="FJ275" s="281">
        <v>0</v>
      </c>
      <c r="FK275" s="281">
        <f>FL275</f>
        <v>0</v>
      </c>
      <c r="FL275" s="281"/>
      <c r="FM275" s="281"/>
      <c r="FN275" s="281">
        <v>0</v>
      </c>
      <c r="FO275" s="281">
        <f>FP275+FQ275</f>
        <v>1794998.5584899997</v>
      </c>
      <c r="FP275" s="280">
        <f>FP276+FP294</f>
        <v>1794998.5584899997</v>
      </c>
      <c r="FQ275" s="281">
        <f>FQ276+FQ294</f>
        <v>0</v>
      </c>
      <c r="FR275" s="281">
        <f>FR276+FR294</f>
        <v>0</v>
      </c>
      <c r="FS275" s="281">
        <f>FU275</f>
        <v>94717.136870000002</v>
      </c>
      <c r="FT275" s="431">
        <f>FS275/FC275</f>
        <v>5.9476048852299054E-2</v>
      </c>
      <c r="FU275" s="280">
        <f>FU276+FU294</f>
        <v>94717.136870000002</v>
      </c>
      <c r="FV275" s="431">
        <f>FU275/FD275</f>
        <v>5.9476048852299054E-2</v>
      </c>
      <c r="FW275" s="281"/>
      <c r="FX275" s="431"/>
      <c r="FY275" s="281"/>
      <c r="FZ275" s="431"/>
      <c r="GA275" s="281">
        <f t="shared" ref="GA275:GA287" si="663">GC275</f>
        <v>87203.01834000001</v>
      </c>
      <c r="GB275" s="431">
        <f>GA275/FC275</f>
        <v>5.4757683247713344E-2</v>
      </c>
      <c r="GC275" s="280">
        <f>GC276+GC294</f>
        <v>87203.01834000001</v>
      </c>
      <c r="GD275" s="431">
        <f>GC275/FD275</f>
        <v>5.4757683247713344E-2</v>
      </c>
      <c r="GE275" s="281"/>
      <c r="GF275" s="431"/>
      <c r="GG275" s="281"/>
      <c r="GH275" s="431"/>
      <c r="GI275" s="281">
        <f t="shared" ref="GI275:GI287" si="664">GK275</f>
        <v>402861.78886999999</v>
      </c>
      <c r="GJ275" s="431">
        <f>GI275/FC275</f>
        <v>0.25297035180067629</v>
      </c>
      <c r="GK275" s="280">
        <f>GK276+GK294</f>
        <v>402861.78886999999</v>
      </c>
      <c r="GL275" s="431">
        <f>GK275/FD275</f>
        <v>0.25297035180067629</v>
      </c>
      <c r="GM275" s="281"/>
      <c r="GN275" s="431"/>
      <c r="GO275" s="281"/>
      <c r="GP275" s="431"/>
      <c r="GQ275" s="281"/>
      <c r="GR275" s="281"/>
      <c r="GS275" s="281"/>
      <c r="GT275" s="281"/>
      <c r="GU275" s="281">
        <f>GV275+GW275</f>
        <v>1835402.7</v>
      </c>
      <c r="GV275" s="281">
        <f>GV276+GV294</f>
        <v>1835402.7</v>
      </c>
      <c r="GW275" s="281">
        <f>GW276+GW294</f>
        <v>0</v>
      </c>
      <c r="GX275" s="281">
        <f>GX276+GX294</f>
        <v>0</v>
      </c>
      <c r="GY275" s="281"/>
      <c r="GZ275" s="281"/>
      <c r="HA275" s="281"/>
      <c r="HB275" s="281"/>
      <c r="HC275" s="281"/>
      <c r="HD275" s="281"/>
      <c r="HE275" s="281"/>
      <c r="HF275" s="281"/>
      <c r="HG275" s="281">
        <f>HH275+HI275</f>
        <v>0</v>
      </c>
      <c r="HH275" s="281">
        <f>HH276+HH294</f>
        <v>0</v>
      </c>
      <c r="HI275" s="281">
        <f>HI276+HI294</f>
        <v>0</v>
      </c>
      <c r="HJ275" s="281">
        <f>HJ276+HJ294</f>
        <v>0</v>
      </c>
      <c r="HK275" s="281">
        <f>HL275+HM275</f>
        <v>0</v>
      </c>
      <c r="HL275" s="281">
        <f>HL276+HL294</f>
        <v>0</v>
      </c>
      <c r="HM275" s="281">
        <f>HM276+HM294</f>
        <v>0</v>
      </c>
      <c r="HN275" s="281">
        <f>HN276+HN294</f>
        <v>0</v>
      </c>
      <c r="HO275" s="281">
        <f>HP275+HQ275</f>
        <v>1835402.7</v>
      </c>
      <c r="HP275" s="484">
        <f>HP276+HP294</f>
        <v>1835402.7</v>
      </c>
      <c r="HQ275" s="281">
        <f>HQ276+HQ294</f>
        <v>0</v>
      </c>
      <c r="HR275" s="281">
        <f>HR276+HR294</f>
        <v>0</v>
      </c>
      <c r="HS275" s="281">
        <f>HT275+HU275</f>
        <v>438260.08750000002</v>
      </c>
      <c r="HT275" s="281">
        <f>HT276+HT294</f>
        <v>438260.08750000002</v>
      </c>
      <c r="HU275" s="281">
        <f>HU276+HU294</f>
        <v>0</v>
      </c>
      <c r="HV275" s="281">
        <f>HV276+HV294</f>
        <v>0</v>
      </c>
      <c r="HW275" s="281">
        <f>HX275+HY275</f>
        <v>0</v>
      </c>
      <c r="HX275" s="281">
        <f>HX276+HX294</f>
        <v>0</v>
      </c>
      <c r="HY275" s="281">
        <f>HY276+HY294</f>
        <v>0</v>
      </c>
      <c r="HZ275" s="281">
        <f>HZ276+HZ294</f>
        <v>0</v>
      </c>
      <c r="IA275" s="281">
        <f>IB275+IC275</f>
        <v>438260.08750000002</v>
      </c>
      <c r="IB275" s="281">
        <f>IB276+IB294</f>
        <v>438260.08750000002</v>
      </c>
      <c r="IC275" s="281">
        <f>IC276+IC294</f>
        <v>0</v>
      </c>
      <c r="ID275" s="281">
        <f>ID276+ID294</f>
        <v>0</v>
      </c>
      <c r="IE275" s="485"/>
      <c r="IF275" s="283"/>
      <c r="IG275" s="283"/>
      <c r="IH275" s="283"/>
      <c r="II275" s="319"/>
      <c r="IJ275" s="319"/>
      <c r="IK275" s="319"/>
      <c r="IL275" s="319"/>
      <c r="IM275" s="319"/>
      <c r="IN275" s="319"/>
      <c r="IO275" s="319"/>
    </row>
    <row r="276" spans="2:249" s="422" customFormat="1" ht="66.75" hidden="1" customHeight="1" x14ac:dyDescent="0.25">
      <c r="B276" s="487" t="s">
        <v>145</v>
      </c>
      <c r="C276" s="452" t="s">
        <v>444</v>
      </c>
      <c r="D276" s="305" t="s">
        <v>445</v>
      </c>
      <c r="E276" s="305">
        <f t="shared" ref="E276:E282" si="665">F276+G276</f>
        <v>311400.33035999996</v>
      </c>
      <c r="F276" s="305">
        <f>F277+F278</f>
        <v>304970.33416999999</v>
      </c>
      <c r="G276" s="305">
        <f>G277+G278</f>
        <v>6429.9961899999998</v>
      </c>
      <c r="H276" s="305">
        <f t="shared" ref="H276:H282" si="666">I276+J276</f>
        <v>7.2759576141834259E-12</v>
      </c>
      <c r="I276" s="305">
        <f>I277+I278</f>
        <v>7.2759576141834259E-12</v>
      </c>
      <c r="J276" s="305">
        <f>J277+J278</f>
        <v>0</v>
      </c>
      <c r="K276" s="305">
        <f t="shared" ref="K276:K282" si="667">L276+M276</f>
        <v>311400.33035999996</v>
      </c>
      <c r="L276" s="305">
        <f>L277+L278</f>
        <v>304970.33416999999</v>
      </c>
      <c r="M276" s="305">
        <f>M277+M278</f>
        <v>6429.9961899999998</v>
      </c>
      <c r="N276" s="305">
        <f t="shared" ref="N276:N282" si="668">O276+P276</f>
        <v>0</v>
      </c>
      <c r="O276" s="305">
        <f>O277+O278</f>
        <v>0</v>
      </c>
      <c r="P276" s="305">
        <f>P277+P278</f>
        <v>0</v>
      </c>
      <c r="Q276" s="305">
        <f t="shared" ref="Q276:Q282" si="669">R276+S276</f>
        <v>311400.33035999996</v>
      </c>
      <c r="R276" s="305">
        <f>R277+R278</f>
        <v>304970.33416999999</v>
      </c>
      <c r="S276" s="305">
        <f>S277+S278</f>
        <v>6429.9961899999998</v>
      </c>
      <c r="T276" s="305">
        <f t="shared" ref="T276:T282" si="670">U276+V276</f>
        <v>247700</v>
      </c>
      <c r="U276" s="305">
        <f>U277+U278</f>
        <v>247700</v>
      </c>
      <c r="V276" s="305">
        <f>V277+V278</f>
        <v>0</v>
      </c>
      <c r="W276" s="305">
        <f t="shared" ref="W276:W282" si="671">X276+Y276</f>
        <v>63498.784280000007</v>
      </c>
      <c r="X276" s="305">
        <f t="shared" ref="X276:AN276" si="672">X277+X278</f>
        <v>63498.784280000007</v>
      </c>
      <c r="Y276" s="305">
        <f t="shared" si="672"/>
        <v>0</v>
      </c>
      <c r="Z276" s="305">
        <f t="shared" si="672"/>
        <v>311198.78428000002</v>
      </c>
      <c r="AA276" s="305">
        <f t="shared" si="672"/>
        <v>311198.78428000002</v>
      </c>
      <c r="AB276" s="305">
        <f t="shared" si="672"/>
        <v>0</v>
      </c>
      <c r="AC276" s="305">
        <f t="shared" si="672"/>
        <v>0</v>
      </c>
      <c r="AD276" s="305">
        <f t="shared" si="672"/>
        <v>0</v>
      </c>
      <c r="AE276" s="305">
        <f t="shared" si="672"/>
        <v>0</v>
      </c>
      <c r="AF276" s="305">
        <f t="shared" si="672"/>
        <v>311198.78428000002</v>
      </c>
      <c r="AG276" s="305">
        <f t="shared" si="672"/>
        <v>311198.78428000002</v>
      </c>
      <c r="AH276" s="305">
        <f t="shared" si="672"/>
        <v>0</v>
      </c>
      <c r="AI276" s="305">
        <f t="shared" si="672"/>
        <v>0</v>
      </c>
      <c r="AJ276" s="305">
        <f t="shared" si="672"/>
        <v>259255.57467</v>
      </c>
      <c r="AK276" s="305">
        <f t="shared" si="672"/>
        <v>30732.734270000001</v>
      </c>
      <c r="AL276" s="305">
        <f t="shared" si="672"/>
        <v>26903.971130000002</v>
      </c>
      <c r="AM276" s="305">
        <f t="shared" si="672"/>
        <v>0</v>
      </c>
      <c r="AN276" s="305">
        <f t="shared" si="672"/>
        <v>0</v>
      </c>
      <c r="AO276" s="305">
        <v>1</v>
      </c>
      <c r="AP276" s="305">
        <f t="shared" ref="AP276:BJ276" si="673">AP277+AP278</f>
        <v>259534.09055000002</v>
      </c>
      <c r="AQ276" s="305">
        <f t="shared" si="673"/>
        <v>20931.959460000002</v>
      </c>
      <c r="AR276" s="305">
        <f t="shared" si="673"/>
        <v>30732.734270000001</v>
      </c>
      <c r="AS276" s="305">
        <f t="shared" si="673"/>
        <v>262000</v>
      </c>
      <c r="AT276" s="305">
        <f t="shared" si="673"/>
        <v>262000</v>
      </c>
      <c r="AU276" s="305">
        <f t="shared" si="673"/>
        <v>0</v>
      </c>
      <c r="AV276" s="305">
        <f t="shared" si="673"/>
        <v>0</v>
      </c>
      <c r="AW276" s="305">
        <f t="shared" si="673"/>
        <v>0</v>
      </c>
      <c r="AX276" s="305">
        <f t="shared" si="673"/>
        <v>0</v>
      </c>
      <c r="AY276" s="305">
        <f t="shared" si="673"/>
        <v>262000</v>
      </c>
      <c r="AZ276" s="305">
        <f t="shared" si="673"/>
        <v>262000</v>
      </c>
      <c r="BA276" s="305">
        <f t="shared" si="673"/>
        <v>0</v>
      </c>
      <c r="BB276" s="305">
        <f t="shared" si="673"/>
        <v>262000</v>
      </c>
      <c r="BC276" s="305">
        <f t="shared" si="673"/>
        <v>262000</v>
      </c>
      <c r="BD276" s="305">
        <f t="shared" si="673"/>
        <v>0</v>
      </c>
      <c r="BE276" s="305">
        <f t="shared" si="673"/>
        <v>0</v>
      </c>
      <c r="BF276" s="305">
        <f t="shared" si="673"/>
        <v>0</v>
      </c>
      <c r="BG276" s="305">
        <f t="shared" si="673"/>
        <v>0</v>
      </c>
      <c r="BH276" s="305">
        <f t="shared" si="673"/>
        <v>234770.11370000002</v>
      </c>
      <c r="BI276" s="305">
        <f t="shared" si="673"/>
        <v>234770.11370000002</v>
      </c>
      <c r="BJ276" s="305">
        <f t="shared" si="673"/>
        <v>0</v>
      </c>
      <c r="BK276" s="305">
        <v>1</v>
      </c>
      <c r="BL276" s="305">
        <f t="shared" ref="BL276:CD276" si="674">BL277+BL278</f>
        <v>260000</v>
      </c>
      <c r="BM276" s="305">
        <f t="shared" si="674"/>
        <v>0</v>
      </c>
      <c r="BN276" s="305">
        <f t="shared" si="674"/>
        <v>0</v>
      </c>
      <c r="BO276" s="305">
        <f t="shared" si="674"/>
        <v>0</v>
      </c>
      <c r="BP276" s="305">
        <f t="shared" si="674"/>
        <v>0</v>
      </c>
      <c r="BQ276" s="305">
        <f t="shared" si="674"/>
        <v>0</v>
      </c>
      <c r="BR276" s="305">
        <f t="shared" si="674"/>
        <v>0</v>
      </c>
      <c r="BS276" s="305">
        <f t="shared" si="674"/>
        <v>234293.22948000001</v>
      </c>
      <c r="BT276" s="305">
        <f t="shared" si="674"/>
        <v>234293.22948000001</v>
      </c>
      <c r="BU276" s="305">
        <f t="shared" si="674"/>
        <v>0</v>
      </c>
      <c r="BV276" s="305">
        <f t="shared" si="674"/>
        <v>262000</v>
      </c>
      <c r="BW276" s="305">
        <f t="shared" si="674"/>
        <v>262000</v>
      </c>
      <c r="BX276" s="305">
        <f t="shared" si="674"/>
        <v>0</v>
      </c>
      <c r="BY276" s="305">
        <f t="shared" si="674"/>
        <v>-143095.93861000001</v>
      </c>
      <c r="BZ276" s="305">
        <f t="shared" si="674"/>
        <v>-143095.93861000001</v>
      </c>
      <c r="CA276" s="305">
        <f t="shared" si="674"/>
        <v>0</v>
      </c>
      <c r="CB276" s="305">
        <f t="shared" si="674"/>
        <v>91674.175090000004</v>
      </c>
      <c r="CC276" s="305">
        <f t="shared" si="674"/>
        <v>91674.175090000004</v>
      </c>
      <c r="CD276" s="305">
        <f t="shared" si="674"/>
        <v>0</v>
      </c>
      <c r="CE276" s="305">
        <v>1</v>
      </c>
      <c r="CF276" s="305">
        <f>CF277+CF278</f>
        <v>262000</v>
      </c>
      <c r="CG276" s="305"/>
      <c r="CH276" s="305">
        <f t="shared" ref="CH276:DH276" si="675">CH277+CH278</f>
        <v>262000</v>
      </c>
      <c r="CI276" s="305">
        <f t="shared" si="675"/>
        <v>262000</v>
      </c>
      <c r="CJ276" s="305">
        <f t="shared" si="675"/>
        <v>0</v>
      </c>
      <c r="CK276" s="305">
        <f t="shared" si="675"/>
        <v>0</v>
      </c>
      <c r="CL276" s="305">
        <f t="shared" si="675"/>
        <v>0</v>
      </c>
      <c r="CM276" s="305">
        <f t="shared" si="675"/>
        <v>0</v>
      </c>
      <c r="CN276" s="305">
        <f t="shared" si="675"/>
        <v>0</v>
      </c>
      <c r="CO276" s="305">
        <f t="shared" si="675"/>
        <v>0</v>
      </c>
      <c r="CP276" s="305">
        <f t="shared" si="675"/>
        <v>0</v>
      </c>
      <c r="CQ276" s="305">
        <f t="shared" si="675"/>
        <v>262000</v>
      </c>
      <c r="CR276" s="305">
        <f t="shared" si="675"/>
        <v>262000</v>
      </c>
      <c r="CS276" s="305">
        <f t="shared" si="675"/>
        <v>0</v>
      </c>
      <c r="CT276" s="305">
        <f t="shared" si="675"/>
        <v>78590</v>
      </c>
      <c r="CU276" s="305">
        <f t="shared" si="675"/>
        <v>78590</v>
      </c>
      <c r="CV276" s="305">
        <f t="shared" si="675"/>
        <v>0</v>
      </c>
      <c r="CW276" s="305">
        <f t="shared" si="675"/>
        <v>284816.88266</v>
      </c>
      <c r="CX276" s="305">
        <f t="shared" si="675"/>
        <v>284816.88266</v>
      </c>
      <c r="CY276" s="305">
        <f t="shared" si="675"/>
        <v>0</v>
      </c>
      <c r="CZ276" s="305">
        <f t="shared" si="675"/>
        <v>107000</v>
      </c>
      <c r="DA276" s="305">
        <f t="shared" si="675"/>
        <v>107000</v>
      </c>
      <c r="DB276" s="305">
        <f t="shared" si="675"/>
        <v>0</v>
      </c>
      <c r="DC276" s="305">
        <f t="shared" si="675"/>
        <v>15541.021500000001</v>
      </c>
      <c r="DD276" s="305">
        <f t="shared" si="675"/>
        <v>15541.021500000001</v>
      </c>
      <c r="DE276" s="305">
        <f t="shared" si="675"/>
        <v>0</v>
      </c>
      <c r="DF276" s="305">
        <f t="shared" si="675"/>
        <v>2900</v>
      </c>
      <c r="DG276" s="305">
        <f t="shared" si="675"/>
        <v>2900</v>
      </c>
      <c r="DH276" s="305">
        <f t="shared" si="675"/>
        <v>0</v>
      </c>
      <c r="DI276" s="291">
        <f t="shared" si="661"/>
        <v>287716.88266</v>
      </c>
      <c r="DJ276" s="305">
        <f t="shared" ref="DJ276:EC276" si="676">DJ277+DJ278</f>
        <v>287716.88266</v>
      </c>
      <c r="DK276" s="305">
        <f t="shared" si="676"/>
        <v>0</v>
      </c>
      <c r="DL276" s="305">
        <f t="shared" si="676"/>
        <v>56617.216199999995</v>
      </c>
      <c r="DM276" s="305">
        <f t="shared" si="676"/>
        <v>56617.216199999995</v>
      </c>
      <c r="DN276" s="305">
        <f t="shared" si="676"/>
        <v>0</v>
      </c>
      <c r="DO276" s="305">
        <f t="shared" si="676"/>
        <v>69024.860990000001</v>
      </c>
      <c r="DP276" s="305">
        <f t="shared" si="676"/>
        <v>69024.860990000001</v>
      </c>
      <c r="DQ276" s="305">
        <f t="shared" si="676"/>
        <v>0</v>
      </c>
      <c r="DR276" s="305">
        <f t="shared" si="676"/>
        <v>162074.80547000002</v>
      </c>
      <c r="DS276" s="305">
        <f t="shared" si="676"/>
        <v>162074.80547000002</v>
      </c>
      <c r="DT276" s="305">
        <f t="shared" si="676"/>
        <v>0</v>
      </c>
      <c r="DU276" s="305">
        <f t="shared" si="676"/>
        <v>225000</v>
      </c>
      <c r="DV276" s="305">
        <f t="shared" si="676"/>
        <v>225000</v>
      </c>
      <c r="DW276" s="305">
        <f t="shared" si="676"/>
        <v>0</v>
      </c>
      <c r="DX276" s="305">
        <f t="shared" si="676"/>
        <v>126950</v>
      </c>
      <c r="DY276" s="305">
        <f t="shared" si="676"/>
        <v>126950</v>
      </c>
      <c r="DZ276" s="305">
        <f t="shared" si="676"/>
        <v>0</v>
      </c>
      <c r="EA276" s="305">
        <f t="shared" si="676"/>
        <v>0</v>
      </c>
      <c r="EB276" s="305">
        <f t="shared" si="676"/>
        <v>0</v>
      </c>
      <c r="EC276" s="305">
        <f t="shared" si="676"/>
        <v>0</v>
      </c>
      <c r="ED276" s="291">
        <f>EE276</f>
        <v>390889.90194999997</v>
      </c>
      <c r="EE276" s="305">
        <f>EE277+EE278</f>
        <v>390889.90194999997</v>
      </c>
      <c r="EF276" s="305">
        <f>EF277+EF278</f>
        <v>0</v>
      </c>
      <c r="EG276" s="291">
        <f>DU276+DY276</f>
        <v>351950</v>
      </c>
      <c r="EH276" s="305">
        <f>EH277+EH278</f>
        <v>935075.77509999997</v>
      </c>
      <c r="EI276" s="305"/>
      <c r="EJ276" s="305">
        <f>EJ277+EJ278</f>
        <v>0</v>
      </c>
      <c r="EK276" s="305">
        <f>EK277+EK278</f>
        <v>-935075.77509999997</v>
      </c>
      <c r="EL276" s="305">
        <f>EL277+EL278</f>
        <v>-935075.77509999997</v>
      </c>
      <c r="EM276" s="305"/>
      <c r="EN276" s="305">
        <f>EN277+EN278</f>
        <v>0</v>
      </c>
      <c r="EO276" s="305">
        <f>EO277+EO278</f>
        <v>0</v>
      </c>
      <c r="EP276" s="305">
        <f>EP277+EP278</f>
        <v>0</v>
      </c>
      <c r="EQ276" s="305"/>
      <c r="ER276" s="305">
        <f>ER277+ER278</f>
        <v>0</v>
      </c>
      <c r="ES276" s="305">
        <f>ES277+ES278</f>
        <v>0</v>
      </c>
      <c r="ET276" s="305">
        <f>ET277+ET278</f>
        <v>0</v>
      </c>
      <c r="EU276" s="305"/>
      <c r="EV276" s="305">
        <f>EV277+EV278</f>
        <v>0</v>
      </c>
      <c r="EW276" s="305">
        <f>EW277+EW278</f>
        <v>225000</v>
      </c>
      <c r="EX276" s="305">
        <f>EX277+EX278</f>
        <v>225000</v>
      </c>
      <c r="EY276" s="305">
        <f>EY277+EY278</f>
        <v>0</v>
      </c>
      <c r="EZ276" s="291">
        <f t="shared" si="662"/>
        <v>427668.14764999994</v>
      </c>
      <c r="FA276" s="305">
        <f>FA277+FA278</f>
        <v>427668.14764999994</v>
      </c>
      <c r="FB276" s="305"/>
      <c r="FC276" s="291">
        <f t="shared" ref="FC276:FC309" si="677">FD276</f>
        <v>1037851.64352</v>
      </c>
      <c r="FD276" s="305">
        <f>FD277+FD278</f>
        <v>1037851.64352</v>
      </c>
      <c r="FE276" s="305"/>
      <c r="FF276" s="305">
        <f>FF277+FF278</f>
        <v>0</v>
      </c>
      <c r="FG276" s="305">
        <f>SUM(FH276,FI276,FJ276)</f>
        <v>183983.21852999993</v>
      </c>
      <c r="FH276" s="304">
        <f>FH277+FH278</f>
        <v>183983.21852999993</v>
      </c>
      <c r="FI276" s="305"/>
      <c r="FJ276" s="305">
        <f>FJ277+FJ278</f>
        <v>0</v>
      </c>
      <c r="FK276" s="305">
        <f>FK277+FK278</f>
        <v>6000</v>
      </c>
      <c r="FL276" s="305">
        <f>FL277+FL278</f>
        <v>6000</v>
      </c>
      <c r="FM276" s="305"/>
      <c r="FN276" s="305">
        <f>FN277+FN278</f>
        <v>0</v>
      </c>
      <c r="FO276" s="291">
        <f>FC276+FG276</f>
        <v>1221834.8620499999</v>
      </c>
      <c r="FP276" s="305">
        <f>FP277+FP278</f>
        <v>1221834.8620499999</v>
      </c>
      <c r="FQ276" s="305"/>
      <c r="FR276" s="305">
        <f>FR277+FR278</f>
        <v>0</v>
      </c>
      <c r="FS276" s="305">
        <f>FU276</f>
        <v>93723.231570000004</v>
      </c>
      <c r="FT276" s="431">
        <f t="shared" ref="FT276:FT334" si="678">FS276/FC276</f>
        <v>9.0305037483128389E-2</v>
      </c>
      <c r="FU276" s="305">
        <f>FU277+FU278</f>
        <v>93723.231570000004</v>
      </c>
      <c r="FV276" s="431">
        <f>FU276/FD276</f>
        <v>9.0305037483128389E-2</v>
      </c>
      <c r="FW276" s="305"/>
      <c r="FX276" s="431"/>
      <c r="FY276" s="305"/>
      <c r="FZ276" s="431"/>
      <c r="GA276" s="305">
        <f t="shared" si="663"/>
        <v>87203.01834000001</v>
      </c>
      <c r="GB276" s="431">
        <f>GA276/FC276</f>
        <v>8.4022623931336055E-2</v>
      </c>
      <c r="GC276" s="305">
        <f>GC277+GC278</f>
        <v>87203.01834000001</v>
      </c>
      <c r="GD276" s="431">
        <f t="shared" ref="GD276:GD290" si="679">GC276/FD276</f>
        <v>8.4022623931336055E-2</v>
      </c>
      <c r="GE276" s="305"/>
      <c r="GF276" s="431"/>
      <c r="GG276" s="305"/>
      <c r="GH276" s="431"/>
      <c r="GI276" s="305">
        <f t="shared" si="664"/>
        <v>401623.88357000001</v>
      </c>
      <c r="GJ276" s="431">
        <f t="shared" ref="GJ276:GJ334" si="680">GI276/FC276</f>
        <v>0.38697619845534353</v>
      </c>
      <c r="GK276" s="305">
        <f>GK277+GK278</f>
        <v>401623.88357000001</v>
      </c>
      <c r="GL276" s="431">
        <f t="shared" ref="GL276:GL332" si="681">GK276/FD276</f>
        <v>0.38697619845534353</v>
      </c>
      <c r="GM276" s="305"/>
      <c r="GN276" s="431"/>
      <c r="GO276" s="305"/>
      <c r="GP276" s="431"/>
      <c r="GQ276" s="305"/>
      <c r="GR276" s="305"/>
      <c r="GS276" s="305"/>
      <c r="GT276" s="305"/>
      <c r="GU276" s="291">
        <f t="shared" ref="GU276:GU294" si="682">GV276</f>
        <v>1322902.7</v>
      </c>
      <c r="GV276" s="305">
        <f>GV277+GV278</f>
        <v>1322902.7</v>
      </c>
      <c r="GW276" s="305"/>
      <c r="GX276" s="305">
        <f>GX277+GX278</f>
        <v>0</v>
      </c>
      <c r="GY276" s="305"/>
      <c r="GZ276" s="305"/>
      <c r="HA276" s="305"/>
      <c r="HB276" s="305"/>
      <c r="HC276" s="305"/>
      <c r="HD276" s="305"/>
      <c r="HE276" s="305"/>
      <c r="HF276" s="305"/>
      <c r="HG276" s="291">
        <f t="shared" ref="HG276:HG294" si="683">HH276</f>
        <v>0</v>
      </c>
      <c r="HH276" s="305">
        <f>HH277+HH278</f>
        <v>0</v>
      </c>
      <c r="HI276" s="305"/>
      <c r="HJ276" s="305">
        <f>HJ277+HJ278</f>
        <v>0</v>
      </c>
      <c r="HK276" s="291">
        <f t="shared" ref="HK276:HK294" si="684">HL276</f>
        <v>0</v>
      </c>
      <c r="HL276" s="305"/>
      <c r="HM276" s="305"/>
      <c r="HN276" s="305">
        <f>HN277+HN278</f>
        <v>0</v>
      </c>
      <c r="HO276" s="291">
        <f>GU276+HG276</f>
        <v>1322902.7</v>
      </c>
      <c r="HP276" s="305">
        <f>HP277+HP278</f>
        <v>1322902.7</v>
      </c>
      <c r="HQ276" s="305"/>
      <c r="HR276" s="305">
        <f>HR277+HR278</f>
        <v>0</v>
      </c>
      <c r="HS276" s="291">
        <f t="shared" ref="HS276:HS294" si="685">HT276</f>
        <v>153899.28750000001</v>
      </c>
      <c r="HT276" s="305">
        <f>HT277+HT278</f>
        <v>153899.28750000001</v>
      </c>
      <c r="HU276" s="305"/>
      <c r="HV276" s="305">
        <f>HV277+HV278</f>
        <v>0</v>
      </c>
      <c r="HW276" s="291">
        <f t="shared" ref="HW276:HW294" si="686">HX276</f>
        <v>0</v>
      </c>
      <c r="HX276" s="305"/>
      <c r="HY276" s="305"/>
      <c r="HZ276" s="305">
        <f>HZ277+HZ278</f>
        <v>0</v>
      </c>
      <c r="IA276" s="291">
        <f t="shared" ref="IA276:IA294" si="687">IB276</f>
        <v>153899.28750000001</v>
      </c>
      <c r="IB276" s="305">
        <f>IB277+IB278</f>
        <v>153899.28750000001</v>
      </c>
      <c r="IC276" s="305"/>
      <c r="ID276" s="305">
        <f>ID277+ID278</f>
        <v>0</v>
      </c>
      <c r="IE276" s="483"/>
      <c r="IF276" s="488"/>
      <c r="IG276" s="488"/>
      <c r="IH276" s="488"/>
    </row>
    <row r="277" spans="2:249" s="217" customFormat="1" ht="28.5" hidden="1" customHeight="1" x14ac:dyDescent="0.3">
      <c r="B277" s="489"/>
      <c r="C277" s="263" t="s">
        <v>446</v>
      </c>
      <c r="D277" s="490" t="s">
        <v>447</v>
      </c>
      <c r="E277" s="263">
        <f t="shared" si="665"/>
        <v>252043.97017999997</v>
      </c>
      <c r="F277" s="263">
        <f>F280+F283+F286+F289</f>
        <v>252043.97017999997</v>
      </c>
      <c r="G277" s="263">
        <f>G280+G283+G286+G289</f>
        <v>0</v>
      </c>
      <c r="H277" s="263">
        <f t="shared" si="666"/>
        <v>7.2759576141834259E-12</v>
      </c>
      <c r="I277" s="263">
        <f>I280+I283+I286+I289</f>
        <v>7.2759576141834259E-12</v>
      </c>
      <c r="J277" s="263">
        <f>J280+J283+J286+J289</f>
        <v>0</v>
      </c>
      <c r="K277" s="263">
        <f t="shared" si="667"/>
        <v>252043.97018</v>
      </c>
      <c r="L277" s="263">
        <f>L280+L283+L286+L289</f>
        <v>252043.97018</v>
      </c>
      <c r="M277" s="263">
        <f>M280+M283+M286+M289</f>
        <v>0</v>
      </c>
      <c r="N277" s="263">
        <f t="shared" si="668"/>
        <v>0</v>
      </c>
      <c r="O277" s="263">
        <f>O280+O283+O286+O289</f>
        <v>0</v>
      </c>
      <c r="P277" s="263">
        <f>P280+P283+P286+P289</f>
        <v>0</v>
      </c>
      <c r="Q277" s="263">
        <f t="shared" si="669"/>
        <v>252043.97018</v>
      </c>
      <c r="R277" s="263">
        <f>R280+R283+R286+R289</f>
        <v>252043.97018</v>
      </c>
      <c r="S277" s="263">
        <f>S280+S283+S286+S289</f>
        <v>0</v>
      </c>
      <c r="T277" s="263">
        <f t="shared" si="670"/>
        <v>247700</v>
      </c>
      <c r="U277" s="263">
        <f>U280+U283+U286+U289</f>
        <v>247700</v>
      </c>
      <c r="V277" s="263">
        <f>V280+V283+V286+V289</f>
        <v>0</v>
      </c>
      <c r="W277" s="263">
        <f t="shared" si="671"/>
        <v>25174.96230000001</v>
      </c>
      <c r="X277" s="263">
        <f t="shared" ref="X277:AN278" si="688">X280+X283+X286+X289</f>
        <v>25174.96230000001</v>
      </c>
      <c r="Y277" s="263">
        <f t="shared" si="688"/>
        <v>0</v>
      </c>
      <c r="Z277" s="263">
        <f t="shared" si="688"/>
        <v>272874.96230000001</v>
      </c>
      <c r="AA277" s="263">
        <f t="shared" si="688"/>
        <v>272874.96230000001</v>
      </c>
      <c r="AB277" s="263">
        <f t="shared" si="688"/>
        <v>0</v>
      </c>
      <c r="AC277" s="263">
        <f t="shared" si="688"/>
        <v>0</v>
      </c>
      <c r="AD277" s="263">
        <f t="shared" si="688"/>
        <v>0</v>
      </c>
      <c r="AE277" s="263">
        <f t="shared" si="688"/>
        <v>0</v>
      </c>
      <c r="AF277" s="263">
        <f t="shared" si="688"/>
        <v>272874.96230000001</v>
      </c>
      <c r="AG277" s="263">
        <f t="shared" si="688"/>
        <v>272874.96230000001</v>
      </c>
      <c r="AH277" s="263">
        <f t="shared" si="688"/>
        <v>0</v>
      </c>
      <c r="AI277" s="263">
        <f t="shared" si="688"/>
        <v>0</v>
      </c>
      <c r="AJ277" s="263">
        <f t="shared" si="688"/>
        <v>225521.36230000001</v>
      </c>
      <c r="AK277" s="263">
        <f t="shared" si="688"/>
        <v>26746.553980000001</v>
      </c>
      <c r="AL277" s="263">
        <f t="shared" si="688"/>
        <v>0</v>
      </c>
      <c r="AM277" s="263">
        <f t="shared" si="688"/>
        <v>0</v>
      </c>
      <c r="AN277" s="263">
        <f t="shared" si="688"/>
        <v>0</v>
      </c>
      <c r="AO277" s="263">
        <v>1</v>
      </c>
      <c r="AP277" s="263">
        <f t="shared" ref="AP277:CD278" si="689">AP280+AP283+AP286+AP289</f>
        <v>225521.36230000001</v>
      </c>
      <c r="AQ277" s="263">
        <f t="shared" si="689"/>
        <v>20607.046020000002</v>
      </c>
      <c r="AR277" s="263">
        <f t="shared" si="689"/>
        <v>26746.553980000001</v>
      </c>
      <c r="AS277" s="263">
        <f t="shared" si="689"/>
        <v>260000</v>
      </c>
      <c r="AT277" s="263">
        <f t="shared" si="689"/>
        <v>260000</v>
      </c>
      <c r="AU277" s="263">
        <f t="shared" si="689"/>
        <v>0</v>
      </c>
      <c r="AV277" s="263">
        <f t="shared" si="689"/>
        <v>0</v>
      </c>
      <c r="AW277" s="263">
        <f t="shared" si="689"/>
        <v>0</v>
      </c>
      <c r="AX277" s="263">
        <f t="shared" si="689"/>
        <v>0</v>
      </c>
      <c r="AY277" s="263">
        <f t="shared" si="689"/>
        <v>260000</v>
      </c>
      <c r="AZ277" s="263">
        <f t="shared" si="689"/>
        <v>260000</v>
      </c>
      <c r="BA277" s="263">
        <f t="shared" si="689"/>
        <v>0</v>
      </c>
      <c r="BB277" s="263">
        <f t="shared" si="689"/>
        <v>262000</v>
      </c>
      <c r="BC277" s="263">
        <f t="shared" si="689"/>
        <v>262000</v>
      </c>
      <c r="BD277" s="263">
        <f t="shared" si="689"/>
        <v>0</v>
      </c>
      <c r="BE277" s="263">
        <f t="shared" si="689"/>
        <v>0</v>
      </c>
      <c r="BF277" s="263">
        <f t="shared" si="689"/>
        <v>0</v>
      </c>
      <c r="BG277" s="263">
        <f t="shared" si="689"/>
        <v>0</v>
      </c>
      <c r="BH277" s="263">
        <f t="shared" si="689"/>
        <v>232293.22948000001</v>
      </c>
      <c r="BI277" s="263">
        <f t="shared" si="689"/>
        <v>232293.22948000001</v>
      </c>
      <c r="BJ277" s="263">
        <f t="shared" si="689"/>
        <v>0</v>
      </c>
      <c r="BK277" s="263">
        <f t="shared" si="689"/>
        <v>4</v>
      </c>
      <c r="BL277" s="263">
        <f t="shared" si="689"/>
        <v>260000</v>
      </c>
      <c r="BM277" s="263">
        <f t="shared" si="689"/>
        <v>0</v>
      </c>
      <c r="BN277" s="263">
        <f t="shared" si="689"/>
        <v>0</v>
      </c>
      <c r="BO277" s="263">
        <f t="shared" si="689"/>
        <v>0</v>
      </c>
      <c r="BP277" s="263">
        <f t="shared" si="689"/>
        <v>0</v>
      </c>
      <c r="BQ277" s="263">
        <f t="shared" si="689"/>
        <v>0</v>
      </c>
      <c r="BR277" s="263">
        <f t="shared" si="689"/>
        <v>0</v>
      </c>
      <c r="BS277" s="263">
        <f t="shared" si="689"/>
        <v>232293.22948000001</v>
      </c>
      <c r="BT277" s="263">
        <f t="shared" si="689"/>
        <v>232293.22948000001</v>
      </c>
      <c r="BU277" s="263">
        <f t="shared" si="689"/>
        <v>0</v>
      </c>
      <c r="BV277" s="263">
        <f t="shared" si="689"/>
        <v>262000</v>
      </c>
      <c r="BW277" s="263">
        <f t="shared" si="689"/>
        <v>262000</v>
      </c>
      <c r="BX277" s="263">
        <f t="shared" si="689"/>
        <v>0</v>
      </c>
      <c r="BY277" s="263">
        <f t="shared" si="689"/>
        <v>-149854.80285000001</v>
      </c>
      <c r="BZ277" s="263">
        <f t="shared" si="689"/>
        <v>-149854.80285000001</v>
      </c>
      <c r="CA277" s="263">
        <f t="shared" si="689"/>
        <v>0</v>
      </c>
      <c r="CB277" s="263">
        <f t="shared" si="689"/>
        <v>82438.426630000002</v>
      </c>
      <c r="CC277" s="263">
        <f t="shared" si="689"/>
        <v>82438.426630000002</v>
      </c>
      <c r="CD277" s="263">
        <f t="shared" si="689"/>
        <v>0</v>
      </c>
      <c r="CE277" s="263">
        <v>1</v>
      </c>
      <c r="CF277" s="263">
        <f t="shared" ref="CF277:CF290" si="690">BV277</f>
        <v>262000</v>
      </c>
      <c r="CG277" s="263"/>
      <c r="CH277" s="263">
        <f t="shared" ref="CH277:DB278" si="691">CH280+CH283+CH286+CH289</f>
        <v>260000</v>
      </c>
      <c r="CI277" s="263">
        <f t="shared" si="691"/>
        <v>260000</v>
      </c>
      <c r="CJ277" s="263">
        <f t="shared" si="691"/>
        <v>0</v>
      </c>
      <c r="CK277" s="263">
        <f t="shared" si="691"/>
        <v>0</v>
      </c>
      <c r="CL277" s="263">
        <f t="shared" si="691"/>
        <v>0</v>
      </c>
      <c r="CM277" s="263">
        <f t="shared" si="691"/>
        <v>0</v>
      </c>
      <c r="CN277" s="263">
        <f t="shared" si="691"/>
        <v>0</v>
      </c>
      <c r="CO277" s="263">
        <f t="shared" si="691"/>
        <v>0</v>
      </c>
      <c r="CP277" s="263">
        <f t="shared" si="691"/>
        <v>0</v>
      </c>
      <c r="CQ277" s="263">
        <f t="shared" si="691"/>
        <v>260000</v>
      </c>
      <c r="CR277" s="263">
        <f t="shared" si="691"/>
        <v>260000</v>
      </c>
      <c r="CS277" s="263">
        <f t="shared" si="691"/>
        <v>0</v>
      </c>
      <c r="CT277" s="263">
        <f t="shared" si="691"/>
        <v>78590</v>
      </c>
      <c r="CU277" s="263">
        <f t="shared" si="691"/>
        <v>78590</v>
      </c>
      <c r="CV277" s="263">
        <f t="shared" si="691"/>
        <v>0</v>
      </c>
      <c r="CW277" s="263">
        <f t="shared" si="691"/>
        <v>228431.54642</v>
      </c>
      <c r="CX277" s="263">
        <f t="shared" si="691"/>
        <v>228431.54642</v>
      </c>
      <c r="CY277" s="263">
        <f t="shared" si="691"/>
        <v>0</v>
      </c>
      <c r="CZ277" s="263">
        <f t="shared" si="691"/>
        <v>105000</v>
      </c>
      <c r="DA277" s="263">
        <f t="shared" si="691"/>
        <v>105000</v>
      </c>
      <c r="DB277" s="263">
        <f t="shared" si="691"/>
        <v>0</v>
      </c>
      <c r="DC277" s="263">
        <f>DD277</f>
        <v>0</v>
      </c>
      <c r="DD277" s="263">
        <f>DD286</f>
        <v>0</v>
      </c>
      <c r="DE277" s="263"/>
      <c r="DF277" s="263">
        <f t="shared" ref="DF277:DH278" si="692">DF280+DF283+DF286+DF289</f>
        <v>0</v>
      </c>
      <c r="DG277" s="263">
        <f t="shared" si="692"/>
        <v>0</v>
      </c>
      <c r="DH277" s="263">
        <f t="shared" si="692"/>
        <v>0</v>
      </c>
      <c r="DI277" s="281">
        <f t="shared" si="661"/>
        <v>228431.54642</v>
      </c>
      <c r="DJ277" s="263">
        <f t="shared" ref="DJ277:EC278" si="693">DJ280+DJ283+DJ286+DJ289</f>
        <v>228431.54642</v>
      </c>
      <c r="DK277" s="263">
        <f t="shared" si="693"/>
        <v>0</v>
      </c>
      <c r="DL277" s="263">
        <f t="shared" si="693"/>
        <v>48521.650219999996</v>
      </c>
      <c r="DM277" s="263">
        <f t="shared" si="693"/>
        <v>48521.650219999996</v>
      </c>
      <c r="DN277" s="263">
        <f t="shared" si="693"/>
        <v>0</v>
      </c>
      <c r="DO277" s="263">
        <f t="shared" si="693"/>
        <v>63217.905590000002</v>
      </c>
      <c r="DP277" s="263">
        <f t="shared" si="693"/>
        <v>63217.905590000002</v>
      </c>
      <c r="DQ277" s="263">
        <f t="shared" si="693"/>
        <v>0</v>
      </c>
      <c r="DR277" s="263">
        <f t="shared" si="693"/>
        <v>116691.99061000002</v>
      </c>
      <c r="DS277" s="263">
        <f t="shared" si="693"/>
        <v>116691.99061000002</v>
      </c>
      <c r="DT277" s="263">
        <f t="shared" si="693"/>
        <v>0</v>
      </c>
      <c r="DU277" s="263">
        <f t="shared" si="693"/>
        <v>204560.30984</v>
      </c>
      <c r="DV277" s="263">
        <f t="shared" si="693"/>
        <v>204560.30984</v>
      </c>
      <c r="DW277" s="263">
        <f t="shared" si="693"/>
        <v>0</v>
      </c>
      <c r="DX277" s="263">
        <f t="shared" si="693"/>
        <v>120950</v>
      </c>
      <c r="DY277" s="263">
        <f t="shared" si="693"/>
        <v>120950</v>
      </c>
      <c r="DZ277" s="263">
        <f t="shared" si="693"/>
        <v>0</v>
      </c>
      <c r="EA277" s="263">
        <f t="shared" si="693"/>
        <v>0</v>
      </c>
      <c r="EB277" s="263">
        <f t="shared" si="693"/>
        <v>0</v>
      </c>
      <c r="EC277" s="263">
        <f t="shared" si="693"/>
        <v>0</v>
      </c>
      <c r="ED277" s="281">
        <f t="shared" ref="ED277:ED284" si="694">EE277+EE296</f>
        <v>308717.53379999998</v>
      </c>
      <c r="EE277" s="263">
        <f>EE280+EE283+EE286+EE289</f>
        <v>308717.53379999998</v>
      </c>
      <c r="EF277" s="263"/>
      <c r="EG277" s="281">
        <f t="shared" ref="EG277:EG294" si="695">EH277</f>
        <v>826463.71678999998</v>
      </c>
      <c r="EH277" s="263">
        <f>EH280+EH283+EH286+EH289+EH291</f>
        <v>826463.71678999998</v>
      </c>
      <c r="EI277" s="263"/>
      <c r="EJ277" s="263">
        <f t="shared" ref="EJ277:EO278" si="696">EJ280+EJ283+EJ286+EJ289</f>
        <v>0</v>
      </c>
      <c r="EK277" s="263">
        <f t="shared" si="696"/>
        <v>-826463.71678999998</v>
      </c>
      <c r="EL277" s="263">
        <f>EL280+EL283+EL286+EL289</f>
        <v>-826463.71678999998</v>
      </c>
      <c r="EM277" s="263"/>
      <c r="EN277" s="263">
        <f t="shared" si="696"/>
        <v>0</v>
      </c>
      <c r="EO277" s="263">
        <f t="shared" si="696"/>
        <v>0</v>
      </c>
      <c r="EP277" s="263">
        <f>EP280+EP283+EP286+EP289</f>
        <v>0</v>
      </c>
      <c r="EQ277" s="263"/>
      <c r="ER277" s="263">
        <f>ER280+ER283+ER286+ER289</f>
        <v>0</v>
      </c>
      <c r="ES277" s="263">
        <f t="shared" ref="ES277:ES282" si="697">ET277+EV277</f>
        <v>0</v>
      </c>
      <c r="ET277" s="263">
        <f>ET280+ET283+ET286+ET289</f>
        <v>0</v>
      </c>
      <c r="EU277" s="263"/>
      <c r="EV277" s="263"/>
      <c r="EW277" s="263">
        <f>EW280+EW283+EW286+EW289</f>
        <v>210925.05053000001</v>
      </c>
      <c r="EX277" s="263">
        <f>EX280+EX283+EX286+EX289</f>
        <v>210925.05053000001</v>
      </c>
      <c r="EY277" s="263">
        <f>EY280+EY283+EY286+EY289</f>
        <v>0</v>
      </c>
      <c r="EZ277" s="281">
        <f t="shared" si="662"/>
        <v>231665.06827999998</v>
      </c>
      <c r="FA277" s="263">
        <f>FA280+FA283+FA286</f>
        <v>231665.06827999998</v>
      </c>
      <c r="FB277" s="263"/>
      <c r="FC277" s="281">
        <f t="shared" si="677"/>
        <v>792925.36057000002</v>
      </c>
      <c r="FD277" s="262">
        <f>FD280+FD283+FD286+FD289</f>
        <v>792925.36057000002</v>
      </c>
      <c r="FE277" s="263"/>
      <c r="FF277" s="263">
        <f t="shared" ref="FF277:FH278" si="698">FF280+FF283+FF286+FF289</f>
        <v>0</v>
      </c>
      <c r="FG277" s="263">
        <f t="shared" si="698"/>
        <v>170996.33543999994</v>
      </c>
      <c r="FH277" s="263">
        <f t="shared" si="698"/>
        <v>170996.33543999994</v>
      </c>
      <c r="FI277" s="263"/>
      <c r="FJ277" s="263">
        <f t="shared" ref="FJ277:FL278" si="699">FJ280+FJ283+FJ286+FJ289</f>
        <v>0</v>
      </c>
      <c r="FK277" s="263">
        <f t="shared" si="699"/>
        <v>0</v>
      </c>
      <c r="FL277" s="263">
        <f t="shared" si="699"/>
        <v>0</v>
      </c>
      <c r="FM277" s="263"/>
      <c r="FN277" s="263">
        <f>FN280+FN283+FN286+FN289</f>
        <v>0</v>
      </c>
      <c r="FO277" s="281">
        <f t="shared" ref="FO277:FO294" si="700">FP277</f>
        <v>963921.69600999996</v>
      </c>
      <c r="FP277" s="263">
        <f>FP280+FP283+FP286+FP289+FP291</f>
        <v>963921.69600999996</v>
      </c>
      <c r="FQ277" s="263"/>
      <c r="FR277" s="263">
        <f>FR280+FR283+FR286+FR289</f>
        <v>0</v>
      </c>
      <c r="FS277" s="263">
        <f>FU277</f>
        <v>53949.742810000003</v>
      </c>
      <c r="FT277" s="431">
        <f t="shared" si="678"/>
        <v>6.803886657278542E-2</v>
      </c>
      <c r="FU277" s="262">
        <f>FU280+FU283+FU286+FU289</f>
        <v>53949.742810000003</v>
      </c>
      <c r="FV277" s="431">
        <f t="shared" ref="FV277:FV334" si="701">FU277/FD277</f>
        <v>6.803886657278542E-2</v>
      </c>
      <c r="FW277" s="263"/>
      <c r="FX277" s="431"/>
      <c r="FY277" s="263"/>
      <c r="FZ277" s="431"/>
      <c r="GA277" s="263">
        <f t="shared" si="663"/>
        <v>48065.82935</v>
      </c>
      <c r="GB277" s="431">
        <f t="shared" ref="GB277:GB287" si="702">GA277/FC277</f>
        <v>6.0618352924728676E-2</v>
      </c>
      <c r="GC277" s="262">
        <f>GC280+GC283+GC286+GC289</f>
        <v>48065.82935</v>
      </c>
      <c r="GD277" s="431">
        <f t="shared" si="679"/>
        <v>6.0618352924728676E-2</v>
      </c>
      <c r="GE277" s="263"/>
      <c r="GF277" s="431"/>
      <c r="GG277" s="263"/>
      <c r="GH277" s="431"/>
      <c r="GI277" s="263">
        <f t="shared" si="664"/>
        <v>268727.49914999999</v>
      </c>
      <c r="GJ277" s="431">
        <f t="shared" si="680"/>
        <v>0.33890642488319872</v>
      </c>
      <c r="GK277" s="262">
        <f>GK280+GK283+GK286+GK289</f>
        <v>268727.49914999999</v>
      </c>
      <c r="GL277" s="431">
        <f t="shared" si="681"/>
        <v>0.33890642488319872</v>
      </c>
      <c r="GM277" s="263"/>
      <c r="GN277" s="431"/>
      <c r="GO277" s="263"/>
      <c r="GP277" s="431"/>
      <c r="GQ277" s="263"/>
      <c r="GR277" s="263"/>
      <c r="GS277" s="263"/>
      <c r="GT277" s="263"/>
      <c r="GU277" s="281">
        <f t="shared" si="682"/>
        <v>1305419.0199899999</v>
      </c>
      <c r="GV277" s="263">
        <f>GV280+GV283+GV286+GV289+GV291</f>
        <v>1305419.0199899999</v>
      </c>
      <c r="GW277" s="263"/>
      <c r="GX277" s="263">
        <f>GX280+GX283+GX286+GX289</f>
        <v>0</v>
      </c>
      <c r="GY277" s="263"/>
      <c r="GZ277" s="263"/>
      <c r="HA277" s="263"/>
      <c r="HB277" s="263"/>
      <c r="HC277" s="263"/>
      <c r="HD277" s="263"/>
      <c r="HE277" s="263"/>
      <c r="HF277" s="263"/>
      <c r="HG277" s="281">
        <f t="shared" si="683"/>
        <v>0</v>
      </c>
      <c r="HH277" s="263">
        <f>HH280+HH283+HH286</f>
        <v>0</v>
      </c>
      <c r="HI277" s="263"/>
      <c r="HJ277" s="263">
        <f>HJ280+HJ283+HJ286+HJ289</f>
        <v>0</v>
      </c>
      <c r="HK277" s="281">
        <f t="shared" si="684"/>
        <v>0</v>
      </c>
      <c r="HL277" s="263">
        <f>HL280+HL283+HL289</f>
        <v>0</v>
      </c>
      <c r="HM277" s="263"/>
      <c r="HN277" s="263">
        <f>HN280+HN283+HN286+HN289</f>
        <v>0</v>
      </c>
      <c r="HO277" s="281">
        <f t="shared" ref="HO277:HO294" si="703">HP277</f>
        <v>1305419.0199899999</v>
      </c>
      <c r="HP277" s="262">
        <f>HP280+HP283+HP286+HP289+HP291</f>
        <v>1305419.0199899999</v>
      </c>
      <c r="HQ277" s="263"/>
      <c r="HR277" s="263"/>
      <c r="HS277" s="281">
        <f t="shared" si="685"/>
        <v>153899.28750000001</v>
      </c>
      <c r="HT277" s="263">
        <f>HT280+HT283+HT286+HT289+HT291</f>
        <v>153899.28750000001</v>
      </c>
      <c r="HU277" s="263"/>
      <c r="HV277" s="263">
        <f>HV280+HV283+HV286+HV289</f>
        <v>0</v>
      </c>
      <c r="HW277" s="281">
        <f t="shared" si="686"/>
        <v>0</v>
      </c>
      <c r="HX277" s="263">
        <f>HX280+HX283+HX289</f>
        <v>0</v>
      </c>
      <c r="HY277" s="263"/>
      <c r="HZ277" s="263">
        <f>HZ280+HZ283+HZ286+HZ289</f>
        <v>0</v>
      </c>
      <c r="IA277" s="281">
        <f t="shared" si="687"/>
        <v>153899.28750000001</v>
      </c>
      <c r="IB277" s="263">
        <f>IB280+IB283+IB286+IB289+IB291</f>
        <v>153899.28750000001</v>
      </c>
      <c r="IC277" s="263"/>
      <c r="ID277" s="263">
        <f>ID280+ID283+ID286+ID289</f>
        <v>0</v>
      </c>
      <c r="IE277" s="491"/>
      <c r="IF277" s="270"/>
      <c r="IG277" s="270"/>
      <c r="IH277" s="270"/>
    </row>
    <row r="278" spans="2:249" s="217" customFormat="1" ht="34.5" hidden="1" customHeight="1" x14ac:dyDescent="0.3">
      <c r="B278" s="489"/>
      <c r="C278" s="263" t="s">
        <v>190</v>
      </c>
      <c r="D278" s="490" t="s">
        <v>448</v>
      </c>
      <c r="E278" s="263">
        <f t="shared" si="665"/>
        <v>59356.360179999996</v>
      </c>
      <c r="F278" s="263">
        <f>F281+F284+F287+F290</f>
        <v>52926.363989999998</v>
      </c>
      <c r="G278" s="263">
        <f>G281+G284+G287+G290</f>
        <v>6429.9961899999998</v>
      </c>
      <c r="H278" s="263">
        <f t="shared" si="666"/>
        <v>0</v>
      </c>
      <c r="I278" s="263">
        <f>I281+I284+I287+I290</f>
        <v>0</v>
      </c>
      <c r="J278" s="263">
        <f>J281+J284+J287+J290</f>
        <v>0</v>
      </c>
      <c r="K278" s="263">
        <f t="shared" si="667"/>
        <v>59356.360179999996</v>
      </c>
      <c r="L278" s="263">
        <f>L281+L284+L287+L290</f>
        <v>52926.363989999998</v>
      </c>
      <c r="M278" s="263">
        <f>M281+M284+M287+M290</f>
        <v>6429.9961899999998</v>
      </c>
      <c r="N278" s="263">
        <f t="shared" si="668"/>
        <v>0</v>
      </c>
      <c r="O278" s="263">
        <f>O281+O284+O287+O290</f>
        <v>0</v>
      </c>
      <c r="P278" s="263">
        <f>P281+P284+P287+P290</f>
        <v>0</v>
      </c>
      <c r="Q278" s="263">
        <f t="shared" si="669"/>
        <v>59356.360179999996</v>
      </c>
      <c r="R278" s="263">
        <f>R281+R284+R287+R290</f>
        <v>52926.363989999998</v>
      </c>
      <c r="S278" s="263">
        <f>S281+S284+S287+S290</f>
        <v>6429.9961899999998</v>
      </c>
      <c r="T278" s="263">
        <f t="shared" si="670"/>
        <v>0</v>
      </c>
      <c r="U278" s="263">
        <f>U281+U284+U287+U290</f>
        <v>0</v>
      </c>
      <c r="V278" s="263">
        <f>V281+V284+V287+V290</f>
        <v>0</v>
      </c>
      <c r="W278" s="263">
        <f t="shared" si="671"/>
        <v>38323.821980000001</v>
      </c>
      <c r="X278" s="263">
        <f t="shared" si="688"/>
        <v>38323.821980000001</v>
      </c>
      <c r="Y278" s="263">
        <f t="shared" si="688"/>
        <v>0</v>
      </c>
      <c r="Z278" s="263">
        <f t="shared" si="688"/>
        <v>38323.821980000001</v>
      </c>
      <c r="AA278" s="263">
        <f t="shared" si="688"/>
        <v>38323.821980000001</v>
      </c>
      <c r="AB278" s="263">
        <f t="shared" si="688"/>
        <v>0</v>
      </c>
      <c r="AC278" s="263">
        <f t="shared" si="688"/>
        <v>0</v>
      </c>
      <c r="AD278" s="263">
        <f t="shared" si="688"/>
        <v>0</v>
      </c>
      <c r="AE278" s="263">
        <f t="shared" si="688"/>
        <v>0</v>
      </c>
      <c r="AF278" s="263">
        <f t="shared" si="688"/>
        <v>38323.821980000001</v>
      </c>
      <c r="AG278" s="263">
        <f t="shared" si="688"/>
        <v>38323.821980000001</v>
      </c>
      <c r="AH278" s="263">
        <f t="shared" si="688"/>
        <v>0</v>
      </c>
      <c r="AI278" s="263">
        <f t="shared" si="688"/>
        <v>0</v>
      </c>
      <c r="AJ278" s="263">
        <f t="shared" si="688"/>
        <v>33734.212370000001</v>
      </c>
      <c r="AK278" s="263">
        <f t="shared" si="688"/>
        <v>3986.1802899999998</v>
      </c>
      <c r="AL278" s="263">
        <f t="shared" si="688"/>
        <v>26903.971130000002</v>
      </c>
      <c r="AM278" s="263">
        <f t="shared" si="688"/>
        <v>0</v>
      </c>
      <c r="AN278" s="263">
        <f t="shared" si="688"/>
        <v>0</v>
      </c>
      <c r="AO278" s="263">
        <v>1</v>
      </c>
      <c r="AP278" s="263">
        <f t="shared" si="689"/>
        <v>34012.72825</v>
      </c>
      <c r="AQ278" s="263">
        <f t="shared" si="689"/>
        <v>324.91343999999998</v>
      </c>
      <c r="AR278" s="263">
        <f t="shared" si="689"/>
        <v>3986.1802899999998</v>
      </c>
      <c r="AS278" s="263">
        <f t="shared" si="689"/>
        <v>2000</v>
      </c>
      <c r="AT278" s="263">
        <f t="shared" si="689"/>
        <v>2000</v>
      </c>
      <c r="AU278" s="263">
        <f t="shared" si="689"/>
        <v>0</v>
      </c>
      <c r="AV278" s="263">
        <f>AW278+AX278</f>
        <v>0</v>
      </c>
      <c r="AW278" s="263"/>
      <c r="AX278" s="263">
        <f>AX281+AX284+AX287+AX290</f>
        <v>0</v>
      </c>
      <c r="AY278" s="263">
        <f>AZ278+BA278</f>
        <v>2000</v>
      </c>
      <c r="AZ278" s="263">
        <f>AT278+AW278</f>
        <v>2000</v>
      </c>
      <c r="BA278" s="263">
        <f t="shared" si="689"/>
        <v>0</v>
      </c>
      <c r="BB278" s="263">
        <f t="shared" si="689"/>
        <v>0</v>
      </c>
      <c r="BC278" s="263">
        <f t="shared" si="689"/>
        <v>0</v>
      </c>
      <c r="BD278" s="263">
        <f t="shared" si="689"/>
        <v>0</v>
      </c>
      <c r="BE278" s="263">
        <f t="shared" si="689"/>
        <v>0</v>
      </c>
      <c r="BF278" s="263">
        <f t="shared" si="689"/>
        <v>0</v>
      </c>
      <c r="BG278" s="263">
        <f t="shared" si="689"/>
        <v>0</v>
      </c>
      <c r="BH278" s="263">
        <f>BI278+BJ278</f>
        <v>2476.8842199999999</v>
      </c>
      <c r="BI278" s="263">
        <f>BI284</f>
        <v>2476.8842199999999</v>
      </c>
      <c r="BJ278" s="263">
        <f t="shared" si="689"/>
        <v>0</v>
      </c>
      <c r="BK278" s="263">
        <f t="shared" si="689"/>
        <v>4</v>
      </c>
      <c r="BL278" s="263">
        <f t="shared" si="689"/>
        <v>0</v>
      </c>
      <c r="BM278" s="263">
        <f t="shared" si="689"/>
        <v>0</v>
      </c>
      <c r="BN278" s="263">
        <f t="shared" si="689"/>
        <v>0</v>
      </c>
      <c r="BO278" s="263">
        <f t="shared" si="689"/>
        <v>0</v>
      </c>
      <c r="BP278" s="263">
        <f t="shared" si="689"/>
        <v>0</v>
      </c>
      <c r="BQ278" s="263">
        <f t="shared" si="689"/>
        <v>0</v>
      </c>
      <c r="BR278" s="263">
        <f t="shared" si="689"/>
        <v>0</v>
      </c>
      <c r="BS278" s="263">
        <f>BT278+BU278</f>
        <v>2000</v>
      </c>
      <c r="BT278" s="263">
        <f>AZ278</f>
        <v>2000</v>
      </c>
      <c r="BU278" s="263">
        <f t="shared" si="689"/>
        <v>0</v>
      </c>
      <c r="BV278" s="263">
        <f t="shared" si="689"/>
        <v>0</v>
      </c>
      <c r="BW278" s="263">
        <f t="shared" si="689"/>
        <v>0</v>
      </c>
      <c r="BX278" s="263">
        <f t="shared" si="689"/>
        <v>0</v>
      </c>
      <c r="BY278" s="263">
        <f t="shared" si="689"/>
        <v>6758.8642400000008</v>
      </c>
      <c r="BZ278" s="263">
        <f t="shared" si="689"/>
        <v>6758.8642400000008</v>
      </c>
      <c r="CA278" s="263">
        <f t="shared" si="689"/>
        <v>0</v>
      </c>
      <c r="CB278" s="263">
        <f t="shared" si="689"/>
        <v>9235.7484600000007</v>
      </c>
      <c r="CC278" s="263">
        <f t="shared" si="689"/>
        <v>9235.7484600000007</v>
      </c>
      <c r="CD278" s="263">
        <f t="shared" si="689"/>
        <v>0</v>
      </c>
      <c r="CE278" s="263">
        <v>1</v>
      </c>
      <c r="CF278" s="263">
        <f t="shared" si="690"/>
        <v>0</v>
      </c>
      <c r="CG278" s="263"/>
      <c r="CH278" s="263">
        <f>CH281+CH284+CH287+CH290</f>
        <v>2000</v>
      </c>
      <c r="CI278" s="263">
        <f>CI281+CI284+CI287+CI290</f>
        <v>2000</v>
      </c>
      <c r="CJ278" s="263">
        <f>CJ281+CJ284+CJ287+CJ290</f>
        <v>0</v>
      </c>
      <c r="CK278" s="263">
        <f>CL278+CM278</f>
        <v>0</v>
      </c>
      <c r="CL278" s="263"/>
      <c r="CM278" s="263">
        <f>CM281+CM284+CM287+CM290</f>
        <v>0</v>
      </c>
      <c r="CN278" s="263">
        <f>CO278+CP278</f>
        <v>0</v>
      </c>
      <c r="CO278" s="263"/>
      <c r="CP278" s="263">
        <f>CP281+CP284+CP287+CP290</f>
        <v>0</v>
      </c>
      <c r="CQ278" s="263">
        <f>CR278+CS278</f>
        <v>2000</v>
      </c>
      <c r="CR278" s="263">
        <f t="shared" si="691"/>
        <v>2000</v>
      </c>
      <c r="CS278" s="263">
        <f t="shared" si="691"/>
        <v>0</v>
      </c>
      <c r="CT278" s="263">
        <f t="shared" si="691"/>
        <v>0</v>
      </c>
      <c r="CU278" s="263">
        <f t="shared" si="691"/>
        <v>0</v>
      </c>
      <c r="CV278" s="263">
        <f t="shared" si="691"/>
        <v>0</v>
      </c>
      <c r="CW278" s="263">
        <f t="shared" si="691"/>
        <v>56385.336240000004</v>
      </c>
      <c r="CX278" s="263">
        <f t="shared" si="691"/>
        <v>56385.336240000004</v>
      </c>
      <c r="CY278" s="263">
        <f t="shared" si="691"/>
        <v>0</v>
      </c>
      <c r="CZ278" s="263">
        <f>DA278+DB278</f>
        <v>2000</v>
      </c>
      <c r="DA278" s="263">
        <f>DA281+DA284+DA287+DA290</f>
        <v>2000</v>
      </c>
      <c r="DB278" s="263">
        <f>DB281+DB284+DB287+DB290</f>
        <v>0</v>
      </c>
      <c r="DC278" s="263">
        <f>DD278</f>
        <v>15541.021500000001</v>
      </c>
      <c r="DD278" s="263">
        <f>DD287</f>
        <v>15541.021500000001</v>
      </c>
      <c r="DE278" s="263"/>
      <c r="DF278" s="263">
        <f t="shared" si="692"/>
        <v>2900</v>
      </c>
      <c r="DG278" s="263">
        <f t="shared" si="692"/>
        <v>2900</v>
      </c>
      <c r="DH278" s="263">
        <f t="shared" si="692"/>
        <v>0</v>
      </c>
      <c r="DI278" s="281">
        <f t="shared" si="661"/>
        <v>59285.336240000004</v>
      </c>
      <c r="DJ278" s="263">
        <f t="shared" si="693"/>
        <v>59285.336240000004</v>
      </c>
      <c r="DK278" s="263">
        <f t="shared" si="693"/>
        <v>0</v>
      </c>
      <c r="DL278" s="263">
        <f t="shared" si="693"/>
        <v>8095.5659799999994</v>
      </c>
      <c r="DM278" s="263">
        <f t="shared" si="693"/>
        <v>8095.5659799999994</v>
      </c>
      <c r="DN278" s="263">
        <f t="shared" si="693"/>
        <v>0</v>
      </c>
      <c r="DO278" s="263">
        <f t="shared" si="693"/>
        <v>5806.9553999999998</v>
      </c>
      <c r="DP278" s="263">
        <f t="shared" si="693"/>
        <v>5806.9553999999998</v>
      </c>
      <c r="DQ278" s="263">
        <f t="shared" si="693"/>
        <v>0</v>
      </c>
      <c r="DR278" s="263">
        <f t="shared" si="693"/>
        <v>45382.814860000006</v>
      </c>
      <c r="DS278" s="263">
        <f t="shared" si="693"/>
        <v>45382.814860000006</v>
      </c>
      <c r="DT278" s="263">
        <f t="shared" si="693"/>
        <v>0</v>
      </c>
      <c r="DU278" s="263">
        <f>DV278+DW278</f>
        <v>20439.690160000002</v>
      </c>
      <c r="DV278" s="263">
        <f>DV281+DV284+DV287+DV290</f>
        <v>20439.690160000002</v>
      </c>
      <c r="DW278" s="263">
        <f>DW281+DW284+DW287+DW290</f>
        <v>0</v>
      </c>
      <c r="DX278" s="263">
        <f>DY278+DZ278</f>
        <v>6000</v>
      </c>
      <c r="DY278" s="263">
        <f>DY281+DY284+DY287+DY290</f>
        <v>6000</v>
      </c>
      <c r="DZ278" s="263">
        <f>DZ281+DZ284+DZ287+DZ290</f>
        <v>0</v>
      </c>
      <c r="EA278" s="263">
        <f>EB278+EC278</f>
        <v>0</v>
      </c>
      <c r="EB278" s="263">
        <f>EB281+EB284+EB287+EB290</f>
        <v>0</v>
      </c>
      <c r="EC278" s="263">
        <f>EC281+EC284+EC287+EC290</f>
        <v>0</v>
      </c>
      <c r="ED278" s="281">
        <f t="shared" si="694"/>
        <v>105472.36814999999</v>
      </c>
      <c r="EE278" s="263">
        <f>EE281+EE284+EE287+EE290</f>
        <v>82172.368149999995</v>
      </c>
      <c r="EF278" s="263"/>
      <c r="EG278" s="281">
        <f t="shared" si="695"/>
        <v>108612.05830999999</v>
      </c>
      <c r="EH278" s="263">
        <f>EH281+EH284+EH287+EH290</f>
        <v>108612.05830999999</v>
      </c>
      <c r="EI278" s="263"/>
      <c r="EJ278" s="263">
        <f t="shared" si="696"/>
        <v>0</v>
      </c>
      <c r="EK278" s="263">
        <f t="shared" si="696"/>
        <v>-108612.05830999999</v>
      </c>
      <c r="EL278" s="263">
        <f>EL281+EL284+EL287+EL290</f>
        <v>-108612.05830999999</v>
      </c>
      <c r="EM278" s="263"/>
      <c r="EN278" s="263">
        <f t="shared" si="696"/>
        <v>0</v>
      </c>
      <c r="EO278" s="263">
        <f t="shared" si="696"/>
        <v>0</v>
      </c>
      <c r="EP278" s="263">
        <f>EP281+EP284+EP287+EP290</f>
        <v>0</v>
      </c>
      <c r="EQ278" s="263"/>
      <c r="ER278" s="263">
        <f>ER281+ER284+ER287+ER290</f>
        <v>0</v>
      </c>
      <c r="ES278" s="263">
        <f t="shared" si="697"/>
        <v>0</v>
      </c>
      <c r="ET278" s="263">
        <f>ET281+ET284+ET287+ET290</f>
        <v>0</v>
      </c>
      <c r="EU278" s="263"/>
      <c r="EV278" s="263"/>
      <c r="EW278" s="263">
        <f>EX278+EY278</f>
        <v>14074.94947</v>
      </c>
      <c r="EX278" s="263">
        <f>EX281+EX284+EX287</f>
        <v>14074.94947</v>
      </c>
      <c r="EY278" s="263">
        <f>EY281+EY284+EY287+EY290</f>
        <v>0</v>
      </c>
      <c r="EZ278" s="281">
        <f t="shared" si="662"/>
        <v>196003.07936999999</v>
      </c>
      <c r="FA278" s="263">
        <f>FA281+FA284+FA287</f>
        <v>196003.07936999999</v>
      </c>
      <c r="FB278" s="263"/>
      <c r="FC278" s="281">
        <f t="shared" si="677"/>
        <v>244926.28294999999</v>
      </c>
      <c r="FD278" s="262">
        <f>FD281+FD284+FD287+FD290+FD293</f>
        <v>244926.28294999999</v>
      </c>
      <c r="FE278" s="263"/>
      <c r="FF278" s="263">
        <f t="shared" si="698"/>
        <v>0</v>
      </c>
      <c r="FG278" s="263">
        <f t="shared" si="698"/>
        <v>12986.883089999998</v>
      </c>
      <c r="FH278" s="263">
        <f>FH281+FH284+FH287+FH290+FH293</f>
        <v>12986.883089999998</v>
      </c>
      <c r="FI278" s="263"/>
      <c r="FJ278" s="263">
        <f t="shared" si="699"/>
        <v>0</v>
      </c>
      <c r="FK278" s="263">
        <f t="shared" si="699"/>
        <v>6000</v>
      </c>
      <c r="FL278" s="263">
        <f t="shared" si="699"/>
        <v>6000</v>
      </c>
      <c r="FM278" s="263"/>
      <c r="FN278" s="263">
        <f>FN281+FN284+FN287+FN290</f>
        <v>0</v>
      </c>
      <c r="FO278" s="281">
        <f t="shared" si="700"/>
        <v>257913.16603999998</v>
      </c>
      <c r="FP278" s="263">
        <f>FP281+FP284+FP287+FP290+FP293</f>
        <v>257913.16603999998</v>
      </c>
      <c r="FQ278" s="263"/>
      <c r="FR278" s="263">
        <f>FR281+FR284+FR287+FR290</f>
        <v>0</v>
      </c>
      <c r="FS278" s="263">
        <f>FU278</f>
        <v>39773.48876</v>
      </c>
      <c r="FT278" s="431">
        <f t="shared" si="678"/>
        <v>0.16238963120229724</v>
      </c>
      <c r="FU278" s="262">
        <f>FU281+FU284+FU287+FU290+FU293</f>
        <v>39773.48876</v>
      </c>
      <c r="FV278" s="431">
        <f t="shared" si="701"/>
        <v>0.16238963120229724</v>
      </c>
      <c r="FW278" s="263"/>
      <c r="FX278" s="431"/>
      <c r="FY278" s="263"/>
      <c r="FZ278" s="431"/>
      <c r="GA278" s="263">
        <f t="shared" si="663"/>
        <v>39137.188990000002</v>
      </c>
      <c r="GB278" s="431">
        <f t="shared" si="702"/>
        <v>0.15979170760530256</v>
      </c>
      <c r="GC278" s="262">
        <f>GC281+GC284+GC287+GC290+GC293</f>
        <v>39137.188990000002</v>
      </c>
      <c r="GD278" s="431">
        <f t="shared" si="679"/>
        <v>0.15979170760530256</v>
      </c>
      <c r="GE278" s="263"/>
      <c r="GF278" s="431"/>
      <c r="GG278" s="263"/>
      <c r="GH278" s="431"/>
      <c r="GI278" s="263">
        <f t="shared" si="664"/>
        <v>132896.38442000002</v>
      </c>
      <c r="GJ278" s="431">
        <f t="shared" si="680"/>
        <v>0.54259748206414371</v>
      </c>
      <c r="GK278" s="262">
        <f>GK281+GK284+GK287+GK290+GK293</f>
        <v>132896.38442000002</v>
      </c>
      <c r="GL278" s="431">
        <f t="shared" si="681"/>
        <v>0.54259748206414371</v>
      </c>
      <c r="GM278" s="263"/>
      <c r="GN278" s="431"/>
      <c r="GO278" s="263"/>
      <c r="GP278" s="431"/>
      <c r="GQ278" s="263"/>
      <c r="GR278" s="263"/>
      <c r="GS278" s="263"/>
      <c r="GT278" s="263"/>
      <c r="GU278" s="281">
        <f t="shared" si="682"/>
        <v>17483.68001</v>
      </c>
      <c r="GV278" s="263">
        <f>GV281+GV284+GV287+GV290</f>
        <v>17483.68001</v>
      </c>
      <c r="GW278" s="263"/>
      <c r="GX278" s="263">
        <f>GX281+GX284+GX287+GX290</f>
        <v>0</v>
      </c>
      <c r="GY278" s="263"/>
      <c r="GZ278" s="263"/>
      <c r="HA278" s="263"/>
      <c r="HB278" s="263"/>
      <c r="HC278" s="263"/>
      <c r="HD278" s="263"/>
      <c r="HE278" s="263"/>
      <c r="HF278" s="263"/>
      <c r="HG278" s="281">
        <f t="shared" si="683"/>
        <v>0</v>
      </c>
      <c r="HH278" s="263">
        <f>HH281+HH284+HH287</f>
        <v>0</v>
      </c>
      <c r="HI278" s="263"/>
      <c r="HJ278" s="263">
        <f>HJ281+HJ284+HJ287+HJ290</f>
        <v>0</v>
      </c>
      <c r="HK278" s="281">
        <f t="shared" si="684"/>
        <v>0</v>
      </c>
      <c r="HL278" s="263">
        <f>HL290</f>
        <v>0</v>
      </c>
      <c r="HM278" s="263"/>
      <c r="HN278" s="263">
        <f>HN281+HN284+HN287+HN290</f>
        <v>0</v>
      </c>
      <c r="HO278" s="281">
        <f t="shared" si="703"/>
        <v>17483.68001</v>
      </c>
      <c r="HP278" s="262">
        <f>HP281+HP284+HP287+HP290</f>
        <v>17483.68001</v>
      </c>
      <c r="HQ278" s="263"/>
      <c r="HR278" s="263"/>
      <c r="HS278" s="281">
        <f t="shared" si="685"/>
        <v>0</v>
      </c>
      <c r="HT278" s="263">
        <f>HT281+HT284+HT287+HT290</f>
        <v>0</v>
      </c>
      <c r="HU278" s="263"/>
      <c r="HV278" s="263">
        <f>HV281+HV284+HV287+HV290</f>
        <v>0</v>
      </c>
      <c r="HW278" s="281">
        <f t="shared" si="686"/>
        <v>0</v>
      </c>
      <c r="HX278" s="263">
        <f>HX290</f>
        <v>0</v>
      </c>
      <c r="HY278" s="263"/>
      <c r="HZ278" s="263">
        <f>HZ281+HZ284+HZ287+HZ290</f>
        <v>0</v>
      </c>
      <c r="IA278" s="281">
        <f t="shared" si="687"/>
        <v>0</v>
      </c>
      <c r="IB278" s="263">
        <f>IB281+IB284+IB287+IB290</f>
        <v>0</v>
      </c>
      <c r="IC278" s="263"/>
      <c r="ID278" s="263">
        <f>ID281+ID284+ID287+ID290</f>
        <v>0</v>
      </c>
      <c r="IE278" s="491"/>
      <c r="IF278" s="270"/>
      <c r="IG278" s="270"/>
      <c r="IH278" s="270"/>
    </row>
    <row r="279" spans="2:249" s="379" customFormat="1" ht="42.75" hidden="1" customHeight="1" x14ac:dyDescent="0.3">
      <c r="B279" s="489"/>
      <c r="C279" s="417" t="s">
        <v>449</v>
      </c>
      <c r="D279" s="490"/>
      <c r="E279" s="263">
        <f t="shared" si="665"/>
        <v>71911.265060000005</v>
      </c>
      <c r="F279" s="263">
        <f>F280+F281</f>
        <v>71911.265060000005</v>
      </c>
      <c r="G279" s="263">
        <f>G280+G281</f>
        <v>0</v>
      </c>
      <c r="H279" s="263">
        <f t="shared" si="666"/>
        <v>-200.05253999999695</v>
      </c>
      <c r="I279" s="263">
        <f>I280+I281</f>
        <v>-200.05253999999695</v>
      </c>
      <c r="J279" s="263">
        <f>J280+J281</f>
        <v>0</v>
      </c>
      <c r="K279" s="263">
        <f t="shared" si="667"/>
        <v>71711.212520000001</v>
      </c>
      <c r="L279" s="263">
        <f>L280+L281</f>
        <v>71711.212520000001</v>
      </c>
      <c r="M279" s="263">
        <f>M280+M281</f>
        <v>0</v>
      </c>
      <c r="N279" s="263">
        <f t="shared" si="668"/>
        <v>0</v>
      </c>
      <c r="O279" s="263">
        <f>O280+O281</f>
        <v>0</v>
      </c>
      <c r="P279" s="263">
        <f>P280+P281</f>
        <v>0</v>
      </c>
      <c r="Q279" s="263">
        <f t="shared" si="669"/>
        <v>71711.212520000001</v>
      </c>
      <c r="R279" s="263">
        <f>R280+R281</f>
        <v>71711.212520000001</v>
      </c>
      <c r="S279" s="263">
        <f>S280+S281</f>
        <v>0</v>
      </c>
      <c r="T279" s="263">
        <f t="shared" si="670"/>
        <v>0</v>
      </c>
      <c r="U279" s="263">
        <f>U280+U281</f>
        <v>0</v>
      </c>
      <c r="V279" s="263">
        <f>V280+V281</f>
        <v>0</v>
      </c>
      <c r="W279" s="263">
        <f t="shared" si="671"/>
        <v>21210.475340000001</v>
      </c>
      <c r="X279" s="263">
        <f>X280+X281</f>
        <v>21210.475340000001</v>
      </c>
      <c r="Y279" s="263">
        <f>Y280+Y281</f>
        <v>0</v>
      </c>
      <c r="Z279" s="263">
        <f>AA279+AB279</f>
        <v>21210.475340000001</v>
      </c>
      <c r="AA279" s="263">
        <f>AA280+AA281</f>
        <v>21210.475340000001</v>
      </c>
      <c r="AB279" s="263">
        <f>AB280+AB281</f>
        <v>0</v>
      </c>
      <c r="AC279" s="263">
        <f>AD279+AE279</f>
        <v>0</v>
      </c>
      <c r="AD279" s="263">
        <f>AD280+AD281</f>
        <v>0</v>
      </c>
      <c r="AE279" s="263">
        <f>AE280+AE281</f>
        <v>0</v>
      </c>
      <c r="AF279" s="263">
        <f>AG279+AH279</f>
        <v>21210.475340000001</v>
      </c>
      <c r="AG279" s="263">
        <f t="shared" ref="AG279:AN279" si="704">AG280+AG281</f>
        <v>21210.475340000001</v>
      </c>
      <c r="AH279" s="263">
        <f t="shared" si="704"/>
        <v>0</v>
      </c>
      <c r="AI279" s="263">
        <f t="shared" si="704"/>
        <v>0</v>
      </c>
      <c r="AJ279" s="263">
        <f t="shared" si="704"/>
        <v>0</v>
      </c>
      <c r="AK279" s="263">
        <f t="shared" si="704"/>
        <v>0</v>
      </c>
      <c r="AL279" s="263">
        <f t="shared" si="704"/>
        <v>0</v>
      </c>
      <c r="AM279" s="263">
        <f t="shared" si="704"/>
        <v>0</v>
      </c>
      <c r="AN279" s="263">
        <f t="shared" si="704"/>
        <v>0</v>
      </c>
      <c r="AO279" s="263">
        <v>1</v>
      </c>
      <c r="AP279" s="263">
        <f>AP280+AP281</f>
        <v>278.51587999999998</v>
      </c>
      <c r="AQ279" s="263">
        <f>AQ280+AQ281</f>
        <v>20931.959460000002</v>
      </c>
      <c r="AR279" s="263">
        <f>AR280+AR281</f>
        <v>0</v>
      </c>
      <c r="AS279" s="263">
        <f>AT279+AU279</f>
        <v>0</v>
      </c>
      <c r="AT279" s="263">
        <f>AT280+AT281</f>
        <v>0</v>
      </c>
      <c r="AU279" s="263">
        <f>AU280+AU281</f>
        <v>0</v>
      </c>
      <c r="AV279" s="263">
        <f>AW279+AX279</f>
        <v>0</v>
      </c>
      <c r="AW279" s="263">
        <f>AW280+AW281</f>
        <v>0</v>
      </c>
      <c r="AX279" s="263">
        <f>AX280+AX281</f>
        <v>0</v>
      </c>
      <c r="AY279" s="263">
        <f>AZ279+BA279</f>
        <v>0</v>
      </c>
      <c r="AZ279" s="263">
        <f>AT279</f>
        <v>0</v>
      </c>
      <c r="BA279" s="263">
        <f t="shared" ref="BA279:BG279" si="705">BA280+BA281</f>
        <v>0</v>
      </c>
      <c r="BB279" s="263">
        <f t="shared" si="705"/>
        <v>0</v>
      </c>
      <c r="BC279" s="263">
        <f t="shared" si="705"/>
        <v>0</v>
      </c>
      <c r="BD279" s="263">
        <f t="shared" si="705"/>
        <v>0</v>
      </c>
      <c r="BE279" s="263">
        <f t="shared" si="705"/>
        <v>0</v>
      </c>
      <c r="BF279" s="263">
        <f t="shared" si="705"/>
        <v>0</v>
      </c>
      <c r="BG279" s="263">
        <f t="shared" si="705"/>
        <v>0</v>
      </c>
      <c r="BH279" s="263">
        <f>BI279+BJ279</f>
        <v>0</v>
      </c>
      <c r="BI279" s="263">
        <f>BC279</f>
        <v>0</v>
      </c>
      <c r="BJ279" s="263">
        <f t="shared" ref="BJ279:BU279" si="706">BJ280+BJ281</f>
        <v>0</v>
      </c>
      <c r="BK279" s="263">
        <f t="shared" si="706"/>
        <v>2</v>
      </c>
      <c r="BL279" s="263">
        <f t="shared" si="706"/>
        <v>0</v>
      </c>
      <c r="BM279" s="263">
        <f t="shared" si="706"/>
        <v>0</v>
      </c>
      <c r="BN279" s="263">
        <f t="shared" si="706"/>
        <v>0</v>
      </c>
      <c r="BO279" s="263">
        <f t="shared" si="706"/>
        <v>0</v>
      </c>
      <c r="BP279" s="263">
        <f t="shared" si="706"/>
        <v>0</v>
      </c>
      <c r="BQ279" s="263">
        <f t="shared" si="706"/>
        <v>0</v>
      </c>
      <c r="BR279" s="263">
        <f t="shared" si="706"/>
        <v>0</v>
      </c>
      <c r="BS279" s="263">
        <f t="shared" si="706"/>
        <v>0</v>
      </c>
      <c r="BT279" s="263">
        <f t="shared" si="706"/>
        <v>0</v>
      </c>
      <c r="BU279" s="263">
        <f t="shared" si="706"/>
        <v>0</v>
      </c>
      <c r="BV279" s="263">
        <f>BW279+BX279</f>
        <v>0</v>
      </c>
      <c r="BW279" s="263">
        <f>BW280+BW281</f>
        <v>0</v>
      </c>
      <c r="BX279" s="263">
        <f>BX280+BX281</f>
        <v>0</v>
      </c>
      <c r="BY279" s="263">
        <f>BZ279+CA279</f>
        <v>0</v>
      </c>
      <c r="BZ279" s="263">
        <f>BZ280+BZ281</f>
        <v>0</v>
      </c>
      <c r="CA279" s="263">
        <f>CA280+CA281</f>
        <v>0</v>
      </c>
      <c r="CB279" s="263">
        <f>CC279+CD279</f>
        <v>0</v>
      </c>
      <c r="CC279" s="263">
        <f>CC280+CC281</f>
        <v>0</v>
      </c>
      <c r="CD279" s="263">
        <f>CD280+CD281</f>
        <v>0</v>
      </c>
      <c r="CE279" s="263">
        <v>1</v>
      </c>
      <c r="CF279" s="263">
        <f t="shared" si="690"/>
        <v>0</v>
      </c>
      <c r="CG279" s="263"/>
      <c r="CH279" s="263">
        <f>CI279+CJ279</f>
        <v>0</v>
      </c>
      <c r="CI279" s="263">
        <f>CI280+CI281</f>
        <v>0</v>
      </c>
      <c r="CJ279" s="263">
        <f>CJ280+CJ281</f>
        <v>0</v>
      </c>
      <c r="CK279" s="263">
        <f>CL279+CM279</f>
        <v>0</v>
      </c>
      <c r="CL279" s="263">
        <f>CL280+CL281</f>
        <v>0</v>
      </c>
      <c r="CM279" s="263">
        <f>CM280+CM281</f>
        <v>0</v>
      </c>
      <c r="CN279" s="263">
        <f>CO279+CP279</f>
        <v>0</v>
      </c>
      <c r="CO279" s="263">
        <f>CO280+CO281</f>
        <v>0</v>
      </c>
      <c r="CP279" s="263">
        <f>CP280+CP281</f>
        <v>0</v>
      </c>
      <c r="CQ279" s="263">
        <f>CR279+CS279</f>
        <v>0</v>
      </c>
      <c r="CR279" s="263">
        <f>CR280+CR281</f>
        <v>0</v>
      </c>
      <c r="CS279" s="263">
        <f>CS280+CS281</f>
        <v>0</v>
      </c>
      <c r="CT279" s="263">
        <f>CU279+CV279</f>
        <v>0</v>
      </c>
      <c r="CU279" s="263">
        <f>CU280+CU281</f>
        <v>0</v>
      </c>
      <c r="CV279" s="263">
        <f>CV280+CV281</f>
        <v>0</v>
      </c>
      <c r="CW279" s="263">
        <f>CX279+CY279</f>
        <v>26052.8014</v>
      </c>
      <c r="CX279" s="263">
        <f>CX280+CX281</f>
        <v>26052.8014</v>
      </c>
      <c r="CY279" s="263">
        <f>CY280+CY281</f>
        <v>0</v>
      </c>
      <c r="CZ279" s="263">
        <f>DA279+DB279</f>
        <v>0</v>
      </c>
      <c r="DA279" s="263">
        <f>DA280+DA281</f>
        <v>0</v>
      </c>
      <c r="DB279" s="263">
        <f>DB280+DB281</f>
        <v>0</v>
      </c>
      <c r="DC279" s="263"/>
      <c r="DD279" s="263"/>
      <c r="DE279" s="263"/>
      <c r="DF279" s="263">
        <f>DG279+DH279</f>
        <v>0</v>
      </c>
      <c r="DG279" s="263">
        <f>DG280+DG281</f>
        <v>0</v>
      </c>
      <c r="DH279" s="263">
        <f>DH280+DH281</f>
        <v>0</v>
      </c>
      <c r="DI279" s="281">
        <f t="shared" si="661"/>
        <v>26052.8014</v>
      </c>
      <c r="DJ279" s="263">
        <f>DJ280+DJ281</f>
        <v>26052.8014</v>
      </c>
      <c r="DK279" s="263">
        <f>DK280+DK281</f>
        <v>0</v>
      </c>
      <c r="DL279" s="263">
        <f>DM279+DN279</f>
        <v>13275.83207</v>
      </c>
      <c r="DM279" s="263">
        <f>DM280+DM281</f>
        <v>13275.83207</v>
      </c>
      <c r="DN279" s="263">
        <f>DN280+DN281</f>
        <v>0</v>
      </c>
      <c r="DO279" s="263">
        <f>DP279+DQ279</f>
        <v>8123.7343099999998</v>
      </c>
      <c r="DP279" s="263">
        <f>DP280+DP281</f>
        <v>8123.7343099999998</v>
      </c>
      <c r="DQ279" s="263">
        <f>DQ280+DQ281</f>
        <v>0</v>
      </c>
      <c r="DR279" s="263">
        <f>DS279+DT279</f>
        <v>4653.2350200000001</v>
      </c>
      <c r="DS279" s="263">
        <f>DS280+DS281</f>
        <v>4653.2350200000001</v>
      </c>
      <c r="DT279" s="263">
        <f>DT280+DT281</f>
        <v>0</v>
      </c>
      <c r="DU279" s="263">
        <f>DV279+DW279</f>
        <v>41820.754119999998</v>
      </c>
      <c r="DV279" s="263">
        <f>DV280+DV281</f>
        <v>41820.754119999998</v>
      </c>
      <c r="DW279" s="263">
        <f>DW280+DW281</f>
        <v>0</v>
      </c>
      <c r="DX279" s="263">
        <f>DY279+DZ279</f>
        <v>0</v>
      </c>
      <c r="DY279" s="263">
        <f>DY280+DY281</f>
        <v>0</v>
      </c>
      <c r="DZ279" s="263">
        <f>DZ280+DZ281</f>
        <v>0</v>
      </c>
      <c r="EA279" s="263"/>
      <c r="EB279" s="263"/>
      <c r="EC279" s="263"/>
      <c r="ED279" s="281">
        <f t="shared" si="694"/>
        <v>-5141.4419500000022</v>
      </c>
      <c r="EE279" s="263">
        <f>EE280+EE281</f>
        <v>-5141.4419500000022</v>
      </c>
      <c r="EF279" s="263"/>
      <c r="EG279" s="281">
        <f t="shared" si="695"/>
        <v>36679.312169999997</v>
      </c>
      <c r="EH279" s="263">
        <f>EH280+EH281</f>
        <v>36679.312169999997</v>
      </c>
      <c r="EI279" s="263"/>
      <c r="EJ279" s="263">
        <f>EJ280+EJ281</f>
        <v>0</v>
      </c>
      <c r="EK279" s="263">
        <f>EL279+EN279</f>
        <v>-36679.312169999997</v>
      </c>
      <c r="EL279" s="263">
        <f>EL280+EL281</f>
        <v>-36679.312169999997</v>
      </c>
      <c r="EM279" s="263"/>
      <c r="EN279" s="263">
        <f>EN280+EN281</f>
        <v>0</v>
      </c>
      <c r="EO279" s="263">
        <f>EP279+ER279</f>
        <v>0</v>
      </c>
      <c r="EP279" s="263">
        <f>EP280+EP281</f>
        <v>0</v>
      </c>
      <c r="EQ279" s="263"/>
      <c r="ER279" s="263">
        <f>ER280+ER281</f>
        <v>0</v>
      </c>
      <c r="ES279" s="263">
        <f t="shared" si="697"/>
        <v>0</v>
      </c>
      <c r="ET279" s="263">
        <f>ET280+ET281</f>
        <v>0</v>
      </c>
      <c r="EU279" s="263"/>
      <c r="EV279" s="263"/>
      <c r="EW279" s="263">
        <f>EX279+EY279</f>
        <v>40876.512170000002</v>
      </c>
      <c r="EX279" s="263">
        <f>EX280+EX281</f>
        <v>40876.512170000002</v>
      </c>
      <c r="EY279" s="263">
        <f>EY280+EY281</f>
        <v>0</v>
      </c>
      <c r="EZ279" s="281">
        <f t="shared" si="662"/>
        <v>1480.1210799999972</v>
      </c>
      <c r="FA279" s="263">
        <f>FA280+FA281</f>
        <v>1480.1210799999972</v>
      </c>
      <c r="FB279" s="263"/>
      <c r="FC279" s="281">
        <f t="shared" si="677"/>
        <v>42356.633249999999</v>
      </c>
      <c r="FD279" s="263">
        <f>FD280+FD281</f>
        <v>42356.633249999999</v>
      </c>
      <c r="FE279" s="263"/>
      <c r="FF279" s="263">
        <f>FF280+FF281</f>
        <v>0</v>
      </c>
      <c r="FG279" s="263">
        <f>FH279+FJ279</f>
        <v>6319.8586600000017</v>
      </c>
      <c r="FH279" s="263">
        <f>FH280+FH281</f>
        <v>6319.8586600000017</v>
      </c>
      <c r="FI279" s="263"/>
      <c r="FJ279" s="263">
        <f>FJ280+FJ281</f>
        <v>0</v>
      </c>
      <c r="FK279" s="263">
        <f>FL279+FN279</f>
        <v>0</v>
      </c>
      <c r="FL279" s="263">
        <f>FL280+FL281</f>
        <v>0</v>
      </c>
      <c r="FM279" s="263"/>
      <c r="FN279" s="263">
        <f>FN280+FN281</f>
        <v>0</v>
      </c>
      <c r="FO279" s="281">
        <f t="shared" si="700"/>
        <v>48676.491909999997</v>
      </c>
      <c r="FP279" s="263">
        <f>FP280+FP281</f>
        <v>48676.491909999997</v>
      </c>
      <c r="FQ279" s="263"/>
      <c r="FR279" s="263">
        <f>FR280+FR281</f>
        <v>0</v>
      </c>
      <c r="FS279" s="263"/>
      <c r="FT279" s="431">
        <f t="shared" si="678"/>
        <v>0</v>
      </c>
      <c r="FU279" s="263"/>
      <c r="FV279" s="431">
        <f t="shared" si="701"/>
        <v>0</v>
      </c>
      <c r="FW279" s="263"/>
      <c r="FX279" s="431"/>
      <c r="FY279" s="263"/>
      <c r="FZ279" s="431"/>
      <c r="GA279" s="263">
        <f t="shared" si="663"/>
        <v>55.101849999999999</v>
      </c>
      <c r="GB279" s="431">
        <f t="shared" si="702"/>
        <v>1.3009024979576251E-3</v>
      </c>
      <c r="GC279" s="263">
        <f>GC280+GC281</f>
        <v>55.101849999999999</v>
      </c>
      <c r="GD279" s="431">
        <f t="shared" si="679"/>
        <v>1.3009024979576251E-3</v>
      </c>
      <c r="GE279" s="263"/>
      <c r="GF279" s="431"/>
      <c r="GG279" s="263"/>
      <c r="GH279" s="431"/>
      <c r="GI279" s="263">
        <f t="shared" si="664"/>
        <v>26090.814330000001</v>
      </c>
      <c r="GJ279" s="431">
        <f t="shared" si="680"/>
        <v>0.61597941876081475</v>
      </c>
      <c r="GK279" s="263">
        <f>GK280+GK281</f>
        <v>26090.814330000001</v>
      </c>
      <c r="GL279" s="431">
        <f t="shared" si="681"/>
        <v>0.61597941876081475</v>
      </c>
      <c r="GM279" s="263"/>
      <c r="GN279" s="431"/>
      <c r="GO279" s="263"/>
      <c r="GP279" s="431"/>
      <c r="GQ279" s="263"/>
      <c r="GR279" s="263"/>
      <c r="GS279" s="263"/>
      <c r="GT279" s="263"/>
      <c r="GU279" s="281">
        <f t="shared" si="682"/>
        <v>132922.50200000001</v>
      </c>
      <c r="GV279" s="263">
        <f>GV280+GV281</f>
        <v>132922.50200000001</v>
      </c>
      <c r="GW279" s="263"/>
      <c r="GX279" s="263">
        <f>GX280+GX281</f>
        <v>0</v>
      </c>
      <c r="GY279" s="263"/>
      <c r="GZ279" s="263"/>
      <c r="HA279" s="263"/>
      <c r="HB279" s="263"/>
      <c r="HC279" s="263"/>
      <c r="HD279" s="263"/>
      <c r="HE279" s="263"/>
      <c r="HF279" s="263"/>
      <c r="HG279" s="281">
        <f t="shared" si="683"/>
        <v>0</v>
      </c>
      <c r="HH279" s="263">
        <f>HH280+HH281</f>
        <v>0</v>
      </c>
      <c r="HI279" s="263"/>
      <c r="HJ279" s="263">
        <f>HJ280+HJ281</f>
        <v>0</v>
      </c>
      <c r="HK279" s="281">
        <f t="shared" si="684"/>
        <v>0</v>
      </c>
      <c r="HL279" s="263">
        <f>HL280+HL281</f>
        <v>0</v>
      </c>
      <c r="HM279" s="263"/>
      <c r="HN279" s="263">
        <f>HN280+HN281</f>
        <v>0</v>
      </c>
      <c r="HO279" s="281">
        <f t="shared" si="703"/>
        <v>132922.50200000001</v>
      </c>
      <c r="HP279" s="263">
        <f>HP280+HP281</f>
        <v>132922.50200000001</v>
      </c>
      <c r="HQ279" s="263"/>
      <c r="HR279" s="263"/>
      <c r="HS279" s="281">
        <f t="shared" si="685"/>
        <v>0</v>
      </c>
      <c r="HT279" s="263">
        <f>HT280+HT281</f>
        <v>0</v>
      </c>
      <c r="HU279" s="263"/>
      <c r="HV279" s="263">
        <f>HV280+HV281</f>
        <v>0</v>
      </c>
      <c r="HW279" s="281">
        <f t="shared" si="686"/>
        <v>0</v>
      </c>
      <c r="HX279" s="263">
        <f>HX280+HX281</f>
        <v>0</v>
      </c>
      <c r="HY279" s="263"/>
      <c r="HZ279" s="263">
        <f>HZ280+HZ281</f>
        <v>0</v>
      </c>
      <c r="IA279" s="281">
        <f t="shared" si="687"/>
        <v>0</v>
      </c>
      <c r="IB279" s="263">
        <f>IB280+IB281</f>
        <v>0</v>
      </c>
      <c r="IC279" s="263"/>
      <c r="ID279" s="263">
        <f>ID280+ID281</f>
        <v>0</v>
      </c>
      <c r="IE279" s="491"/>
      <c r="IF279" s="270"/>
      <c r="IG279" s="270"/>
      <c r="IH279" s="270"/>
    </row>
    <row r="280" spans="2:249" s="271" customFormat="1" ht="27.6" hidden="1" customHeight="1" x14ac:dyDescent="0.3">
      <c r="B280" s="489"/>
      <c r="C280" s="263" t="s">
        <v>371</v>
      </c>
      <c r="D280" s="490"/>
      <c r="E280" s="263">
        <f t="shared" si="665"/>
        <v>63707.277139999998</v>
      </c>
      <c r="F280" s="263">
        <v>63707.277139999998</v>
      </c>
      <c r="G280" s="263"/>
      <c r="H280" s="263">
        <f t="shared" si="666"/>
        <v>-5.2539999996952247E-2</v>
      </c>
      <c r="I280" s="263">
        <f>L280-F280</f>
        <v>-5.2539999996952247E-2</v>
      </c>
      <c r="J280" s="263">
        <f>M280-G280</f>
        <v>0</v>
      </c>
      <c r="K280" s="263">
        <f t="shared" si="667"/>
        <v>63707.224600000001</v>
      </c>
      <c r="L280" s="263">
        <v>63707.224600000001</v>
      </c>
      <c r="M280" s="263"/>
      <c r="N280" s="263">
        <f t="shared" si="668"/>
        <v>0</v>
      </c>
      <c r="O280" s="263">
        <f>R280-L280</f>
        <v>0</v>
      </c>
      <c r="P280" s="263">
        <f>S280-M280</f>
        <v>0</v>
      </c>
      <c r="Q280" s="263">
        <f t="shared" si="669"/>
        <v>63707.224600000001</v>
      </c>
      <c r="R280" s="263">
        <v>63707.224600000001</v>
      </c>
      <c r="S280" s="263"/>
      <c r="T280" s="263">
        <f t="shared" si="670"/>
        <v>0</v>
      </c>
      <c r="U280" s="263"/>
      <c r="V280" s="263"/>
      <c r="W280" s="263">
        <f t="shared" si="671"/>
        <v>20607.046020000002</v>
      </c>
      <c r="X280" s="263">
        <f>AA280-U280</f>
        <v>20607.046020000002</v>
      </c>
      <c r="Y280" s="263">
        <f>AB280-V280</f>
        <v>0</v>
      </c>
      <c r="Z280" s="263">
        <f>AA280+AB280</f>
        <v>20607.046020000002</v>
      </c>
      <c r="AA280" s="263">
        <v>20607.046020000002</v>
      </c>
      <c r="AB280" s="263"/>
      <c r="AC280" s="263">
        <f>AD280+AE280</f>
        <v>0</v>
      </c>
      <c r="AD280" s="263"/>
      <c r="AE280" s="263"/>
      <c r="AF280" s="263">
        <f>AG280+AH280</f>
        <v>20607.046020000002</v>
      </c>
      <c r="AG280" s="263">
        <f>AA280+AD280</f>
        <v>20607.046020000002</v>
      </c>
      <c r="AH280" s="263"/>
      <c r="AI280" s="263"/>
      <c r="AJ280" s="263"/>
      <c r="AK280" s="263"/>
      <c r="AL280" s="263"/>
      <c r="AM280" s="263"/>
      <c r="AN280" s="263"/>
      <c r="AO280" s="263">
        <v>1</v>
      </c>
      <c r="AP280" s="263">
        <v>0</v>
      </c>
      <c r="AQ280" s="263">
        <v>20607.046020000002</v>
      </c>
      <c r="AR280" s="263">
        <f>AF280-AP280-AQ280</f>
        <v>0</v>
      </c>
      <c r="AS280" s="263">
        <f>AT280+AU280</f>
        <v>0</v>
      </c>
      <c r="AT280" s="263"/>
      <c r="AU280" s="263"/>
      <c r="AV280" s="263">
        <f>AW280+AX280</f>
        <v>0</v>
      </c>
      <c r="AW280" s="263">
        <f>AZ280-AT280</f>
        <v>0</v>
      </c>
      <c r="AX280" s="263">
        <f>BA280-AU280</f>
        <v>0</v>
      </c>
      <c r="AY280" s="263">
        <f>AZ280+BA280</f>
        <v>0</v>
      </c>
      <c r="AZ280" s="263">
        <v>0</v>
      </c>
      <c r="BA280" s="263"/>
      <c r="BB280" s="263">
        <f>BC280+BD280</f>
        <v>0</v>
      </c>
      <c r="BC280" s="263"/>
      <c r="BD280" s="263"/>
      <c r="BE280" s="263">
        <f>BF280+BG280</f>
        <v>0</v>
      </c>
      <c r="BF280" s="263">
        <f>BW280-BC280</f>
        <v>0</v>
      </c>
      <c r="BG280" s="263">
        <f>BX280-BD280</f>
        <v>0</v>
      </c>
      <c r="BH280" s="263">
        <f>BI280+BJ280</f>
        <v>0</v>
      </c>
      <c r="BI280" s="263">
        <v>0</v>
      </c>
      <c r="BJ280" s="263"/>
      <c r="BK280" s="263">
        <v>1</v>
      </c>
      <c r="BL280" s="263">
        <f t="shared" ref="BL280:BL290" si="707">AY280</f>
        <v>0</v>
      </c>
      <c r="BM280" s="263"/>
      <c r="BN280" s="263"/>
      <c r="BO280" s="263"/>
      <c r="BP280" s="263">
        <f>BQ280+BR280</f>
        <v>0</v>
      </c>
      <c r="BQ280" s="263"/>
      <c r="BR280" s="263"/>
      <c r="BS280" s="263">
        <f>BT280+BU280</f>
        <v>0</v>
      </c>
      <c r="BT280" s="263">
        <f>AZ280-BQ280</f>
        <v>0</v>
      </c>
      <c r="BU280" s="263"/>
      <c r="BV280" s="263">
        <f>BW280+BX280</f>
        <v>0</v>
      </c>
      <c r="BW280" s="263"/>
      <c r="BX280" s="263"/>
      <c r="BY280" s="263">
        <f>BZ280+CA280</f>
        <v>0</v>
      </c>
      <c r="BZ280" s="263">
        <f>CC280-BW280</f>
        <v>0</v>
      </c>
      <c r="CA280" s="263">
        <f>CD280-BX280</f>
        <v>0</v>
      </c>
      <c r="CB280" s="263">
        <f>CC280+CD280</f>
        <v>0</v>
      </c>
      <c r="CC280" s="263"/>
      <c r="CD280" s="263"/>
      <c r="CE280" s="263">
        <v>1</v>
      </c>
      <c r="CF280" s="263">
        <f t="shared" si="690"/>
        <v>0</v>
      </c>
      <c r="CG280" s="263"/>
      <c r="CH280" s="263">
        <f>CI280+CJ280</f>
        <v>0</v>
      </c>
      <c r="CI280" s="263"/>
      <c r="CJ280" s="263"/>
      <c r="CK280" s="263">
        <f>CL280+CM280</f>
        <v>0</v>
      </c>
      <c r="CL280" s="263">
        <f>CR280-CI280</f>
        <v>0</v>
      </c>
      <c r="CM280" s="263">
        <f>CS280-CJ280</f>
        <v>0</v>
      </c>
      <c r="CN280" s="263">
        <f>CO280+CP280</f>
        <v>0</v>
      </c>
      <c r="CO280" s="263">
        <f>II280-CL280</f>
        <v>0</v>
      </c>
      <c r="CP280" s="263">
        <f>IJ280-CM280</f>
        <v>0</v>
      </c>
      <c r="CQ280" s="263">
        <f>CR280+CS280</f>
        <v>0</v>
      </c>
      <c r="CR280" s="263"/>
      <c r="CS280" s="263"/>
      <c r="CT280" s="263">
        <f>CU280+CV280</f>
        <v>0</v>
      </c>
      <c r="CU280" s="263"/>
      <c r="CV280" s="263"/>
      <c r="CW280" s="263">
        <f>CX280+CY280</f>
        <v>17196.21386</v>
      </c>
      <c r="CX280" s="263">
        <v>17196.21386</v>
      </c>
      <c r="CY280" s="263"/>
      <c r="CZ280" s="263">
        <f>DA280+DB280</f>
        <v>0</v>
      </c>
      <c r="DA280" s="263"/>
      <c r="DB280" s="263"/>
      <c r="DC280" s="263"/>
      <c r="DD280" s="263"/>
      <c r="DE280" s="263"/>
      <c r="DF280" s="263">
        <f>DG280+DH280</f>
        <v>0</v>
      </c>
      <c r="DG280" s="263">
        <f>DJ280-CX280</f>
        <v>0</v>
      </c>
      <c r="DH280" s="263"/>
      <c r="DI280" s="281">
        <f t="shared" si="661"/>
        <v>17196.21386</v>
      </c>
      <c r="DJ280" s="263">
        <f>CX280</f>
        <v>17196.21386</v>
      </c>
      <c r="DK280" s="263"/>
      <c r="DL280" s="263">
        <f>DM280+DN280</f>
        <v>9354.2445299999999</v>
      </c>
      <c r="DM280" s="263">
        <f>8978.81418+375.43035</f>
        <v>9354.2445299999999</v>
      </c>
      <c r="DN280" s="263"/>
      <c r="DO280" s="263">
        <f>DP280+DQ280</f>
        <v>7841.9693299999999</v>
      </c>
      <c r="DP280" s="263">
        <v>7841.9693299999999</v>
      </c>
      <c r="DQ280" s="263"/>
      <c r="DR280" s="263">
        <f>DS280+DT280</f>
        <v>0</v>
      </c>
      <c r="DS280" s="263">
        <f>DJ280-DM280-DP280</f>
        <v>0</v>
      </c>
      <c r="DT280" s="263"/>
      <c r="DU280" s="263">
        <f>DV280+DW280</f>
        <v>40500</v>
      </c>
      <c r="DV280" s="263">
        <v>40500</v>
      </c>
      <c r="DW280" s="263"/>
      <c r="DX280" s="263">
        <f>DY280+DZ280</f>
        <v>0</v>
      </c>
      <c r="DY280" s="263"/>
      <c r="DZ280" s="263"/>
      <c r="EA280" s="263"/>
      <c r="EB280" s="263"/>
      <c r="EC280" s="263"/>
      <c r="ED280" s="281">
        <f t="shared" si="694"/>
        <v>-19630.339070000002</v>
      </c>
      <c r="EE280" s="263">
        <f>EH280-DV280</f>
        <v>-19630.339070000002</v>
      </c>
      <c r="EF280" s="263"/>
      <c r="EG280" s="281">
        <f t="shared" si="695"/>
        <v>20869.660929999998</v>
      </c>
      <c r="EH280" s="263">
        <f>20869.66093</f>
        <v>20869.660929999998</v>
      </c>
      <c r="EI280" s="263"/>
      <c r="EJ280" s="263"/>
      <c r="EK280" s="263">
        <f>EL280+EN280</f>
        <v>-20869.660929999998</v>
      </c>
      <c r="EL280" s="263">
        <f>ET280-EH280</f>
        <v>-20869.660929999998</v>
      </c>
      <c r="EM280" s="263"/>
      <c r="EN280" s="263"/>
      <c r="EO280" s="263">
        <f>EP280+ER280</f>
        <v>0</v>
      </c>
      <c r="EP280" s="263"/>
      <c r="EQ280" s="263"/>
      <c r="ER280" s="263"/>
      <c r="ES280" s="263">
        <f t="shared" si="697"/>
        <v>0</v>
      </c>
      <c r="ET280" s="263"/>
      <c r="EU280" s="263"/>
      <c r="EV280" s="263"/>
      <c r="EW280" s="263">
        <f>EX280+EY280</f>
        <v>40500</v>
      </c>
      <c r="EX280" s="263">
        <v>40500</v>
      </c>
      <c r="EY280" s="263">
        <v>0</v>
      </c>
      <c r="EZ280" s="281">
        <f t="shared" si="662"/>
        <v>-28110.48042</v>
      </c>
      <c r="FA280" s="263">
        <f>FD280-EX280</f>
        <v>-28110.48042</v>
      </c>
      <c r="FB280" s="263"/>
      <c r="FC280" s="281">
        <f t="shared" si="677"/>
        <v>12389.51958</v>
      </c>
      <c r="FD280" s="263">
        <v>12389.51958</v>
      </c>
      <c r="FE280" s="263"/>
      <c r="FF280" s="263"/>
      <c r="FG280" s="263">
        <f>FH280+FJ280</f>
        <v>10319.858650000002</v>
      </c>
      <c r="FH280" s="263">
        <f>FP280-FD280</f>
        <v>10319.858650000002</v>
      </c>
      <c r="FI280" s="263"/>
      <c r="FJ280" s="263"/>
      <c r="FK280" s="263">
        <f>FL280+FN280</f>
        <v>0</v>
      </c>
      <c r="FL280" s="263"/>
      <c r="FM280" s="263"/>
      <c r="FN280" s="263"/>
      <c r="FO280" s="281">
        <f t="shared" si="700"/>
        <v>22709.378230000002</v>
      </c>
      <c r="FP280" s="262">
        <f>FD280+10319.85865</f>
        <v>22709.378230000002</v>
      </c>
      <c r="FQ280" s="263"/>
      <c r="FR280" s="263"/>
      <c r="FS280" s="263"/>
      <c r="FT280" s="431">
        <f t="shared" si="678"/>
        <v>0</v>
      </c>
      <c r="FU280" s="263"/>
      <c r="FV280" s="431">
        <f t="shared" si="701"/>
        <v>0</v>
      </c>
      <c r="FW280" s="263"/>
      <c r="FX280" s="431"/>
      <c r="FY280" s="263"/>
      <c r="FZ280" s="431"/>
      <c r="GA280" s="263">
        <f t="shared" si="663"/>
        <v>0</v>
      </c>
      <c r="GB280" s="431">
        <f t="shared" si="702"/>
        <v>0</v>
      </c>
      <c r="GC280" s="263">
        <v>0</v>
      </c>
      <c r="GD280" s="431">
        <f t="shared" si="679"/>
        <v>0</v>
      </c>
      <c r="GE280" s="263"/>
      <c r="GF280" s="431"/>
      <c r="GG280" s="263"/>
      <c r="GH280" s="431"/>
      <c r="GI280" s="263">
        <f t="shared" si="664"/>
        <v>11385.24656</v>
      </c>
      <c r="GJ280" s="431">
        <f t="shared" si="680"/>
        <v>0.91894173026521819</v>
      </c>
      <c r="GK280" s="263">
        <v>11385.24656</v>
      </c>
      <c r="GL280" s="431">
        <f t="shared" si="681"/>
        <v>0.91894173026521819</v>
      </c>
      <c r="GM280" s="263"/>
      <c r="GN280" s="431"/>
      <c r="GO280" s="263"/>
      <c r="GP280" s="431"/>
      <c r="GQ280" s="263"/>
      <c r="GR280" s="263"/>
      <c r="GS280" s="263"/>
      <c r="GT280" s="263"/>
      <c r="GU280" s="281">
        <f t="shared" si="682"/>
        <v>132922.50200000001</v>
      </c>
      <c r="GV280" s="263">
        <v>132922.50200000001</v>
      </c>
      <c r="GW280" s="263"/>
      <c r="GX280" s="263"/>
      <c r="GY280" s="263"/>
      <c r="GZ280" s="263"/>
      <c r="HA280" s="263"/>
      <c r="HB280" s="263"/>
      <c r="HC280" s="263"/>
      <c r="HD280" s="263"/>
      <c r="HE280" s="263"/>
      <c r="HF280" s="263"/>
      <c r="HG280" s="281">
        <f t="shared" si="683"/>
        <v>0</v>
      </c>
      <c r="HH280" s="263">
        <v>0</v>
      </c>
      <c r="HI280" s="263"/>
      <c r="HJ280" s="263"/>
      <c r="HK280" s="281">
        <f t="shared" si="684"/>
        <v>0</v>
      </c>
      <c r="HL280" s="263">
        <v>0</v>
      </c>
      <c r="HM280" s="263"/>
      <c r="HN280" s="263"/>
      <c r="HO280" s="281">
        <f t="shared" si="703"/>
        <v>132922.50200000001</v>
      </c>
      <c r="HP280" s="263">
        <f>GV280</f>
        <v>132922.50200000001</v>
      </c>
      <c r="HQ280" s="263"/>
      <c r="HR280" s="263"/>
      <c r="HS280" s="281">
        <f t="shared" si="685"/>
        <v>0</v>
      </c>
      <c r="HT280" s="263">
        <v>0</v>
      </c>
      <c r="HU280" s="263"/>
      <c r="HV280" s="263"/>
      <c r="HW280" s="281">
        <f t="shared" si="686"/>
        <v>0</v>
      </c>
      <c r="HX280" s="263">
        <v>0</v>
      </c>
      <c r="HY280" s="263"/>
      <c r="HZ280" s="263"/>
      <c r="IA280" s="281">
        <f t="shared" si="687"/>
        <v>0</v>
      </c>
      <c r="IB280" s="263">
        <v>0</v>
      </c>
      <c r="IC280" s="263"/>
      <c r="ID280" s="263"/>
      <c r="IE280" s="491"/>
      <c r="IF280" s="270"/>
      <c r="IG280" s="270"/>
      <c r="IH280" s="270"/>
    </row>
    <row r="281" spans="2:249" s="271" customFormat="1" ht="23.25" hidden="1" customHeight="1" x14ac:dyDescent="0.3">
      <c r="B281" s="489"/>
      <c r="C281" s="263" t="s">
        <v>190</v>
      </c>
      <c r="D281" s="490"/>
      <c r="E281" s="263">
        <f t="shared" si="665"/>
        <v>8203.9879199999996</v>
      </c>
      <c r="F281" s="263">
        <v>8203.9879199999996</v>
      </c>
      <c r="G281" s="263"/>
      <c r="H281" s="263">
        <f t="shared" si="666"/>
        <v>-200</v>
      </c>
      <c r="I281" s="263">
        <f>L281-F281</f>
        <v>-200</v>
      </c>
      <c r="J281" s="263">
        <f>M281-G281</f>
        <v>0</v>
      </c>
      <c r="K281" s="263">
        <f t="shared" si="667"/>
        <v>8003.9879199999996</v>
      </c>
      <c r="L281" s="263">
        <v>8003.9879199999996</v>
      </c>
      <c r="M281" s="263"/>
      <c r="N281" s="263">
        <f t="shared" si="668"/>
        <v>0</v>
      </c>
      <c r="O281" s="263">
        <f>R281-L281</f>
        <v>0</v>
      </c>
      <c r="P281" s="263">
        <f>S281-M281</f>
        <v>0</v>
      </c>
      <c r="Q281" s="263">
        <f t="shared" si="669"/>
        <v>8003.9879199999996</v>
      </c>
      <c r="R281" s="263">
        <v>8003.9879199999996</v>
      </c>
      <c r="S281" s="263"/>
      <c r="T281" s="263">
        <f t="shared" si="670"/>
        <v>0</v>
      </c>
      <c r="U281" s="263"/>
      <c r="V281" s="263"/>
      <c r="W281" s="263">
        <f t="shared" si="671"/>
        <v>603.42931999999996</v>
      </c>
      <c r="X281" s="263">
        <f>AA281-U281</f>
        <v>603.42931999999996</v>
      </c>
      <c r="Y281" s="263">
        <f>AB281-V281</f>
        <v>0</v>
      </c>
      <c r="Z281" s="263">
        <f>AA281+AB281</f>
        <v>603.42931999999996</v>
      </c>
      <c r="AA281" s="263">
        <v>603.42931999999996</v>
      </c>
      <c r="AB281" s="263"/>
      <c r="AC281" s="263">
        <f>AD281+AE281</f>
        <v>0</v>
      </c>
      <c r="AD281" s="263"/>
      <c r="AE281" s="263"/>
      <c r="AF281" s="263">
        <f>AG281+AH281</f>
        <v>603.42931999999996</v>
      </c>
      <c r="AG281" s="263">
        <f>AA281+AD281</f>
        <v>603.42931999999996</v>
      </c>
      <c r="AH281" s="263"/>
      <c r="AI281" s="263"/>
      <c r="AJ281" s="263"/>
      <c r="AK281" s="263"/>
      <c r="AL281" s="263"/>
      <c r="AM281" s="263"/>
      <c r="AN281" s="263"/>
      <c r="AO281" s="263">
        <v>1</v>
      </c>
      <c r="AP281" s="263">
        <v>278.51587999999998</v>
      </c>
      <c r="AQ281" s="263">
        <v>324.91343999999998</v>
      </c>
      <c r="AR281" s="263">
        <f>AF281-AP281-AQ281</f>
        <v>0</v>
      </c>
      <c r="AS281" s="263">
        <f>AT281+AU281</f>
        <v>0</v>
      </c>
      <c r="AT281" s="263"/>
      <c r="AU281" s="263"/>
      <c r="AV281" s="263">
        <f>AW281+AX281</f>
        <v>0</v>
      </c>
      <c r="AW281" s="263">
        <v>0</v>
      </c>
      <c r="AX281" s="263">
        <f>BA281-AU281</f>
        <v>0</v>
      </c>
      <c r="AY281" s="263">
        <f>AZ281+BA281</f>
        <v>0</v>
      </c>
      <c r="AZ281" s="263">
        <v>0</v>
      </c>
      <c r="BA281" s="263"/>
      <c r="BB281" s="263">
        <f>BC281+BD281</f>
        <v>0</v>
      </c>
      <c r="BC281" s="263"/>
      <c r="BD281" s="263"/>
      <c r="BE281" s="263">
        <f>BF281+BG281</f>
        <v>0</v>
      </c>
      <c r="BF281" s="263">
        <f>BW281-BC281</f>
        <v>0</v>
      </c>
      <c r="BG281" s="263">
        <f>BX281-BD281</f>
        <v>0</v>
      </c>
      <c r="BH281" s="263">
        <f>BI281+BJ281</f>
        <v>0</v>
      </c>
      <c r="BI281" s="263">
        <v>0</v>
      </c>
      <c r="BJ281" s="263"/>
      <c r="BK281" s="263">
        <v>1</v>
      </c>
      <c r="BL281" s="263">
        <f t="shared" si="707"/>
        <v>0</v>
      </c>
      <c r="BM281" s="263"/>
      <c r="BN281" s="263"/>
      <c r="BO281" s="263"/>
      <c r="BP281" s="263">
        <f>BQ281+BR281</f>
        <v>0</v>
      </c>
      <c r="BQ281" s="263"/>
      <c r="BR281" s="263"/>
      <c r="BS281" s="263">
        <f>BT281+BU281</f>
        <v>0</v>
      </c>
      <c r="BT281" s="263">
        <f>AZ281-BQ281</f>
        <v>0</v>
      </c>
      <c r="BU281" s="263"/>
      <c r="BV281" s="263">
        <f>BW281+BX281</f>
        <v>0</v>
      </c>
      <c r="BW281" s="263"/>
      <c r="BX281" s="263"/>
      <c r="BY281" s="263">
        <f>BZ281+CA281</f>
        <v>0</v>
      </c>
      <c r="BZ281" s="263">
        <f>CC281-BW281</f>
        <v>0</v>
      </c>
      <c r="CA281" s="263">
        <f>CD281-BX281</f>
        <v>0</v>
      </c>
      <c r="CB281" s="263">
        <f>CC281+CD281</f>
        <v>0</v>
      </c>
      <c r="CC281" s="263"/>
      <c r="CD281" s="263"/>
      <c r="CE281" s="263">
        <v>1</v>
      </c>
      <c r="CF281" s="263">
        <f t="shared" si="690"/>
        <v>0</v>
      </c>
      <c r="CG281" s="263"/>
      <c r="CH281" s="263">
        <f>CI281+CJ281</f>
        <v>0</v>
      </c>
      <c r="CI281" s="263"/>
      <c r="CJ281" s="263"/>
      <c r="CK281" s="263">
        <f>CL281+CM281</f>
        <v>0</v>
      </c>
      <c r="CL281" s="263">
        <v>0</v>
      </c>
      <c r="CM281" s="263">
        <f>CS281-CJ281</f>
        <v>0</v>
      </c>
      <c r="CN281" s="263">
        <f>CO281+CP281</f>
        <v>0</v>
      </c>
      <c r="CO281" s="263">
        <v>0</v>
      </c>
      <c r="CP281" s="263">
        <f>IJ281-CM281</f>
        <v>0</v>
      </c>
      <c r="CQ281" s="263">
        <f>CR281+CS281</f>
        <v>0</v>
      </c>
      <c r="CR281" s="263"/>
      <c r="CS281" s="263"/>
      <c r="CT281" s="263">
        <f>CU281+CV281</f>
        <v>0</v>
      </c>
      <c r="CU281" s="263"/>
      <c r="CV281" s="263"/>
      <c r="CW281" s="263">
        <f>CX281+CY281</f>
        <v>8856.5875400000004</v>
      </c>
      <c r="CX281" s="263">
        <v>8856.5875400000004</v>
      </c>
      <c r="CY281" s="263"/>
      <c r="CZ281" s="263">
        <f>DA281+DB281</f>
        <v>0</v>
      </c>
      <c r="DA281" s="263"/>
      <c r="DB281" s="263"/>
      <c r="DC281" s="263"/>
      <c r="DD281" s="263"/>
      <c r="DE281" s="263"/>
      <c r="DF281" s="263">
        <f>DG281+DH281</f>
        <v>0</v>
      </c>
      <c r="DG281" s="263">
        <f>DJ281-CX281</f>
        <v>0</v>
      </c>
      <c r="DH281" s="263"/>
      <c r="DI281" s="281">
        <f t="shared" si="661"/>
        <v>8856.5875400000004</v>
      </c>
      <c r="DJ281" s="263">
        <f>4458.27219+4398.31535</f>
        <v>8856.5875400000004</v>
      </c>
      <c r="DK281" s="263"/>
      <c r="DL281" s="263">
        <f>DM281+DN281</f>
        <v>3921.58754</v>
      </c>
      <c r="DM281" s="263">
        <f>3758.27219+163.31535</f>
        <v>3921.58754</v>
      </c>
      <c r="DN281" s="263"/>
      <c r="DO281" s="263">
        <f>DP281+DQ281</f>
        <v>281.76497999999998</v>
      </c>
      <c r="DP281" s="263">
        <v>281.76497999999998</v>
      </c>
      <c r="DQ281" s="263"/>
      <c r="DR281" s="263">
        <f>DS281+DT281</f>
        <v>4653.2350200000001</v>
      </c>
      <c r="DS281" s="263">
        <f>DJ281-DM281-DP281</f>
        <v>4653.2350200000001</v>
      </c>
      <c r="DT281" s="263"/>
      <c r="DU281" s="263">
        <f>DV281+DW281</f>
        <v>1320.7541200000001</v>
      </c>
      <c r="DV281" s="263">
        <v>1320.7541200000001</v>
      </c>
      <c r="DW281" s="263"/>
      <c r="DX281" s="263">
        <f>DY281+DZ281</f>
        <v>0</v>
      </c>
      <c r="DY281" s="263"/>
      <c r="DZ281" s="263"/>
      <c r="EA281" s="263"/>
      <c r="EB281" s="263"/>
      <c r="EC281" s="263"/>
      <c r="ED281" s="281">
        <f t="shared" si="694"/>
        <v>29488.897120000001</v>
      </c>
      <c r="EE281" s="263">
        <f>EH281-DV281</f>
        <v>14488.89712</v>
      </c>
      <c r="EF281" s="263"/>
      <c r="EG281" s="281">
        <f t="shared" si="695"/>
        <v>15809.651239999999</v>
      </c>
      <c r="EH281" s="263">
        <v>15809.651239999999</v>
      </c>
      <c r="EI281" s="263"/>
      <c r="EJ281" s="263"/>
      <c r="EK281" s="263">
        <f>EL281+EN281</f>
        <v>-15809.651239999999</v>
      </c>
      <c r="EL281" s="263">
        <f>ET281-EH281</f>
        <v>-15809.651239999999</v>
      </c>
      <c r="EM281" s="263"/>
      <c r="EN281" s="263"/>
      <c r="EO281" s="263">
        <f>EP281+ER281</f>
        <v>0</v>
      </c>
      <c r="EP281" s="263"/>
      <c r="EQ281" s="263"/>
      <c r="ER281" s="263"/>
      <c r="ES281" s="263">
        <f t="shared" si="697"/>
        <v>0</v>
      </c>
      <c r="ET281" s="263"/>
      <c r="EU281" s="263"/>
      <c r="EV281" s="263"/>
      <c r="EW281" s="263">
        <f>EX281+EY281</f>
        <v>376.51217000000003</v>
      </c>
      <c r="EX281" s="263">
        <v>376.51217000000003</v>
      </c>
      <c r="EY281" s="263">
        <v>0</v>
      </c>
      <c r="EZ281" s="281">
        <f t="shared" si="662"/>
        <v>29590.601499999997</v>
      </c>
      <c r="FA281" s="263">
        <f>FD281-EX281</f>
        <v>29590.601499999997</v>
      </c>
      <c r="FB281" s="263"/>
      <c r="FC281" s="281">
        <f t="shared" si="677"/>
        <v>29967.113669999999</v>
      </c>
      <c r="FD281" s="263">
        <v>29967.113669999999</v>
      </c>
      <c r="FE281" s="263"/>
      <c r="FF281" s="263"/>
      <c r="FG281" s="263">
        <f>FH281+FJ281</f>
        <v>-3999.9999900000003</v>
      </c>
      <c r="FH281" s="263">
        <f>FP281-FD281</f>
        <v>-3999.9999900000003</v>
      </c>
      <c r="FI281" s="263"/>
      <c r="FJ281" s="263"/>
      <c r="FK281" s="263">
        <f>FL281+FN281</f>
        <v>0</v>
      </c>
      <c r="FL281" s="263"/>
      <c r="FM281" s="263"/>
      <c r="FN281" s="263"/>
      <c r="FO281" s="281">
        <f t="shared" si="700"/>
        <v>25967.113679999999</v>
      </c>
      <c r="FP281" s="262">
        <f>25509.65064+457.46304</f>
        <v>25967.113679999999</v>
      </c>
      <c r="FQ281" s="263"/>
      <c r="FR281" s="263"/>
      <c r="FS281" s="263">
        <f>FU281</f>
        <v>56.635750000000002</v>
      </c>
      <c r="FT281" s="431">
        <f t="shared" si="678"/>
        <v>1.8899300954932441E-3</v>
      </c>
      <c r="FU281" s="263">
        <v>56.635750000000002</v>
      </c>
      <c r="FV281" s="431">
        <f t="shared" si="701"/>
        <v>1.8899300954932441E-3</v>
      </c>
      <c r="FW281" s="263"/>
      <c r="FX281" s="431"/>
      <c r="FY281" s="263"/>
      <c r="FZ281" s="431"/>
      <c r="GA281" s="263">
        <f t="shared" si="663"/>
        <v>55.101849999999999</v>
      </c>
      <c r="GB281" s="431">
        <f t="shared" si="702"/>
        <v>1.8387439847155625E-3</v>
      </c>
      <c r="GC281" s="263">
        <v>55.101849999999999</v>
      </c>
      <c r="GD281" s="431">
        <f t="shared" si="679"/>
        <v>1.8387439847155625E-3</v>
      </c>
      <c r="GE281" s="263"/>
      <c r="GF281" s="431"/>
      <c r="GG281" s="263"/>
      <c r="GH281" s="431"/>
      <c r="GI281" s="263">
        <f t="shared" si="664"/>
        <v>14705.56777</v>
      </c>
      <c r="GJ281" s="431">
        <f t="shared" si="680"/>
        <v>0.49072352886363246</v>
      </c>
      <c r="GK281" s="263">
        <v>14705.56777</v>
      </c>
      <c r="GL281" s="431">
        <f t="shared" si="681"/>
        <v>0.49072352886363246</v>
      </c>
      <c r="GM281" s="263"/>
      <c r="GN281" s="431"/>
      <c r="GO281" s="263"/>
      <c r="GP281" s="431"/>
      <c r="GQ281" s="263"/>
      <c r="GR281" s="263"/>
      <c r="GS281" s="263"/>
      <c r="GT281" s="263"/>
      <c r="GU281" s="281">
        <f t="shared" si="682"/>
        <v>0</v>
      </c>
      <c r="GV281" s="263">
        <v>0</v>
      </c>
      <c r="GW281" s="263"/>
      <c r="GX281" s="263"/>
      <c r="GY281" s="263"/>
      <c r="GZ281" s="263"/>
      <c r="HA281" s="263"/>
      <c r="HB281" s="263"/>
      <c r="HC281" s="263"/>
      <c r="HD281" s="263"/>
      <c r="HE281" s="263"/>
      <c r="HF281" s="263"/>
      <c r="HG281" s="281">
        <f t="shared" si="683"/>
        <v>0</v>
      </c>
      <c r="HH281" s="263">
        <v>0</v>
      </c>
      <c r="HI281" s="263"/>
      <c r="HJ281" s="263"/>
      <c r="HK281" s="281">
        <f t="shared" si="684"/>
        <v>0</v>
      </c>
      <c r="HL281" s="263">
        <v>0</v>
      </c>
      <c r="HM281" s="263"/>
      <c r="HN281" s="263"/>
      <c r="HO281" s="281">
        <f t="shared" si="703"/>
        <v>0</v>
      </c>
      <c r="HP281" s="263">
        <v>0</v>
      </c>
      <c r="HQ281" s="263"/>
      <c r="HR281" s="263"/>
      <c r="HS281" s="281">
        <f t="shared" si="685"/>
        <v>0</v>
      </c>
      <c r="HT281" s="263">
        <v>0</v>
      </c>
      <c r="HU281" s="263"/>
      <c r="HV281" s="263"/>
      <c r="HW281" s="281">
        <f t="shared" si="686"/>
        <v>0</v>
      </c>
      <c r="HX281" s="263">
        <v>0</v>
      </c>
      <c r="HY281" s="263"/>
      <c r="HZ281" s="263"/>
      <c r="IA281" s="281">
        <f t="shared" si="687"/>
        <v>0</v>
      </c>
      <c r="IB281" s="263">
        <v>0</v>
      </c>
      <c r="IC281" s="263"/>
      <c r="ID281" s="263"/>
      <c r="IE281" s="491"/>
      <c r="IF281" s="270"/>
      <c r="IG281" s="270"/>
      <c r="IH281" s="270"/>
    </row>
    <row r="282" spans="2:249" s="271" customFormat="1" ht="45" hidden="1" customHeight="1" x14ac:dyDescent="0.3">
      <c r="B282" s="489"/>
      <c r="C282" s="417" t="s">
        <v>450</v>
      </c>
      <c r="D282" s="490"/>
      <c r="E282" s="263">
        <f t="shared" si="665"/>
        <v>221127.00425999999</v>
      </c>
      <c r="F282" s="263">
        <f>F283+F284</f>
        <v>214697.00806999998</v>
      </c>
      <c r="G282" s="263">
        <f>G283+G284</f>
        <v>6429.9961899999998</v>
      </c>
      <c r="H282" s="263">
        <f t="shared" si="666"/>
        <v>-499.94745999999577</v>
      </c>
      <c r="I282" s="263">
        <f>I283+I284</f>
        <v>-499.94745999999577</v>
      </c>
      <c r="J282" s="263">
        <f>J283+J284</f>
        <v>0</v>
      </c>
      <c r="K282" s="263">
        <f t="shared" si="667"/>
        <v>220627.05679999999</v>
      </c>
      <c r="L282" s="263">
        <f>L283+L284</f>
        <v>214197.06060999999</v>
      </c>
      <c r="M282" s="263">
        <f>M283+M284</f>
        <v>6429.9961899999998</v>
      </c>
      <c r="N282" s="263">
        <f t="shared" si="668"/>
        <v>0</v>
      </c>
      <c r="O282" s="263">
        <f>O283+O284</f>
        <v>0</v>
      </c>
      <c r="P282" s="263">
        <f>P283+P284</f>
        <v>0</v>
      </c>
      <c r="Q282" s="263">
        <f t="shared" si="669"/>
        <v>220627.05679999999</v>
      </c>
      <c r="R282" s="263">
        <f>R283+R284</f>
        <v>214197.06060999999</v>
      </c>
      <c r="S282" s="263">
        <f>S283+S284</f>
        <v>6429.9961899999998</v>
      </c>
      <c r="T282" s="263">
        <f t="shared" si="670"/>
        <v>247700</v>
      </c>
      <c r="U282" s="263">
        <f>U283+U284</f>
        <v>247700</v>
      </c>
      <c r="V282" s="263">
        <f>V283+V284</f>
        <v>0</v>
      </c>
      <c r="W282" s="263">
        <f t="shared" si="671"/>
        <v>-15348.396459999993</v>
      </c>
      <c r="X282" s="263">
        <f>X283+X284</f>
        <v>-15348.396459999993</v>
      </c>
      <c r="Y282" s="263">
        <f>Y283+Y284</f>
        <v>0</v>
      </c>
      <c r="Z282" s="263">
        <f>AA282+AB282</f>
        <v>232351.60354000001</v>
      </c>
      <c r="AA282" s="263">
        <f t="shared" ref="AA282:AN282" si="708">AA283+AA284</f>
        <v>232351.60354000001</v>
      </c>
      <c r="AB282" s="263">
        <f t="shared" si="708"/>
        <v>0</v>
      </c>
      <c r="AC282" s="263">
        <f t="shared" si="708"/>
        <v>0</v>
      </c>
      <c r="AD282" s="263">
        <f t="shared" si="708"/>
        <v>0</v>
      </c>
      <c r="AE282" s="263">
        <f t="shared" si="708"/>
        <v>0</v>
      </c>
      <c r="AF282" s="263">
        <f t="shared" si="708"/>
        <v>232351.60354000001</v>
      </c>
      <c r="AG282" s="263">
        <f t="shared" si="708"/>
        <v>232351.60354000001</v>
      </c>
      <c r="AH282" s="263">
        <f t="shared" si="708"/>
        <v>0</v>
      </c>
      <c r="AI282" s="263">
        <f t="shared" si="708"/>
        <v>0</v>
      </c>
      <c r="AJ282" s="263">
        <f t="shared" si="708"/>
        <v>232351.60354000001</v>
      </c>
      <c r="AK282" s="263">
        <f t="shared" si="708"/>
        <v>0</v>
      </c>
      <c r="AL282" s="263">
        <f t="shared" si="708"/>
        <v>0</v>
      </c>
      <c r="AM282" s="263">
        <f t="shared" si="708"/>
        <v>0</v>
      </c>
      <c r="AN282" s="263">
        <f t="shared" si="708"/>
        <v>0</v>
      </c>
      <c r="AO282" s="263">
        <v>1</v>
      </c>
      <c r="AP282" s="263">
        <f>AP283+AP284</f>
        <v>232351.60354000001</v>
      </c>
      <c r="AQ282" s="263">
        <f>AQ283+AQ284</f>
        <v>0</v>
      </c>
      <c r="AR282" s="263">
        <f>AR283+AR284</f>
        <v>0</v>
      </c>
      <c r="AS282" s="263">
        <f>AT282+AU282</f>
        <v>260000</v>
      </c>
      <c r="AT282" s="263">
        <f>AT283+AT284</f>
        <v>260000</v>
      </c>
      <c r="AU282" s="263">
        <f>AU283+AU284</f>
        <v>0</v>
      </c>
      <c r="AV282" s="263">
        <f>AW282+AX282</f>
        <v>0</v>
      </c>
      <c r="AW282" s="263">
        <f>AW283+AW284</f>
        <v>0</v>
      </c>
      <c r="AX282" s="263">
        <f>AX283+AX284</f>
        <v>0</v>
      </c>
      <c r="AY282" s="263">
        <f>AZ282+BA282</f>
        <v>260000</v>
      </c>
      <c r="AZ282" s="263">
        <f>AZ283+AZ284</f>
        <v>260000</v>
      </c>
      <c r="BA282" s="263">
        <f>BA283+BA284</f>
        <v>0</v>
      </c>
      <c r="BB282" s="263">
        <f>BC282+BD282</f>
        <v>262000</v>
      </c>
      <c r="BC282" s="263">
        <f>BC283+BC284</f>
        <v>262000</v>
      </c>
      <c r="BD282" s="263">
        <f>BD283+BD284</f>
        <v>0</v>
      </c>
      <c r="BE282" s="263">
        <f>BF282+BG282</f>
        <v>0</v>
      </c>
      <c r="BF282" s="263">
        <f>BF283+BF284</f>
        <v>0</v>
      </c>
      <c r="BG282" s="263">
        <f>BG283+BG284</f>
        <v>0</v>
      </c>
      <c r="BH282" s="263">
        <f>BI282+BJ282</f>
        <v>234770.11370000002</v>
      </c>
      <c r="BI282" s="263">
        <f>BI283+BI284</f>
        <v>234770.11370000002</v>
      </c>
      <c r="BJ282" s="263">
        <f>BJ283+BJ284</f>
        <v>0</v>
      </c>
      <c r="BK282" s="263">
        <v>1</v>
      </c>
      <c r="BL282" s="263">
        <f t="shared" si="707"/>
        <v>260000</v>
      </c>
      <c r="BM282" s="263"/>
      <c r="BN282" s="263"/>
      <c r="BO282" s="263"/>
      <c r="BP282" s="263"/>
      <c r="BQ282" s="263"/>
      <c r="BR282" s="263"/>
      <c r="BS282" s="263">
        <f>BS283+BS284</f>
        <v>234770.11370000002</v>
      </c>
      <c r="BT282" s="263">
        <f>BT283+BT284</f>
        <v>234770.11370000002</v>
      </c>
      <c r="BU282" s="263">
        <f>BU283+BU284</f>
        <v>0</v>
      </c>
      <c r="BV282" s="263">
        <f>BW282+BX282</f>
        <v>262000</v>
      </c>
      <c r="BW282" s="263">
        <f>BW283+BW284</f>
        <v>262000</v>
      </c>
      <c r="BX282" s="263">
        <f>BX283+BX284</f>
        <v>0</v>
      </c>
      <c r="BY282" s="263">
        <f>BZ282+CA282</f>
        <v>-143095.93861000001</v>
      </c>
      <c r="BZ282" s="263">
        <f>BZ283+BZ284</f>
        <v>-143095.93861000001</v>
      </c>
      <c r="CA282" s="263">
        <f>CA283+CA284</f>
        <v>0</v>
      </c>
      <c r="CB282" s="263">
        <f>CC282+CD282</f>
        <v>91674.175090000004</v>
      </c>
      <c r="CC282" s="263">
        <f>CC283+CC284</f>
        <v>91674.175090000004</v>
      </c>
      <c r="CD282" s="263">
        <f>CD283+CD284</f>
        <v>0</v>
      </c>
      <c r="CE282" s="263">
        <v>1</v>
      </c>
      <c r="CF282" s="263">
        <f t="shared" si="690"/>
        <v>262000</v>
      </c>
      <c r="CG282" s="263"/>
      <c r="CH282" s="263">
        <f>CI282+CJ282</f>
        <v>260000</v>
      </c>
      <c r="CI282" s="263">
        <f>CI283+CI284</f>
        <v>260000</v>
      </c>
      <c r="CJ282" s="263">
        <f>CJ283+CJ284</f>
        <v>0</v>
      </c>
      <c r="CK282" s="263">
        <f>CL282+CM282</f>
        <v>2000</v>
      </c>
      <c r="CL282" s="263">
        <f>CL283+CL284</f>
        <v>2000</v>
      </c>
      <c r="CM282" s="263">
        <f>CM283+CM284</f>
        <v>0</v>
      </c>
      <c r="CN282" s="263">
        <f>CO282+CP282</f>
        <v>-2000</v>
      </c>
      <c r="CO282" s="263">
        <f>CO283+CO284</f>
        <v>-2000</v>
      </c>
      <c r="CP282" s="263">
        <f>CP283+CP284</f>
        <v>0</v>
      </c>
      <c r="CQ282" s="263">
        <f>CR282+CS282</f>
        <v>262000</v>
      </c>
      <c r="CR282" s="263">
        <f>CR283+CR284</f>
        <v>262000</v>
      </c>
      <c r="CS282" s="263">
        <f>CS283+CS284</f>
        <v>0</v>
      </c>
      <c r="CT282" s="263">
        <f>CU282+CV282</f>
        <v>0</v>
      </c>
      <c r="CU282" s="263">
        <f>CU283+CU284</f>
        <v>0</v>
      </c>
      <c r="CV282" s="263">
        <f>CV283+CV284</f>
        <v>0</v>
      </c>
      <c r="CW282" s="263">
        <f>CX282+CY282</f>
        <v>244690.16615</v>
      </c>
      <c r="CX282" s="263">
        <f>CX283+CX284</f>
        <v>244690.16615</v>
      </c>
      <c r="CY282" s="263">
        <f>CY283+CY284</f>
        <v>0</v>
      </c>
      <c r="CZ282" s="263">
        <f>DA282+DB282</f>
        <v>107000</v>
      </c>
      <c r="DA282" s="263">
        <f>DA283+DA284</f>
        <v>107000</v>
      </c>
      <c r="DB282" s="263">
        <f>DB283+DB284</f>
        <v>0</v>
      </c>
      <c r="DC282" s="263"/>
      <c r="DD282" s="263"/>
      <c r="DE282" s="263"/>
      <c r="DF282" s="263">
        <f>DG282+DH282</f>
        <v>2900</v>
      </c>
      <c r="DG282" s="263">
        <f>DG283+DG284</f>
        <v>2900</v>
      </c>
      <c r="DH282" s="263">
        <f>DH283+DH284</f>
        <v>0</v>
      </c>
      <c r="DI282" s="281">
        <f t="shared" si="661"/>
        <v>247590.16615</v>
      </c>
      <c r="DJ282" s="263">
        <f>DJ283+DJ284</f>
        <v>247590.16615</v>
      </c>
      <c r="DK282" s="263">
        <f>DK283+DK284</f>
        <v>0</v>
      </c>
      <c r="DL282" s="263">
        <f>DM282+DN282</f>
        <v>40415.469019999997</v>
      </c>
      <c r="DM282" s="263">
        <f>DM283+DM284</f>
        <v>40415.469019999997</v>
      </c>
      <c r="DN282" s="263">
        <f>DN283+DN284</f>
        <v>0</v>
      </c>
      <c r="DO282" s="263">
        <f>DP282+DQ282</f>
        <v>60901.126680000001</v>
      </c>
      <c r="DP282" s="263">
        <f>DP283+DP284</f>
        <v>60901.126680000001</v>
      </c>
      <c r="DQ282" s="263">
        <f>DQ283+DQ284</f>
        <v>0</v>
      </c>
      <c r="DR282" s="263">
        <f>DS282+DT282</f>
        <v>146273.57045000003</v>
      </c>
      <c r="DS282" s="263">
        <f>DS283+DS284</f>
        <v>146273.57045000003</v>
      </c>
      <c r="DT282" s="263">
        <f>DT283+DT284</f>
        <v>0</v>
      </c>
      <c r="DU282" s="263">
        <f>DV282+DW282</f>
        <v>166824.09753</v>
      </c>
      <c r="DV282" s="263">
        <f>DV283+DV284</f>
        <v>166824.09753</v>
      </c>
      <c r="DW282" s="263"/>
      <c r="DX282" s="263">
        <f>DY282+DZ282</f>
        <v>126950</v>
      </c>
      <c r="DY282" s="263">
        <f>DY283+DY284</f>
        <v>126950</v>
      </c>
      <c r="DZ282" s="263">
        <f>DZ283+DZ284</f>
        <v>0</v>
      </c>
      <c r="EA282" s="263"/>
      <c r="EB282" s="263"/>
      <c r="EC282" s="263"/>
      <c r="ED282" s="281">
        <f t="shared" si="694"/>
        <v>343492.24326999998</v>
      </c>
      <c r="EE282" s="263">
        <f>EE283+EE284</f>
        <v>332492.24326999998</v>
      </c>
      <c r="EF282" s="263"/>
      <c r="EG282" s="281">
        <f t="shared" si="695"/>
        <v>499316.34079999995</v>
      </c>
      <c r="EH282" s="263">
        <f>EH283+EH284</f>
        <v>499316.34079999995</v>
      </c>
      <c r="EI282" s="263"/>
      <c r="EJ282" s="263">
        <f>EJ283+EJ284</f>
        <v>0</v>
      </c>
      <c r="EK282" s="263">
        <f>EL282+EN282</f>
        <v>-499316.34079999995</v>
      </c>
      <c r="EL282" s="263">
        <f>EL283+EL284</f>
        <v>-499316.34079999995</v>
      </c>
      <c r="EM282" s="263"/>
      <c r="EN282" s="263">
        <f>EN283+EN284</f>
        <v>0</v>
      </c>
      <c r="EO282" s="263">
        <f>EP282+ER282</f>
        <v>0</v>
      </c>
      <c r="EP282" s="263">
        <f>EP283+EP284</f>
        <v>0</v>
      </c>
      <c r="EQ282" s="263"/>
      <c r="ER282" s="263">
        <f>ER283+ER284</f>
        <v>0</v>
      </c>
      <c r="ES282" s="263">
        <f t="shared" si="697"/>
        <v>0</v>
      </c>
      <c r="ET282" s="263">
        <f>ET283+ET284</f>
        <v>0</v>
      </c>
      <c r="EU282" s="263"/>
      <c r="EV282" s="263"/>
      <c r="EW282" s="263">
        <f>EX282+EY282</f>
        <v>174949.09318</v>
      </c>
      <c r="EX282" s="263">
        <f>EX283+EX284</f>
        <v>174949.09318</v>
      </c>
      <c r="EY282" s="263">
        <f>EY283+EY284</f>
        <v>0</v>
      </c>
      <c r="EZ282" s="281">
        <f t="shared" si="662"/>
        <v>317378.92342999997</v>
      </c>
      <c r="FA282" s="263">
        <f>FA283+FA284</f>
        <v>317378.92342999997</v>
      </c>
      <c r="FB282" s="263"/>
      <c r="FC282" s="281">
        <f t="shared" si="677"/>
        <v>492328.01660999999</v>
      </c>
      <c r="FD282" s="263">
        <f>FD283+FD284</f>
        <v>492328.01660999999</v>
      </c>
      <c r="FE282" s="263"/>
      <c r="FF282" s="263">
        <f>FF283+FF284</f>
        <v>0</v>
      </c>
      <c r="FG282" s="263">
        <f>FH282+FJ282</f>
        <v>164252.11195999992</v>
      </c>
      <c r="FH282" s="263">
        <f>FH283+FH284</f>
        <v>164252.11195999992</v>
      </c>
      <c r="FI282" s="263"/>
      <c r="FJ282" s="263">
        <f>FJ283+FJ284</f>
        <v>0</v>
      </c>
      <c r="FK282" s="263">
        <f>FL282+FN282</f>
        <v>0</v>
      </c>
      <c r="FL282" s="263">
        <f>FL283+FL284</f>
        <v>0</v>
      </c>
      <c r="FM282" s="263"/>
      <c r="FN282" s="263">
        <f>FN283+FN284</f>
        <v>0</v>
      </c>
      <c r="FO282" s="281">
        <f t="shared" si="700"/>
        <v>656580.12856999994</v>
      </c>
      <c r="FP282" s="263">
        <f>FP283+FP284</f>
        <v>656580.12856999994</v>
      </c>
      <c r="FQ282" s="263"/>
      <c r="FR282" s="263">
        <f>FR283+FR284</f>
        <v>0</v>
      </c>
      <c r="FS282" s="263">
        <f t="shared" ref="FS282:FS287" si="709">FU282</f>
        <v>37123.914150000004</v>
      </c>
      <c r="FT282" s="431">
        <f t="shared" si="678"/>
        <v>7.5404837623547008E-2</v>
      </c>
      <c r="FU282" s="263">
        <f>FU283+FU284</f>
        <v>37123.914150000004</v>
      </c>
      <c r="FV282" s="431">
        <f t="shared" si="701"/>
        <v>7.5404837623547008E-2</v>
      </c>
      <c r="FW282" s="263"/>
      <c r="FX282" s="431"/>
      <c r="FY282" s="263"/>
      <c r="FZ282" s="431"/>
      <c r="GA282" s="263">
        <f t="shared" si="663"/>
        <v>30556.744979999999</v>
      </c>
      <c r="GB282" s="431">
        <f t="shared" si="702"/>
        <v>6.2065825931262558E-2</v>
      </c>
      <c r="GC282" s="263">
        <f>GC283+GC284</f>
        <v>30556.744979999999</v>
      </c>
      <c r="GD282" s="431">
        <f t="shared" si="679"/>
        <v>6.2065825931262558E-2</v>
      </c>
      <c r="GE282" s="263"/>
      <c r="GF282" s="431"/>
      <c r="GG282" s="263"/>
      <c r="GH282" s="431"/>
      <c r="GI282" s="263">
        <f t="shared" si="664"/>
        <v>236116.97422</v>
      </c>
      <c r="GJ282" s="431">
        <f t="shared" si="680"/>
        <v>0.47959280450017777</v>
      </c>
      <c r="GK282" s="263">
        <f>GK283+GK284</f>
        <v>236116.97422</v>
      </c>
      <c r="GL282" s="431">
        <f t="shared" si="681"/>
        <v>0.47959280450017777</v>
      </c>
      <c r="GM282" s="263"/>
      <c r="GN282" s="431"/>
      <c r="GO282" s="263"/>
      <c r="GP282" s="431"/>
      <c r="GQ282" s="263"/>
      <c r="GR282" s="263"/>
      <c r="GS282" s="263"/>
      <c r="GT282" s="263"/>
      <c r="GU282" s="281">
        <f t="shared" si="682"/>
        <v>1024057.98573</v>
      </c>
      <c r="GV282" s="263">
        <f>GV283+GV284</f>
        <v>1024057.98573</v>
      </c>
      <c r="GW282" s="263"/>
      <c r="GX282" s="263">
        <f>GX283+GX284</f>
        <v>0</v>
      </c>
      <c r="GY282" s="263"/>
      <c r="GZ282" s="263"/>
      <c r="HA282" s="263"/>
      <c r="HB282" s="263"/>
      <c r="HC282" s="263"/>
      <c r="HD282" s="263"/>
      <c r="HE282" s="263"/>
      <c r="HF282" s="263"/>
      <c r="HG282" s="281">
        <f t="shared" si="683"/>
        <v>0</v>
      </c>
      <c r="HH282" s="263">
        <f>HH283+HH284</f>
        <v>0</v>
      </c>
      <c r="HI282" s="263"/>
      <c r="HJ282" s="263">
        <f>HJ283+HJ284</f>
        <v>0</v>
      </c>
      <c r="HK282" s="281">
        <f t="shared" si="684"/>
        <v>0</v>
      </c>
      <c r="HL282" s="263">
        <f>HL283+HL284</f>
        <v>0</v>
      </c>
      <c r="HM282" s="263"/>
      <c r="HN282" s="263">
        <f>HN283+HN284</f>
        <v>0</v>
      </c>
      <c r="HO282" s="281">
        <f t="shared" si="703"/>
        <v>1024057.98573</v>
      </c>
      <c r="HP282" s="263">
        <f>HP283+HP284</f>
        <v>1024057.98573</v>
      </c>
      <c r="HQ282" s="263"/>
      <c r="HR282" s="263"/>
      <c r="HS282" s="281">
        <f t="shared" si="685"/>
        <v>0</v>
      </c>
      <c r="HT282" s="263">
        <f>HT283+HT284</f>
        <v>0</v>
      </c>
      <c r="HU282" s="263"/>
      <c r="HV282" s="263">
        <f>HV283+HV284</f>
        <v>0</v>
      </c>
      <c r="HW282" s="281">
        <f t="shared" si="686"/>
        <v>0</v>
      </c>
      <c r="HX282" s="263">
        <f>HX283+HX284</f>
        <v>0</v>
      </c>
      <c r="HY282" s="263"/>
      <c r="HZ282" s="263">
        <f>HZ283+HZ284</f>
        <v>0</v>
      </c>
      <c r="IA282" s="281">
        <f t="shared" si="687"/>
        <v>0</v>
      </c>
      <c r="IB282" s="263">
        <f>IB283+IB284</f>
        <v>0</v>
      </c>
      <c r="IC282" s="263"/>
      <c r="ID282" s="263">
        <f>ID283+ID284</f>
        <v>0</v>
      </c>
      <c r="IE282" s="491"/>
      <c r="IF282" s="270"/>
      <c r="IG282" s="270"/>
      <c r="IH282" s="270"/>
    </row>
    <row r="283" spans="2:249" s="271" customFormat="1" ht="37.950000000000003" hidden="1" customHeight="1" x14ac:dyDescent="0.3">
      <c r="B283" s="489"/>
      <c r="C283" s="263" t="s">
        <v>371</v>
      </c>
      <c r="D283" s="490"/>
      <c r="E283" s="263">
        <f>F283</f>
        <v>170210.8</v>
      </c>
      <c r="F283" s="263">
        <v>170210.8</v>
      </c>
      <c r="G283" s="263"/>
      <c r="H283" s="263">
        <f>I283</f>
        <v>5.2540000004228204E-2</v>
      </c>
      <c r="I283" s="263">
        <f>L283-F283</f>
        <v>5.2540000004228204E-2</v>
      </c>
      <c r="J283" s="263">
        <f>M283-G283</f>
        <v>0</v>
      </c>
      <c r="K283" s="263">
        <f>L283</f>
        <v>170210.85253999999</v>
      </c>
      <c r="L283" s="263">
        <v>170210.85253999999</v>
      </c>
      <c r="M283" s="263"/>
      <c r="N283" s="263">
        <f>O283</f>
        <v>0</v>
      </c>
      <c r="O283" s="263">
        <f>R283-L283</f>
        <v>0</v>
      </c>
      <c r="P283" s="263">
        <f>S283-M283</f>
        <v>0</v>
      </c>
      <c r="Q283" s="263">
        <f>R283</f>
        <v>170210.85253999999</v>
      </c>
      <c r="R283" s="263">
        <v>170210.85253999999</v>
      </c>
      <c r="S283" s="263"/>
      <c r="T283" s="263">
        <f>U283</f>
        <v>247700</v>
      </c>
      <c r="U283" s="263">
        <v>247700</v>
      </c>
      <c r="V283" s="263"/>
      <c r="W283" s="263">
        <f>X283</f>
        <v>-22178.637699999992</v>
      </c>
      <c r="X283" s="263">
        <f>AA283-U283</f>
        <v>-22178.637699999992</v>
      </c>
      <c r="Y283" s="263">
        <f>AB283-V283</f>
        <v>0</v>
      </c>
      <c r="Z283" s="263">
        <f>AA283</f>
        <v>225521.36230000001</v>
      </c>
      <c r="AA283" s="263">
        <v>225521.36230000001</v>
      </c>
      <c r="AB283" s="263"/>
      <c r="AC283" s="263">
        <f>AD283</f>
        <v>0</v>
      </c>
      <c r="AD283" s="263"/>
      <c r="AE283" s="263"/>
      <c r="AF283" s="263">
        <f>AG283</f>
        <v>225521.36230000001</v>
      </c>
      <c r="AG283" s="263">
        <f>AA283+AD283</f>
        <v>225521.36230000001</v>
      </c>
      <c r="AH283" s="263"/>
      <c r="AI283" s="263"/>
      <c r="AJ283" s="263">
        <f>AA283</f>
        <v>225521.36230000001</v>
      </c>
      <c r="AK283" s="263">
        <f>Z283-AJ283</f>
        <v>0</v>
      </c>
      <c r="AL283" s="263">
        <f>AF283-AJ283</f>
        <v>0</v>
      </c>
      <c r="AM283" s="263"/>
      <c r="AN283" s="263"/>
      <c r="AO283" s="263">
        <v>1</v>
      </c>
      <c r="AP283" s="263">
        <v>225521.36230000001</v>
      </c>
      <c r="AQ283" s="263"/>
      <c r="AR283" s="263">
        <f>AF283-AP283</f>
        <v>0</v>
      </c>
      <c r="AS283" s="263">
        <v>260000</v>
      </c>
      <c r="AT283" s="263">
        <v>260000</v>
      </c>
      <c r="AU283" s="263"/>
      <c r="AV283" s="263">
        <f>AW283</f>
        <v>0</v>
      </c>
      <c r="AW283" s="263">
        <f>AZ283-AT283</f>
        <v>0</v>
      </c>
      <c r="AX283" s="263">
        <f>BA283-AU283</f>
        <v>0</v>
      </c>
      <c r="AY283" s="263">
        <f>AZ283</f>
        <v>260000</v>
      </c>
      <c r="AZ283" s="263">
        <f>AT283</f>
        <v>260000</v>
      </c>
      <c r="BA283" s="263"/>
      <c r="BB283" s="263">
        <f>BC283</f>
        <v>262000</v>
      </c>
      <c r="BC283" s="263">
        <v>262000</v>
      </c>
      <c r="BD283" s="263"/>
      <c r="BE283" s="263">
        <f>BF283</f>
        <v>0</v>
      </c>
      <c r="BF283" s="263">
        <f>BW283-BC283</f>
        <v>0</v>
      </c>
      <c r="BG283" s="263">
        <f>BX283-BD283</f>
        <v>0</v>
      </c>
      <c r="BH283" s="263">
        <f>BI283</f>
        <v>232293.22948000001</v>
      </c>
      <c r="BI283" s="263">
        <v>232293.22948000001</v>
      </c>
      <c r="BJ283" s="263"/>
      <c r="BK283" s="263">
        <v>1</v>
      </c>
      <c r="BL283" s="263">
        <f t="shared" si="707"/>
        <v>260000</v>
      </c>
      <c r="BM283" s="263"/>
      <c r="BN283" s="263"/>
      <c r="BO283" s="263"/>
      <c r="BP283" s="263"/>
      <c r="BQ283" s="263"/>
      <c r="BR283" s="263"/>
      <c r="BS283" s="263">
        <f>BT283+BU283</f>
        <v>232293.22948000001</v>
      </c>
      <c r="BT283" s="263">
        <f>BI283</f>
        <v>232293.22948000001</v>
      </c>
      <c r="BU283" s="263"/>
      <c r="BV283" s="263">
        <f>BW283</f>
        <v>262000</v>
      </c>
      <c r="BW283" s="263">
        <v>262000</v>
      </c>
      <c r="BX283" s="263"/>
      <c r="BY283" s="263">
        <f>BZ283</f>
        <v>-149854.80285000001</v>
      </c>
      <c r="BZ283" s="263">
        <f>CC283-BI283</f>
        <v>-149854.80285000001</v>
      </c>
      <c r="CA283" s="263">
        <f>CD283-BX283</f>
        <v>0</v>
      </c>
      <c r="CB283" s="263">
        <f>CC283</f>
        <v>82438.426630000002</v>
      </c>
      <c r="CC283" s="263">
        <v>82438.426630000002</v>
      </c>
      <c r="CD283" s="263"/>
      <c r="CE283" s="263">
        <v>1</v>
      </c>
      <c r="CF283" s="263">
        <f t="shared" si="690"/>
        <v>262000</v>
      </c>
      <c r="CG283" s="263"/>
      <c r="CH283" s="263">
        <v>260000</v>
      </c>
      <c r="CI283" s="263">
        <v>260000</v>
      </c>
      <c r="CJ283" s="263"/>
      <c r="CK283" s="263">
        <f>CL283</f>
        <v>0</v>
      </c>
      <c r="CL283" s="263">
        <f>CR283-CI283</f>
        <v>0</v>
      </c>
      <c r="CM283" s="263">
        <f>CS283-CJ283</f>
        <v>0</v>
      </c>
      <c r="CN283" s="263">
        <f>CO283</f>
        <v>0</v>
      </c>
      <c r="CO283" s="263">
        <f>II283-CL283</f>
        <v>0</v>
      </c>
      <c r="CP283" s="263">
        <f>IJ283-CM283</f>
        <v>0</v>
      </c>
      <c r="CQ283" s="263">
        <f>CR283</f>
        <v>260000</v>
      </c>
      <c r="CR283" s="263">
        <v>260000</v>
      </c>
      <c r="CS283" s="263"/>
      <c r="CT283" s="263">
        <f>CU283</f>
        <v>0</v>
      </c>
      <c r="CU283" s="263">
        <v>0</v>
      </c>
      <c r="CV283" s="263"/>
      <c r="CW283" s="263">
        <f>CX283</f>
        <v>211235.33256000001</v>
      </c>
      <c r="CX283" s="263">
        <v>211235.33256000001</v>
      </c>
      <c r="CY283" s="263"/>
      <c r="CZ283" s="263">
        <f>DA283</f>
        <v>105000</v>
      </c>
      <c r="DA283" s="263">
        <v>105000</v>
      </c>
      <c r="DB283" s="263"/>
      <c r="DC283" s="263"/>
      <c r="DD283" s="263"/>
      <c r="DE283" s="263"/>
      <c r="DF283" s="263">
        <f>DG283</f>
        <v>0</v>
      </c>
      <c r="DG283" s="263">
        <f>DJ283-CX283</f>
        <v>0</v>
      </c>
      <c r="DH283" s="263"/>
      <c r="DI283" s="281">
        <f t="shared" si="661"/>
        <v>211235.33256000001</v>
      </c>
      <c r="DJ283" s="263">
        <f>CX283</f>
        <v>211235.33256000001</v>
      </c>
      <c r="DK283" s="263"/>
      <c r="DL283" s="263">
        <f>DM283</f>
        <v>39167.40569</v>
      </c>
      <c r="DM283" s="263">
        <f>19569.59431+19597.81138</f>
        <v>39167.40569</v>
      </c>
      <c r="DN283" s="263"/>
      <c r="DO283" s="263">
        <f>DP283</f>
        <v>55375.936260000002</v>
      </c>
      <c r="DP283" s="263">
        <v>55375.936260000002</v>
      </c>
      <c r="DQ283" s="263"/>
      <c r="DR283" s="263">
        <f>DS283</f>
        <v>116691.99061000002</v>
      </c>
      <c r="DS283" s="263">
        <f>DJ283-DM283-DP283</f>
        <v>116691.99061000002</v>
      </c>
      <c r="DT283" s="263"/>
      <c r="DU283" s="263">
        <f>DV283</f>
        <v>163246.18299</v>
      </c>
      <c r="DV283" s="263">
        <v>163246.18299</v>
      </c>
      <c r="DW283" s="263"/>
      <c r="DX283" s="263">
        <f>DY283</f>
        <v>120950</v>
      </c>
      <c r="DY283" s="263">
        <v>120950</v>
      </c>
      <c r="DZ283" s="263"/>
      <c r="EA283" s="263"/>
      <c r="EB283" s="263"/>
      <c r="EC283" s="263"/>
      <c r="ED283" s="281">
        <f t="shared" si="694"/>
        <v>328347.87286999996</v>
      </c>
      <c r="EE283" s="263">
        <f>EH283-DV283</f>
        <v>328347.87286999996</v>
      </c>
      <c r="EF283" s="263"/>
      <c r="EG283" s="281">
        <f t="shared" si="695"/>
        <v>491594.05585999996</v>
      </c>
      <c r="EH283" s="263">
        <f>547039.05386-55444.998</f>
        <v>491594.05585999996</v>
      </c>
      <c r="EI283" s="263"/>
      <c r="EJ283" s="263"/>
      <c r="EK283" s="263">
        <f>EL283</f>
        <v>-491594.05585999996</v>
      </c>
      <c r="EL283" s="263">
        <f>ET283-EH283</f>
        <v>-491594.05585999996</v>
      </c>
      <c r="EM283" s="263"/>
      <c r="EN283" s="263"/>
      <c r="EO283" s="263">
        <f>EP283</f>
        <v>0</v>
      </c>
      <c r="EP283" s="263"/>
      <c r="EQ283" s="263"/>
      <c r="ER283" s="263"/>
      <c r="ES283" s="263">
        <f t="shared" ref="ES283:ES290" si="710">ET283</f>
        <v>0</v>
      </c>
      <c r="ET283" s="263"/>
      <c r="EU283" s="263"/>
      <c r="EV283" s="263"/>
      <c r="EW283" s="263">
        <f>EX283</f>
        <v>169786.77174</v>
      </c>
      <c r="EX283" s="263">
        <v>169786.77174</v>
      </c>
      <c r="EY283" s="263">
        <v>0</v>
      </c>
      <c r="EZ283" s="281">
        <f t="shared" si="662"/>
        <v>259775.54869999998</v>
      </c>
      <c r="FA283" s="263">
        <f>FD283-EX283</f>
        <v>259775.54869999998</v>
      </c>
      <c r="FB283" s="263"/>
      <c r="FC283" s="281">
        <f t="shared" si="677"/>
        <v>429562.32043999998</v>
      </c>
      <c r="FD283" s="263">
        <v>429562.32043999998</v>
      </c>
      <c r="FE283" s="263"/>
      <c r="FF283" s="263"/>
      <c r="FG283" s="263">
        <f>FH283</f>
        <v>160676.47678999993</v>
      </c>
      <c r="FH283" s="263">
        <f>FP283-FD283</f>
        <v>160676.47678999993</v>
      </c>
      <c r="FI283" s="263"/>
      <c r="FJ283" s="263"/>
      <c r="FK283" s="263">
        <f>FL283</f>
        <v>0</v>
      </c>
      <c r="FL283" s="263"/>
      <c r="FM283" s="263"/>
      <c r="FN283" s="263"/>
      <c r="FO283" s="281">
        <f t="shared" si="700"/>
        <v>590238.79722999991</v>
      </c>
      <c r="FP283" s="262">
        <f>FD283+60676.47679+100000</f>
        <v>590238.79722999991</v>
      </c>
      <c r="FQ283" s="263"/>
      <c r="FR283" s="263"/>
      <c r="FS283" s="263">
        <f t="shared" si="709"/>
        <v>33318.936110000002</v>
      </c>
      <c r="FT283" s="431">
        <f t="shared" si="678"/>
        <v>7.7564848043169779E-2</v>
      </c>
      <c r="FU283" s="263">
        <v>33318.936110000002</v>
      </c>
      <c r="FV283" s="431">
        <f t="shared" si="701"/>
        <v>7.7564848043169779E-2</v>
      </c>
      <c r="FW283" s="263"/>
      <c r="FX283" s="431"/>
      <c r="FY283" s="263"/>
      <c r="FZ283" s="431"/>
      <c r="GA283" s="263">
        <f t="shared" si="663"/>
        <v>27435.022649999999</v>
      </c>
      <c r="GB283" s="431">
        <f t="shared" si="702"/>
        <v>6.3867386277963928E-2</v>
      </c>
      <c r="GC283" s="263">
        <v>27435.022649999999</v>
      </c>
      <c r="GD283" s="431">
        <f t="shared" si="679"/>
        <v>6.3867386277963928E-2</v>
      </c>
      <c r="GE283" s="263"/>
      <c r="GF283" s="431"/>
      <c r="GG283" s="263"/>
      <c r="GH283" s="431"/>
      <c r="GI283" s="263">
        <f t="shared" si="664"/>
        <v>220368.73204</v>
      </c>
      <c r="GJ283" s="431">
        <f t="shared" si="680"/>
        <v>0.513007592971089</v>
      </c>
      <c r="GK283" s="263">
        <v>220368.73204</v>
      </c>
      <c r="GL283" s="431">
        <f t="shared" si="681"/>
        <v>0.513007592971089</v>
      </c>
      <c r="GM283" s="263"/>
      <c r="GN283" s="431"/>
      <c r="GO283" s="263"/>
      <c r="GP283" s="431"/>
      <c r="GQ283" s="263"/>
      <c r="GR283" s="263"/>
      <c r="GS283" s="263"/>
      <c r="GT283" s="263"/>
      <c r="GU283" s="281">
        <f t="shared" si="682"/>
        <v>1018496.51799</v>
      </c>
      <c r="GV283" s="263">
        <v>1018496.51799</v>
      </c>
      <c r="GW283" s="263"/>
      <c r="GX283" s="263"/>
      <c r="GY283" s="263"/>
      <c r="GZ283" s="263"/>
      <c r="HA283" s="263"/>
      <c r="HB283" s="263"/>
      <c r="HC283" s="263"/>
      <c r="HD283" s="263"/>
      <c r="HE283" s="263"/>
      <c r="HF283" s="263"/>
      <c r="HG283" s="281">
        <f t="shared" si="683"/>
        <v>0</v>
      </c>
      <c r="HH283" s="263">
        <f>HP283-GV283</f>
        <v>0</v>
      </c>
      <c r="HI283" s="263"/>
      <c r="HJ283" s="263"/>
      <c r="HK283" s="281">
        <f t="shared" si="684"/>
        <v>0</v>
      </c>
      <c r="HL283" s="263">
        <f>IF283-GZ283</f>
        <v>0</v>
      </c>
      <c r="HM283" s="263"/>
      <c r="HN283" s="263"/>
      <c r="HO283" s="281">
        <f t="shared" si="703"/>
        <v>1018496.51799</v>
      </c>
      <c r="HP283" s="263">
        <f>GV283</f>
        <v>1018496.51799</v>
      </c>
      <c r="HQ283" s="263"/>
      <c r="HR283" s="263"/>
      <c r="HS283" s="281">
        <f t="shared" si="685"/>
        <v>0</v>
      </c>
      <c r="HT283" s="263">
        <v>0</v>
      </c>
      <c r="HU283" s="263"/>
      <c r="HV283" s="263"/>
      <c r="HW283" s="281">
        <f t="shared" si="686"/>
        <v>0</v>
      </c>
      <c r="HX283" s="263">
        <f>IR283-HL283</f>
        <v>0</v>
      </c>
      <c r="HY283" s="263"/>
      <c r="HZ283" s="263"/>
      <c r="IA283" s="281">
        <f t="shared" si="687"/>
        <v>0</v>
      </c>
      <c r="IB283" s="263">
        <v>0</v>
      </c>
      <c r="IC283" s="263"/>
      <c r="ID283" s="263"/>
      <c r="IE283" s="491"/>
      <c r="IF283" s="270"/>
      <c r="IG283" s="270"/>
      <c r="IH283" s="270"/>
    </row>
    <row r="284" spans="2:249" s="271" customFormat="1" ht="31.95" hidden="1" customHeight="1" x14ac:dyDescent="0.3">
      <c r="B284" s="489"/>
      <c r="C284" s="263" t="s">
        <v>190</v>
      </c>
      <c r="D284" s="490"/>
      <c r="E284" s="263">
        <f>F284+G284</f>
        <v>50916.204259999999</v>
      </c>
      <c r="F284" s="263">
        <v>44486.208070000001</v>
      </c>
      <c r="G284" s="263">
        <v>6429.9961899999998</v>
      </c>
      <c r="H284" s="263">
        <f>I284+J284</f>
        <v>-500</v>
      </c>
      <c r="I284" s="263">
        <f>L284-F284</f>
        <v>-500</v>
      </c>
      <c r="J284" s="263">
        <f>M284-G284</f>
        <v>0</v>
      </c>
      <c r="K284" s="263">
        <f>L284+M284</f>
        <v>50416.204259999999</v>
      </c>
      <c r="L284" s="263">
        <v>43986.208070000001</v>
      </c>
      <c r="M284" s="263">
        <v>6429.9961899999998</v>
      </c>
      <c r="N284" s="263">
        <f>O284+P284</f>
        <v>0</v>
      </c>
      <c r="O284" s="263">
        <f>R284-L284</f>
        <v>0</v>
      </c>
      <c r="P284" s="263">
        <f>S284-M284</f>
        <v>0</v>
      </c>
      <c r="Q284" s="263">
        <f>R284+S284</f>
        <v>50416.204259999999</v>
      </c>
      <c r="R284" s="263">
        <v>43986.208070000001</v>
      </c>
      <c r="S284" s="263">
        <v>6429.9961899999998</v>
      </c>
      <c r="T284" s="263">
        <f>U284+V284</f>
        <v>0</v>
      </c>
      <c r="U284" s="263"/>
      <c r="V284" s="263"/>
      <c r="W284" s="263">
        <f>X284+Y284</f>
        <v>6830.2412400000003</v>
      </c>
      <c r="X284" s="263">
        <f>AA284-U284</f>
        <v>6830.2412400000003</v>
      </c>
      <c r="Y284" s="263">
        <f>AB284-V284</f>
        <v>0</v>
      </c>
      <c r="Z284" s="263">
        <f>AA284+AB284</f>
        <v>6830.2412400000003</v>
      </c>
      <c r="AA284" s="263">
        <v>6830.2412400000003</v>
      </c>
      <c r="AB284" s="263"/>
      <c r="AC284" s="263">
        <f>AD284+AE284</f>
        <v>0</v>
      </c>
      <c r="AD284" s="263"/>
      <c r="AE284" s="263"/>
      <c r="AF284" s="263">
        <f>AG284+AH284</f>
        <v>6830.2412400000003</v>
      </c>
      <c r="AG284" s="263">
        <f>AA284+AD284</f>
        <v>6830.2412400000003</v>
      </c>
      <c r="AH284" s="263"/>
      <c r="AI284" s="263"/>
      <c r="AJ284" s="263">
        <f>AA284</f>
        <v>6830.2412400000003</v>
      </c>
      <c r="AK284" s="263">
        <f>Z284-AJ284</f>
        <v>0</v>
      </c>
      <c r="AL284" s="263">
        <f>AF284-AJ284</f>
        <v>0</v>
      </c>
      <c r="AM284" s="263"/>
      <c r="AN284" s="263"/>
      <c r="AO284" s="263">
        <v>1</v>
      </c>
      <c r="AP284" s="263">
        <v>6830.2412400000003</v>
      </c>
      <c r="AQ284" s="263"/>
      <c r="AR284" s="263">
        <f>AF284-AP284</f>
        <v>0</v>
      </c>
      <c r="AS284" s="263">
        <f>AT284+AU284</f>
        <v>0</v>
      </c>
      <c r="AT284" s="263"/>
      <c r="AU284" s="263"/>
      <c r="AV284" s="263">
        <f>AW284+AX284</f>
        <v>0</v>
      </c>
      <c r="AW284" s="263">
        <f>AZ284-AT284</f>
        <v>0</v>
      </c>
      <c r="AX284" s="263">
        <f>BA284-AU284</f>
        <v>0</v>
      </c>
      <c r="AY284" s="263">
        <f>AZ284+BA284</f>
        <v>0</v>
      </c>
      <c r="AZ284" s="263">
        <v>0</v>
      </c>
      <c r="BA284" s="263"/>
      <c r="BB284" s="263">
        <f>BC284+BD284</f>
        <v>0</v>
      </c>
      <c r="BC284" s="263"/>
      <c r="BD284" s="263"/>
      <c r="BE284" s="263">
        <f>BF284+BG284</f>
        <v>0</v>
      </c>
      <c r="BF284" s="263">
        <f>BW284-BC284</f>
        <v>0</v>
      </c>
      <c r="BG284" s="263">
        <f>BX284-BD284</f>
        <v>0</v>
      </c>
      <c r="BH284" s="263">
        <f>BI284+BJ284</f>
        <v>2476.8842199999999</v>
      </c>
      <c r="BI284" s="263">
        <v>2476.8842199999999</v>
      </c>
      <c r="BJ284" s="263"/>
      <c r="BK284" s="263">
        <v>1</v>
      </c>
      <c r="BL284" s="263">
        <f t="shared" si="707"/>
        <v>0</v>
      </c>
      <c r="BM284" s="263"/>
      <c r="BN284" s="263"/>
      <c r="BO284" s="263"/>
      <c r="BP284" s="263">
        <f>BQ284+BR284</f>
        <v>0</v>
      </c>
      <c r="BQ284" s="263"/>
      <c r="BR284" s="263"/>
      <c r="BS284" s="263">
        <f>BT284+BU284</f>
        <v>2476.8842199999999</v>
      </c>
      <c r="BT284" s="263">
        <f>BI284</f>
        <v>2476.8842199999999</v>
      </c>
      <c r="BU284" s="263"/>
      <c r="BV284" s="263">
        <f>BW284+BX284</f>
        <v>0</v>
      </c>
      <c r="BW284" s="263"/>
      <c r="BX284" s="263"/>
      <c r="BY284" s="263">
        <f>BZ284+CA284</f>
        <v>6758.8642400000008</v>
      </c>
      <c r="BZ284" s="263">
        <f>CC284-BI284</f>
        <v>6758.8642400000008</v>
      </c>
      <c r="CA284" s="263">
        <f>CD284-BX284</f>
        <v>0</v>
      </c>
      <c r="CB284" s="263">
        <f>CC284+CD284</f>
        <v>9235.7484600000007</v>
      </c>
      <c r="CC284" s="263">
        <v>9235.7484600000007</v>
      </c>
      <c r="CD284" s="263"/>
      <c r="CE284" s="263">
        <v>1</v>
      </c>
      <c r="CF284" s="263">
        <f t="shared" si="690"/>
        <v>0</v>
      </c>
      <c r="CG284" s="263"/>
      <c r="CH284" s="263">
        <f>CI284+CJ284</f>
        <v>0</v>
      </c>
      <c r="CI284" s="263"/>
      <c r="CJ284" s="263"/>
      <c r="CK284" s="263">
        <f>CL284+CM284</f>
        <v>2000</v>
      </c>
      <c r="CL284" s="263">
        <f>CR284-CI284</f>
        <v>2000</v>
      </c>
      <c r="CM284" s="263">
        <f>CS284-CJ284</f>
        <v>0</v>
      </c>
      <c r="CN284" s="263">
        <f>CO284+CP284</f>
        <v>-2000</v>
      </c>
      <c r="CO284" s="263">
        <f>II284-CL284</f>
        <v>-2000</v>
      </c>
      <c r="CP284" s="263">
        <f>IJ284-CM284</f>
        <v>0</v>
      </c>
      <c r="CQ284" s="263">
        <f>CR284+CS284</f>
        <v>2000</v>
      </c>
      <c r="CR284" s="263">
        <v>2000</v>
      </c>
      <c r="CS284" s="263"/>
      <c r="CT284" s="263">
        <f>CU284+CV284</f>
        <v>0</v>
      </c>
      <c r="CU284" s="263"/>
      <c r="CV284" s="263"/>
      <c r="CW284" s="263">
        <f>CX284+CY284</f>
        <v>33454.833590000002</v>
      </c>
      <c r="CX284" s="263">
        <v>33454.833590000002</v>
      </c>
      <c r="CY284" s="263"/>
      <c r="CZ284" s="263">
        <f>DA284+DB284</f>
        <v>2000</v>
      </c>
      <c r="DA284" s="263">
        <f>CR284</f>
        <v>2000</v>
      </c>
      <c r="DB284" s="263"/>
      <c r="DC284" s="263"/>
      <c r="DD284" s="263"/>
      <c r="DE284" s="263"/>
      <c r="DF284" s="263">
        <f>DG284+DH284</f>
        <v>2900</v>
      </c>
      <c r="DG284" s="263">
        <f>DJ284-CX284</f>
        <v>2900</v>
      </c>
      <c r="DH284" s="263"/>
      <c r="DI284" s="281">
        <f t="shared" si="661"/>
        <v>36354.833590000002</v>
      </c>
      <c r="DJ284" s="263">
        <f>CX284+2900</f>
        <v>36354.833590000002</v>
      </c>
      <c r="DK284" s="263"/>
      <c r="DL284" s="263">
        <f>DM284+DN284</f>
        <v>1248.06333</v>
      </c>
      <c r="DM284" s="263">
        <f>174.85145+1073.21188</f>
        <v>1248.06333</v>
      </c>
      <c r="DN284" s="263"/>
      <c r="DO284" s="263">
        <f>DP284+DQ284</f>
        <v>5525.1904199999999</v>
      </c>
      <c r="DP284" s="263">
        <v>5525.1904199999999</v>
      </c>
      <c r="DQ284" s="263"/>
      <c r="DR284" s="263">
        <f>DS284+DT284</f>
        <v>29581.579840000006</v>
      </c>
      <c r="DS284" s="263">
        <f>DJ284-DM284-DP284</f>
        <v>29581.579840000006</v>
      </c>
      <c r="DT284" s="263"/>
      <c r="DU284" s="263">
        <f>DV284+DW284</f>
        <v>3577.9145400000002</v>
      </c>
      <c r="DV284" s="263">
        <v>3577.9145400000002</v>
      </c>
      <c r="DW284" s="263"/>
      <c r="DX284" s="263">
        <f>DY284+DZ284</f>
        <v>6000</v>
      </c>
      <c r="DY284" s="263">
        <v>6000</v>
      </c>
      <c r="DZ284" s="263"/>
      <c r="EA284" s="263"/>
      <c r="EB284" s="263"/>
      <c r="EC284" s="263"/>
      <c r="ED284" s="281">
        <f t="shared" si="694"/>
        <v>4144.3703999999998</v>
      </c>
      <c r="EE284" s="263">
        <f>EH284-DV284</f>
        <v>4144.3703999999998</v>
      </c>
      <c r="EF284" s="263"/>
      <c r="EG284" s="281">
        <f t="shared" si="695"/>
        <v>7722.2849399999996</v>
      </c>
      <c r="EH284" s="263">
        <v>7722.2849399999996</v>
      </c>
      <c r="EI284" s="263"/>
      <c r="EJ284" s="263"/>
      <c r="EK284" s="263">
        <f>EL284+EN284</f>
        <v>-7722.2849399999996</v>
      </c>
      <c r="EL284" s="263">
        <f>ET284-EH284</f>
        <v>-7722.2849399999996</v>
      </c>
      <c r="EM284" s="263"/>
      <c r="EN284" s="263"/>
      <c r="EO284" s="263">
        <f>EP284+ER284</f>
        <v>0</v>
      </c>
      <c r="EP284" s="263"/>
      <c r="EQ284" s="263"/>
      <c r="ER284" s="263"/>
      <c r="ES284" s="263">
        <f t="shared" si="710"/>
        <v>0</v>
      </c>
      <c r="ET284" s="263"/>
      <c r="EU284" s="263"/>
      <c r="EV284" s="263"/>
      <c r="EW284" s="263">
        <f>EX284+EY284</f>
        <v>5162.3214399999997</v>
      </c>
      <c r="EX284" s="263">
        <v>5162.3214399999997</v>
      </c>
      <c r="EY284" s="263">
        <v>0</v>
      </c>
      <c r="EZ284" s="281">
        <f t="shared" si="662"/>
        <v>57603.374730000003</v>
      </c>
      <c r="FA284" s="263">
        <f>FD284-EX284</f>
        <v>57603.374730000003</v>
      </c>
      <c r="FB284" s="263"/>
      <c r="FC284" s="281">
        <f t="shared" si="677"/>
        <v>62765.696170000003</v>
      </c>
      <c r="FD284" s="263">
        <v>62765.696170000003</v>
      </c>
      <c r="FE284" s="263"/>
      <c r="FF284" s="263"/>
      <c r="FG284" s="263">
        <f>FH284+FJ284</f>
        <v>3575.6351700000014</v>
      </c>
      <c r="FH284" s="263">
        <f>FP284-FD284</f>
        <v>3575.6351700000014</v>
      </c>
      <c r="FI284" s="263"/>
      <c r="FJ284" s="263"/>
      <c r="FK284" s="263">
        <f>FL284+FN284</f>
        <v>0</v>
      </c>
      <c r="FL284" s="263"/>
      <c r="FM284" s="263"/>
      <c r="FN284" s="263"/>
      <c r="FO284" s="281">
        <f t="shared" si="700"/>
        <v>66341.331340000004</v>
      </c>
      <c r="FP284" s="262">
        <f>FD284+3575.63517</f>
        <v>66341.331340000004</v>
      </c>
      <c r="FQ284" s="263"/>
      <c r="FR284" s="263"/>
      <c r="FS284" s="263">
        <f t="shared" si="709"/>
        <v>3804.97804</v>
      </c>
      <c r="FT284" s="431">
        <f t="shared" si="678"/>
        <v>6.0621936378977948E-2</v>
      </c>
      <c r="FU284" s="263">
        <v>3804.97804</v>
      </c>
      <c r="FV284" s="431">
        <f t="shared" si="701"/>
        <v>6.0621936378977948E-2</v>
      </c>
      <c r="FW284" s="263"/>
      <c r="FX284" s="431"/>
      <c r="FY284" s="263"/>
      <c r="FZ284" s="431"/>
      <c r="GA284" s="263">
        <f t="shared" si="663"/>
        <v>3121.7223300000001</v>
      </c>
      <c r="GB284" s="431">
        <f t="shared" si="702"/>
        <v>4.9736122125449853E-2</v>
      </c>
      <c r="GC284" s="263">
        <v>3121.7223300000001</v>
      </c>
      <c r="GD284" s="431">
        <f t="shared" si="679"/>
        <v>4.9736122125449853E-2</v>
      </c>
      <c r="GE284" s="263"/>
      <c r="GF284" s="431"/>
      <c r="GG284" s="263"/>
      <c r="GH284" s="431"/>
      <c r="GI284" s="263">
        <f t="shared" si="664"/>
        <v>15748.242179999999</v>
      </c>
      <c r="GJ284" s="431">
        <f t="shared" si="680"/>
        <v>0.25090524189114555</v>
      </c>
      <c r="GK284" s="263">
        <v>15748.242179999999</v>
      </c>
      <c r="GL284" s="431">
        <f t="shared" si="681"/>
        <v>0.25090524189114555</v>
      </c>
      <c r="GM284" s="263"/>
      <c r="GN284" s="431"/>
      <c r="GO284" s="263"/>
      <c r="GP284" s="431"/>
      <c r="GQ284" s="263"/>
      <c r="GR284" s="263"/>
      <c r="GS284" s="263"/>
      <c r="GT284" s="263"/>
      <c r="GU284" s="281">
        <f t="shared" si="682"/>
        <v>5561.46774</v>
      </c>
      <c r="GV284" s="263">
        <v>5561.46774</v>
      </c>
      <c r="GW284" s="263"/>
      <c r="GX284" s="263"/>
      <c r="GY284" s="263"/>
      <c r="GZ284" s="263"/>
      <c r="HA284" s="263"/>
      <c r="HB284" s="263"/>
      <c r="HC284" s="263"/>
      <c r="HD284" s="263"/>
      <c r="HE284" s="263"/>
      <c r="HF284" s="263"/>
      <c r="HG284" s="281">
        <f t="shared" si="683"/>
        <v>0</v>
      </c>
      <c r="HH284" s="263">
        <f>HB284</f>
        <v>0</v>
      </c>
      <c r="HI284" s="263"/>
      <c r="HJ284" s="263"/>
      <c r="HK284" s="281">
        <f t="shared" si="684"/>
        <v>0</v>
      </c>
      <c r="HL284" s="263">
        <f>HF284</f>
        <v>0</v>
      </c>
      <c r="HM284" s="263"/>
      <c r="HN284" s="263"/>
      <c r="HO284" s="281">
        <f t="shared" si="703"/>
        <v>5561.46774</v>
      </c>
      <c r="HP284" s="263">
        <f>GV284</f>
        <v>5561.46774</v>
      </c>
      <c r="HQ284" s="263"/>
      <c r="HR284" s="263"/>
      <c r="HS284" s="281">
        <f t="shared" si="685"/>
        <v>0</v>
      </c>
      <c r="HT284" s="263">
        <v>0</v>
      </c>
      <c r="HU284" s="263"/>
      <c r="HV284" s="263"/>
      <c r="HW284" s="281">
        <f t="shared" si="686"/>
        <v>0</v>
      </c>
      <c r="HX284" s="263">
        <f>HR284</f>
        <v>0</v>
      </c>
      <c r="HY284" s="263"/>
      <c r="HZ284" s="263"/>
      <c r="IA284" s="281">
        <f t="shared" si="687"/>
        <v>0</v>
      </c>
      <c r="IB284" s="263">
        <v>0</v>
      </c>
      <c r="IC284" s="263"/>
      <c r="ID284" s="263"/>
      <c r="IE284" s="491"/>
      <c r="IF284" s="270"/>
      <c r="IG284" s="270"/>
      <c r="IH284" s="270"/>
    </row>
    <row r="285" spans="2:249" s="271" customFormat="1" ht="42.75" hidden="1" customHeight="1" x14ac:dyDescent="0.3">
      <c r="B285" s="489"/>
      <c r="C285" s="417" t="s">
        <v>451</v>
      </c>
      <c r="D285" s="490"/>
      <c r="E285" s="263">
        <f>F285+G285</f>
        <v>14792.057209999999</v>
      </c>
      <c r="F285" s="263">
        <f>F286+F287</f>
        <v>14792.057209999999</v>
      </c>
      <c r="G285" s="263">
        <f>G286+G287</f>
        <v>0</v>
      </c>
      <c r="H285" s="263">
        <f>I285+J285</f>
        <v>-5835.4332599999998</v>
      </c>
      <c r="I285" s="263">
        <f>I286+I287</f>
        <v>-5835.4332599999998</v>
      </c>
      <c r="J285" s="263">
        <f>J286+J287</f>
        <v>0</v>
      </c>
      <c r="K285" s="263">
        <f>L285+M285</f>
        <v>8956.6239499999992</v>
      </c>
      <c r="L285" s="263">
        <f>L286+L287</f>
        <v>8956.6239499999992</v>
      </c>
      <c r="M285" s="263">
        <f>M286+M287</f>
        <v>0</v>
      </c>
      <c r="N285" s="263">
        <f>O285+P285</f>
        <v>0</v>
      </c>
      <c r="O285" s="263">
        <f>O286+O287</f>
        <v>0</v>
      </c>
      <c r="P285" s="263">
        <f>P286+P287</f>
        <v>0</v>
      </c>
      <c r="Q285" s="263">
        <f>R285+S285</f>
        <v>8956.6239499999992</v>
      </c>
      <c r="R285" s="263">
        <f>R286+R287</f>
        <v>8956.6239499999992</v>
      </c>
      <c r="S285" s="263">
        <f>S286+S287</f>
        <v>0</v>
      </c>
      <c r="T285" s="263">
        <f>U285+V285</f>
        <v>0</v>
      </c>
      <c r="U285" s="263">
        <f>U286+U287</f>
        <v>0</v>
      </c>
      <c r="V285" s="263">
        <f>V286+V287</f>
        <v>0</v>
      </c>
      <c r="W285" s="263">
        <f>X285+Y285</f>
        <v>26903.971130000002</v>
      </c>
      <c r="X285" s="263">
        <f>X286+X287</f>
        <v>26903.971130000002</v>
      </c>
      <c r="Y285" s="263">
        <f>Y286+Y287</f>
        <v>0</v>
      </c>
      <c r="Z285" s="263">
        <f>AA285+AB285</f>
        <v>26903.971130000002</v>
      </c>
      <c r="AA285" s="263">
        <f t="shared" ref="AA285:AN285" si="711">AA286+AA287</f>
        <v>26903.971130000002</v>
      </c>
      <c r="AB285" s="263">
        <f t="shared" si="711"/>
        <v>0</v>
      </c>
      <c r="AC285" s="263">
        <f t="shared" si="711"/>
        <v>0</v>
      </c>
      <c r="AD285" s="263">
        <f t="shared" si="711"/>
        <v>0</v>
      </c>
      <c r="AE285" s="263">
        <f t="shared" si="711"/>
        <v>0</v>
      </c>
      <c r="AF285" s="263">
        <f t="shared" si="711"/>
        <v>26903.971130000002</v>
      </c>
      <c r="AG285" s="263">
        <f t="shared" si="711"/>
        <v>26903.971130000002</v>
      </c>
      <c r="AH285" s="263">
        <f t="shared" si="711"/>
        <v>0</v>
      </c>
      <c r="AI285" s="263">
        <f t="shared" si="711"/>
        <v>0</v>
      </c>
      <c r="AJ285" s="263">
        <f t="shared" si="711"/>
        <v>26903.971130000002</v>
      </c>
      <c r="AK285" s="263">
        <f t="shared" si="711"/>
        <v>0</v>
      </c>
      <c r="AL285" s="263">
        <f t="shared" si="711"/>
        <v>26903.971130000002</v>
      </c>
      <c r="AM285" s="263">
        <f t="shared" si="711"/>
        <v>0</v>
      </c>
      <c r="AN285" s="263">
        <f t="shared" si="711"/>
        <v>0</v>
      </c>
      <c r="AO285" s="263">
        <v>1</v>
      </c>
      <c r="AP285" s="263">
        <f>AP286+AP287</f>
        <v>26903.971130000002</v>
      </c>
      <c r="AQ285" s="263">
        <f>AQ286+AQ287</f>
        <v>0</v>
      </c>
      <c r="AR285" s="263">
        <f>AR286+AR287</f>
        <v>0</v>
      </c>
      <c r="AS285" s="263">
        <f>AT285+AU285</f>
        <v>0</v>
      </c>
      <c r="AT285" s="263">
        <f>AT286+AT287</f>
        <v>0</v>
      </c>
      <c r="AU285" s="263">
        <f>AU286+AU287</f>
        <v>0</v>
      </c>
      <c r="AV285" s="263">
        <f>AW285+AX285</f>
        <v>0</v>
      </c>
      <c r="AW285" s="263">
        <f>AW286+AW287</f>
        <v>0</v>
      </c>
      <c r="AX285" s="263">
        <f>AX286+AX287</f>
        <v>0</v>
      </c>
      <c r="AY285" s="263">
        <f>AZ285+BA285</f>
        <v>0</v>
      </c>
      <c r="AZ285" s="263">
        <f>AZ286+AZ287</f>
        <v>0</v>
      </c>
      <c r="BA285" s="263">
        <f>BA286+BA287</f>
        <v>0</v>
      </c>
      <c r="BB285" s="263">
        <f>BC285+BD285</f>
        <v>0</v>
      </c>
      <c r="BC285" s="263">
        <f>BC286+BC287</f>
        <v>0</v>
      </c>
      <c r="BD285" s="263">
        <f>BD286+BD287</f>
        <v>0</v>
      </c>
      <c r="BE285" s="263">
        <f>BF285+BG285</f>
        <v>0</v>
      </c>
      <c r="BF285" s="263">
        <f>BF286+BF287</f>
        <v>0</v>
      </c>
      <c r="BG285" s="263">
        <f>BG286+BG287</f>
        <v>0</v>
      </c>
      <c r="BH285" s="263">
        <f>BI285+BJ285</f>
        <v>0</v>
      </c>
      <c r="BI285" s="263">
        <f>BI286+BI287</f>
        <v>0</v>
      </c>
      <c r="BJ285" s="263">
        <f>BJ286+BJ287</f>
        <v>0</v>
      </c>
      <c r="BK285" s="263">
        <v>1</v>
      </c>
      <c r="BL285" s="263">
        <f t="shared" si="707"/>
        <v>0</v>
      </c>
      <c r="BM285" s="263"/>
      <c r="BN285" s="263"/>
      <c r="BO285" s="263"/>
      <c r="BP285" s="263"/>
      <c r="BQ285" s="263"/>
      <c r="BR285" s="263"/>
      <c r="BS285" s="263">
        <f>BT285+BU285</f>
        <v>0</v>
      </c>
      <c r="BT285" s="263">
        <v>0</v>
      </c>
      <c r="BU285" s="263"/>
      <c r="BV285" s="263">
        <f>BW285+BX285</f>
        <v>0</v>
      </c>
      <c r="BW285" s="263">
        <f>BW286+BW287</f>
        <v>0</v>
      </c>
      <c r="BX285" s="263">
        <f>BX286+BX287</f>
        <v>0</v>
      </c>
      <c r="BY285" s="263">
        <f>BZ285+CA285</f>
        <v>0</v>
      </c>
      <c r="BZ285" s="263">
        <f>BZ286+BZ287</f>
        <v>0</v>
      </c>
      <c r="CA285" s="263">
        <f>CA286+CA287</f>
        <v>0</v>
      </c>
      <c r="CB285" s="263">
        <f>CC285+CD285</f>
        <v>0</v>
      </c>
      <c r="CC285" s="263">
        <f>CC286+CC287</f>
        <v>0</v>
      </c>
      <c r="CD285" s="263">
        <f>CD286+CD287</f>
        <v>0</v>
      </c>
      <c r="CE285" s="263">
        <v>1</v>
      </c>
      <c r="CF285" s="263">
        <f t="shared" si="690"/>
        <v>0</v>
      </c>
      <c r="CG285" s="263"/>
      <c r="CH285" s="263">
        <f>CI285+CJ285</f>
        <v>0</v>
      </c>
      <c r="CI285" s="263">
        <f>CI286+CI287</f>
        <v>0</v>
      </c>
      <c r="CJ285" s="263">
        <f>CJ286+CJ287</f>
        <v>0</v>
      </c>
      <c r="CK285" s="263">
        <f>CL285+CM285</f>
        <v>0</v>
      </c>
      <c r="CL285" s="263">
        <f>CL286+CL287</f>
        <v>0</v>
      </c>
      <c r="CM285" s="263">
        <f>CM286+CM287</f>
        <v>0</v>
      </c>
      <c r="CN285" s="263">
        <f>CO285+CP285</f>
        <v>0</v>
      </c>
      <c r="CO285" s="263">
        <f>CO286+CO287</f>
        <v>0</v>
      </c>
      <c r="CP285" s="263">
        <f>CP286+CP287</f>
        <v>0</v>
      </c>
      <c r="CQ285" s="263">
        <f>CR285+CS285</f>
        <v>0</v>
      </c>
      <c r="CR285" s="263">
        <f>CR286+CR287</f>
        <v>0</v>
      </c>
      <c r="CS285" s="263">
        <f>CS286+CS287</f>
        <v>0</v>
      </c>
      <c r="CT285" s="263">
        <f>CU285+CV285</f>
        <v>78590</v>
      </c>
      <c r="CU285" s="263">
        <f>CU286+CU287</f>
        <v>78590</v>
      </c>
      <c r="CV285" s="263">
        <f>CV286+CV287</f>
        <v>0</v>
      </c>
      <c r="CW285" s="263">
        <f>CX285+CY285</f>
        <v>14073.91511</v>
      </c>
      <c r="CX285" s="263">
        <f>CX286+CX287</f>
        <v>14073.91511</v>
      </c>
      <c r="CY285" s="263">
        <f>CY286+CY287</f>
        <v>0</v>
      </c>
      <c r="CZ285" s="263">
        <f>DA285+DB285</f>
        <v>0</v>
      </c>
      <c r="DA285" s="263">
        <f>DA286+DA287</f>
        <v>0</v>
      </c>
      <c r="DB285" s="263">
        <f>DB286+DB287</f>
        <v>0</v>
      </c>
      <c r="DC285" s="263">
        <f>DD285</f>
        <v>15541.021500000001</v>
      </c>
      <c r="DD285" s="263">
        <f>DD286+DD287</f>
        <v>15541.021500000001</v>
      </c>
      <c r="DE285" s="263"/>
      <c r="DF285" s="263">
        <f>DG285+DH285</f>
        <v>0</v>
      </c>
      <c r="DG285" s="263">
        <f>DG286+DG287</f>
        <v>0</v>
      </c>
      <c r="DH285" s="263">
        <f>DH286+DH287</f>
        <v>0</v>
      </c>
      <c r="DI285" s="281">
        <f t="shared" si="661"/>
        <v>14073.91511</v>
      </c>
      <c r="DJ285" s="263">
        <f>CX285+DG285</f>
        <v>14073.91511</v>
      </c>
      <c r="DK285" s="263">
        <f>DK286+DK287</f>
        <v>0</v>
      </c>
      <c r="DL285" s="263">
        <f>DM285+DN285</f>
        <v>14073.91511</v>
      </c>
      <c r="DM285" s="263">
        <f>DA285+DJ285</f>
        <v>14073.91511</v>
      </c>
      <c r="DN285" s="263">
        <f>DN286+DN287</f>
        <v>0</v>
      </c>
      <c r="DO285" s="263">
        <f>DP285+DQ285</f>
        <v>0</v>
      </c>
      <c r="DP285" s="263">
        <f>DP286+DP287</f>
        <v>0</v>
      </c>
      <c r="DQ285" s="263">
        <f>DQ286+DQ287</f>
        <v>0</v>
      </c>
      <c r="DR285" s="263">
        <f>DS285+DT285</f>
        <v>11148</v>
      </c>
      <c r="DS285" s="263">
        <f>DS286+DS287</f>
        <v>11148</v>
      </c>
      <c r="DT285" s="263">
        <f>DT286+DT287</f>
        <v>0</v>
      </c>
      <c r="DU285" s="263">
        <f t="shared" ref="DU285:DU290" si="712">DV285</f>
        <v>15541.021500000001</v>
      </c>
      <c r="DV285" s="263">
        <f>DV286+DV287</f>
        <v>15541.021500000001</v>
      </c>
      <c r="DW285" s="263"/>
      <c r="DX285" s="263">
        <f>DY285+DZ285</f>
        <v>0</v>
      </c>
      <c r="DY285" s="263">
        <f>DY286+DY287</f>
        <v>0</v>
      </c>
      <c r="DZ285" s="263">
        <f>DZ286+DZ287</f>
        <v>0</v>
      </c>
      <c r="EA285" s="263">
        <f>EB285+EC285</f>
        <v>0</v>
      </c>
      <c r="EB285" s="263">
        <f>EB286</f>
        <v>0</v>
      </c>
      <c r="EC285" s="263"/>
      <c r="ED285" s="281">
        <f>EE285+EE305</f>
        <v>64289.100630000001</v>
      </c>
      <c r="EE285" s="263">
        <f>EE286+EE287</f>
        <v>63539.100630000001</v>
      </c>
      <c r="EF285" s="263"/>
      <c r="EG285" s="281">
        <f t="shared" si="695"/>
        <v>79080.122130000003</v>
      </c>
      <c r="EH285" s="263">
        <f>EH286+EH287</f>
        <v>79080.122130000003</v>
      </c>
      <c r="EI285" s="263"/>
      <c r="EJ285" s="263">
        <f>EJ286+EJ287</f>
        <v>0</v>
      </c>
      <c r="EK285" s="263">
        <f>EL285+EN285</f>
        <v>-79080.122130000003</v>
      </c>
      <c r="EL285" s="263">
        <f>EL286+EL287</f>
        <v>-79080.122130000003</v>
      </c>
      <c r="EM285" s="263"/>
      <c r="EN285" s="263">
        <f>EN286+EN287</f>
        <v>0</v>
      </c>
      <c r="EO285" s="263">
        <f>EP285+ER285</f>
        <v>0</v>
      </c>
      <c r="EP285" s="263">
        <f>EP286+EP287</f>
        <v>0</v>
      </c>
      <c r="EQ285" s="263"/>
      <c r="ER285" s="263">
        <f>ER286+ER287</f>
        <v>0</v>
      </c>
      <c r="ES285" s="263">
        <f t="shared" si="710"/>
        <v>0</v>
      </c>
      <c r="ET285" s="263">
        <f>ET286+ET287</f>
        <v>0</v>
      </c>
      <c r="EU285" s="263"/>
      <c r="EV285" s="263"/>
      <c r="EW285" s="263">
        <f>EX285+EY285</f>
        <v>8536.1158599999999</v>
      </c>
      <c r="EX285" s="263">
        <f>EX286+EX287</f>
        <v>8536.1158599999999</v>
      </c>
      <c r="EY285" s="263">
        <f>EY286+EY287</f>
        <v>0</v>
      </c>
      <c r="EZ285" s="281">
        <f t="shared" si="662"/>
        <v>108809.10313999999</v>
      </c>
      <c r="FA285" s="263">
        <f>FA286+FA287</f>
        <v>108809.10313999999</v>
      </c>
      <c r="FB285" s="263"/>
      <c r="FC285" s="281">
        <f t="shared" si="677"/>
        <v>117345.219</v>
      </c>
      <c r="FD285" s="263">
        <f>FD286+FD287</f>
        <v>117345.219</v>
      </c>
      <c r="FE285" s="263"/>
      <c r="FF285" s="263">
        <f>FF286+FF287</f>
        <v>0</v>
      </c>
      <c r="FG285" s="263">
        <f>FH285+FJ285</f>
        <v>10220.877309999996</v>
      </c>
      <c r="FH285" s="263">
        <f>FH286+FH287</f>
        <v>10220.877309999996</v>
      </c>
      <c r="FI285" s="263"/>
      <c r="FJ285" s="263">
        <f>FJ286+FJ287</f>
        <v>0</v>
      </c>
      <c r="FK285" s="263">
        <f>FL285+FN285</f>
        <v>0</v>
      </c>
      <c r="FL285" s="263">
        <f>FL286+FL287</f>
        <v>0</v>
      </c>
      <c r="FM285" s="263"/>
      <c r="FN285" s="263">
        <f>FN286+FN287</f>
        <v>0</v>
      </c>
      <c r="FO285" s="281">
        <f t="shared" si="700"/>
        <v>127566.09630999999</v>
      </c>
      <c r="FP285" s="263">
        <f>FP286+FP287</f>
        <v>127566.09630999999</v>
      </c>
      <c r="FQ285" s="263"/>
      <c r="FR285" s="263">
        <f>FR286+FR287</f>
        <v>0</v>
      </c>
      <c r="FS285" s="263">
        <f t="shared" si="709"/>
        <v>35911.874969999997</v>
      </c>
      <c r="FT285" s="431">
        <f t="shared" si="678"/>
        <v>0.30603611528476499</v>
      </c>
      <c r="FU285" s="263">
        <f>FU286+FU287</f>
        <v>35911.874969999997</v>
      </c>
      <c r="FV285" s="431">
        <f t="shared" si="701"/>
        <v>0.30603611528476499</v>
      </c>
      <c r="FW285" s="263"/>
      <c r="FX285" s="431"/>
      <c r="FY285" s="263"/>
      <c r="FZ285" s="431"/>
      <c r="GA285" s="263">
        <f t="shared" si="663"/>
        <v>35911.874969999997</v>
      </c>
      <c r="GB285" s="431">
        <f t="shared" si="702"/>
        <v>0.30603611528476499</v>
      </c>
      <c r="GC285" s="263">
        <f>GC286+GC287</f>
        <v>35911.874969999997</v>
      </c>
      <c r="GD285" s="431">
        <f t="shared" si="679"/>
        <v>0.30603611528476499</v>
      </c>
      <c r="GE285" s="263"/>
      <c r="GF285" s="431"/>
      <c r="GG285" s="263"/>
      <c r="GH285" s="431"/>
      <c r="GI285" s="263">
        <f t="shared" si="664"/>
        <v>74045.594790000003</v>
      </c>
      <c r="GJ285" s="431">
        <f t="shared" si="680"/>
        <v>0.63100649026016142</v>
      </c>
      <c r="GK285" s="263">
        <f>GK286+GK287</f>
        <v>74045.594790000003</v>
      </c>
      <c r="GL285" s="431">
        <f t="shared" si="681"/>
        <v>0.63100649026016142</v>
      </c>
      <c r="GM285" s="263"/>
      <c r="GN285" s="431"/>
      <c r="GO285" s="263"/>
      <c r="GP285" s="431"/>
      <c r="GQ285" s="263"/>
      <c r="GR285" s="263"/>
      <c r="GS285" s="263"/>
      <c r="GT285" s="263"/>
      <c r="GU285" s="281">
        <f t="shared" si="682"/>
        <v>5922.21227</v>
      </c>
      <c r="GV285" s="263">
        <f>GV286+GV287</f>
        <v>5922.21227</v>
      </c>
      <c r="GW285" s="263"/>
      <c r="GX285" s="263">
        <f>GX286+GX287</f>
        <v>0</v>
      </c>
      <c r="GY285" s="263"/>
      <c r="GZ285" s="263"/>
      <c r="HA285" s="263"/>
      <c r="HB285" s="263"/>
      <c r="HC285" s="263"/>
      <c r="HD285" s="263"/>
      <c r="HE285" s="263"/>
      <c r="HF285" s="263"/>
      <c r="HG285" s="281">
        <f t="shared" si="683"/>
        <v>0</v>
      </c>
      <c r="HH285" s="263">
        <f>HH286+HH287</f>
        <v>0</v>
      </c>
      <c r="HI285" s="263"/>
      <c r="HJ285" s="263">
        <f>HJ286+HJ287</f>
        <v>0</v>
      </c>
      <c r="HK285" s="281">
        <f t="shared" si="684"/>
        <v>0</v>
      </c>
      <c r="HL285" s="263">
        <f>HL286+HL287</f>
        <v>0</v>
      </c>
      <c r="HM285" s="263"/>
      <c r="HN285" s="263">
        <f>HN286+HN287</f>
        <v>0</v>
      </c>
      <c r="HO285" s="281">
        <f t="shared" si="703"/>
        <v>5922.21227</v>
      </c>
      <c r="HP285" s="263">
        <f>HP286+HP287</f>
        <v>5922.21227</v>
      </c>
      <c r="HQ285" s="263"/>
      <c r="HR285" s="263"/>
      <c r="HS285" s="281">
        <f t="shared" si="685"/>
        <v>0</v>
      </c>
      <c r="HT285" s="263">
        <f>HT286+HT287</f>
        <v>0</v>
      </c>
      <c r="HU285" s="263"/>
      <c r="HV285" s="263">
        <f>HV286+HV287</f>
        <v>0</v>
      </c>
      <c r="HW285" s="281">
        <f t="shared" si="686"/>
        <v>0</v>
      </c>
      <c r="HX285" s="263">
        <f>HX286+HX287</f>
        <v>0</v>
      </c>
      <c r="HY285" s="263"/>
      <c r="HZ285" s="263">
        <f>HZ286+HZ287</f>
        <v>0</v>
      </c>
      <c r="IA285" s="281">
        <f t="shared" si="687"/>
        <v>0</v>
      </c>
      <c r="IB285" s="263">
        <f>IB286+IB287</f>
        <v>0</v>
      </c>
      <c r="IC285" s="263"/>
      <c r="ID285" s="263">
        <f>ID286+ID287</f>
        <v>0</v>
      </c>
      <c r="IE285" s="491"/>
      <c r="IF285" s="270"/>
      <c r="IG285" s="270"/>
      <c r="IH285" s="270"/>
    </row>
    <row r="286" spans="2:249" s="271" customFormat="1" ht="38.25" hidden="1" customHeight="1" x14ac:dyDescent="0.3">
      <c r="B286" s="489"/>
      <c r="C286" s="263" t="s">
        <v>371</v>
      </c>
      <c r="D286" s="490"/>
      <c r="E286" s="263">
        <f>F286+G286</f>
        <v>14555.889209999999</v>
      </c>
      <c r="F286" s="263">
        <v>14555.889209999999</v>
      </c>
      <c r="G286" s="263"/>
      <c r="H286" s="263">
        <f>I286+J286</f>
        <v>-5835.4332599999998</v>
      </c>
      <c r="I286" s="263">
        <f>L286-F286</f>
        <v>-5835.4332599999998</v>
      </c>
      <c r="J286" s="263">
        <f>M286-G286</f>
        <v>0</v>
      </c>
      <c r="K286" s="263">
        <f>L286+M286</f>
        <v>8720.4559499999996</v>
      </c>
      <c r="L286" s="263">
        <v>8720.4559499999996</v>
      </c>
      <c r="M286" s="263"/>
      <c r="N286" s="263">
        <f>O286+P286</f>
        <v>0</v>
      </c>
      <c r="O286" s="263">
        <f>R286-L286</f>
        <v>0</v>
      </c>
      <c r="P286" s="263">
        <f>S286-M286</f>
        <v>0</v>
      </c>
      <c r="Q286" s="263">
        <f>R286+S286</f>
        <v>8720.4559499999996</v>
      </c>
      <c r="R286" s="263">
        <v>8720.4559499999996</v>
      </c>
      <c r="S286" s="263"/>
      <c r="T286" s="263">
        <f>U286+V286</f>
        <v>0</v>
      </c>
      <c r="U286" s="263"/>
      <c r="V286" s="263"/>
      <c r="W286" s="263">
        <f>X286+Y286</f>
        <v>0</v>
      </c>
      <c r="X286" s="263">
        <f>AA286-U286</f>
        <v>0</v>
      </c>
      <c r="Y286" s="263">
        <f>AB286-V286</f>
        <v>0</v>
      </c>
      <c r="Z286" s="263">
        <f>AA286+AB286</f>
        <v>0</v>
      </c>
      <c r="AA286" s="263">
        <v>0</v>
      </c>
      <c r="AB286" s="263"/>
      <c r="AC286" s="263">
        <f>AD286+AE286</f>
        <v>0</v>
      </c>
      <c r="AD286" s="263">
        <v>0</v>
      </c>
      <c r="AE286" s="263"/>
      <c r="AF286" s="263">
        <f>AG286+AH286</f>
        <v>0</v>
      </c>
      <c r="AG286" s="263">
        <v>0</v>
      </c>
      <c r="AH286" s="263"/>
      <c r="AI286" s="263"/>
      <c r="AJ286" s="263">
        <f>AA286</f>
        <v>0</v>
      </c>
      <c r="AK286" s="263">
        <f t="shared" ref="AK286:AL290" si="713">Z286-AJ286</f>
        <v>0</v>
      </c>
      <c r="AL286" s="263">
        <f t="shared" si="713"/>
        <v>0</v>
      </c>
      <c r="AM286" s="263"/>
      <c r="AN286" s="263"/>
      <c r="AO286" s="263">
        <v>1</v>
      </c>
      <c r="AP286" s="263"/>
      <c r="AQ286" s="263"/>
      <c r="AR286" s="263">
        <f>AF286-AP286</f>
        <v>0</v>
      </c>
      <c r="AS286" s="263">
        <f>AT286+AU286</f>
        <v>0</v>
      </c>
      <c r="AT286" s="263"/>
      <c r="AU286" s="263"/>
      <c r="AV286" s="263">
        <f>AW286+AX286</f>
        <v>0</v>
      </c>
      <c r="AW286" s="263">
        <f>AZ286-AT286</f>
        <v>0</v>
      </c>
      <c r="AX286" s="263">
        <f>BA286-AU286</f>
        <v>0</v>
      </c>
      <c r="AY286" s="263">
        <f>AZ286+BA286</f>
        <v>0</v>
      </c>
      <c r="AZ286" s="263"/>
      <c r="BA286" s="263"/>
      <c r="BB286" s="263">
        <f>BC286+BD286</f>
        <v>0</v>
      </c>
      <c r="BC286" s="263"/>
      <c r="BD286" s="263"/>
      <c r="BE286" s="263">
        <f>BF286+BG286</f>
        <v>0</v>
      </c>
      <c r="BF286" s="263">
        <f>BW286-BC286</f>
        <v>0</v>
      </c>
      <c r="BG286" s="263">
        <f>BX286-BD286</f>
        <v>0</v>
      </c>
      <c r="BH286" s="263">
        <f>BI286+BJ286</f>
        <v>0</v>
      </c>
      <c r="BI286" s="263"/>
      <c r="BJ286" s="263"/>
      <c r="BK286" s="263">
        <v>1</v>
      </c>
      <c r="BL286" s="263">
        <f t="shared" si="707"/>
        <v>0</v>
      </c>
      <c r="BM286" s="263"/>
      <c r="BN286" s="263"/>
      <c r="BO286" s="263"/>
      <c r="BP286" s="263"/>
      <c r="BQ286" s="263"/>
      <c r="BR286" s="263"/>
      <c r="BS286" s="263">
        <f>BT286+BU286</f>
        <v>0</v>
      </c>
      <c r="BT286" s="263">
        <v>0</v>
      </c>
      <c r="BU286" s="263"/>
      <c r="BV286" s="263">
        <f>BW286+BX286</f>
        <v>0</v>
      </c>
      <c r="BW286" s="263"/>
      <c r="BX286" s="263"/>
      <c r="BY286" s="263">
        <f>BZ286+CA286</f>
        <v>0</v>
      </c>
      <c r="BZ286" s="263">
        <f>CC286-BW286</f>
        <v>0</v>
      </c>
      <c r="CA286" s="263">
        <f>CD286-BX286</f>
        <v>0</v>
      </c>
      <c r="CB286" s="263">
        <f>CC286+CD286</f>
        <v>0</v>
      </c>
      <c r="CC286" s="263"/>
      <c r="CD286" s="263"/>
      <c r="CE286" s="263">
        <v>1</v>
      </c>
      <c r="CF286" s="263">
        <f t="shared" si="690"/>
        <v>0</v>
      </c>
      <c r="CG286" s="263"/>
      <c r="CH286" s="263">
        <f>CI286+CJ286</f>
        <v>0</v>
      </c>
      <c r="CI286" s="263"/>
      <c r="CJ286" s="263"/>
      <c r="CK286" s="263">
        <f>CL286+CM286</f>
        <v>0</v>
      </c>
      <c r="CL286" s="263">
        <f>CR286-CI286</f>
        <v>0</v>
      </c>
      <c r="CM286" s="263">
        <f>CS286-CJ286</f>
        <v>0</v>
      </c>
      <c r="CN286" s="263">
        <f>CO286+CP286</f>
        <v>0</v>
      </c>
      <c r="CO286" s="263">
        <f>II286-CL286</f>
        <v>0</v>
      </c>
      <c r="CP286" s="263">
        <f>IJ286-CM286</f>
        <v>0</v>
      </c>
      <c r="CQ286" s="263">
        <f>CR286+CS286</f>
        <v>0</v>
      </c>
      <c r="CR286" s="263"/>
      <c r="CS286" s="263"/>
      <c r="CT286" s="263">
        <f>CU286+CV286</f>
        <v>78590</v>
      </c>
      <c r="CU286" s="263">
        <f>128590-50000</f>
        <v>78590</v>
      </c>
      <c r="CV286" s="263"/>
      <c r="CW286" s="263">
        <f>CX286+CY286</f>
        <v>0</v>
      </c>
      <c r="CX286" s="263">
        <v>0</v>
      </c>
      <c r="CY286" s="263"/>
      <c r="CZ286" s="263">
        <f>DA286+DB286</f>
        <v>0</v>
      </c>
      <c r="DA286" s="263"/>
      <c r="DB286" s="263"/>
      <c r="DC286" s="263">
        <f>DD286</f>
        <v>0</v>
      </c>
      <c r="DD286" s="263">
        <f>DV286-DA286</f>
        <v>0</v>
      </c>
      <c r="DE286" s="263"/>
      <c r="DF286" s="263">
        <f>DG286+DH286</f>
        <v>0</v>
      </c>
      <c r="DG286" s="263"/>
      <c r="DH286" s="263"/>
      <c r="DI286" s="281">
        <f t="shared" si="661"/>
        <v>0</v>
      </c>
      <c r="DJ286" s="263">
        <f>CX286+DG286</f>
        <v>0</v>
      </c>
      <c r="DK286" s="263"/>
      <c r="DL286" s="263">
        <f>DM286+DN286</f>
        <v>0</v>
      </c>
      <c r="DM286" s="263">
        <f>DA286+DJ286</f>
        <v>0</v>
      </c>
      <c r="DN286" s="263"/>
      <c r="DO286" s="263">
        <f>DP286+DQ286</f>
        <v>0</v>
      </c>
      <c r="DP286" s="263">
        <v>0</v>
      </c>
      <c r="DQ286" s="263"/>
      <c r="DR286" s="263">
        <f>DS286+DT286</f>
        <v>0</v>
      </c>
      <c r="DS286" s="263">
        <f>DG286+DP286</f>
        <v>0</v>
      </c>
      <c r="DT286" s="263"/>
      <c r="DU286" s="263">
        <f t="shared" si="712"/>
        <v>0</v>
      </c>
      <c r="DV286" s="263">
        <v>0</v>
      </c>
      <c r="DW286" s="263"/>
      <c r="DX286" s="263">
        <f>DY286+DZ286</f>
        <v>0</v>
      </c>
      <c r="DY286" s="263"/>
      <c r="DZ286" s="263"/>
      <c r="EA286" s="263">
        <f>EB286+EC286</f>
        <v>0</v>
      </c>
      <c r="EB286" s="263">
        <f>EX286-DY286</f>
        <v>0</v>
      </c>
      <c r="EC286" s="263"/>
      <c r="ED286" s="281">
        <f>EE286+EE306</f>
        <v>0</v>
      </c>
      <c r="EE286" s="263">
        <f>EH286-DV286</f>
        <v>0</v>
      </c>
      <c r="EF286" s="263"/>
      <c r="EG286" s="281">
        <f t="shared" si="695"/>
        <v>0</v>
      </c>
      <c r="EH286" s="263">
        <v>0</v>
      </c>
      <c r="EI286" s="263"/>
      <c r="EJ286" s="263"/>
      <c r="EK286" s="263">
        <f>EL286+EN286</f>
        <v>0</v>
      </c>
      <c r="EL286" s="263"/>
      <c r="EM286" s="263"/>
      <c r="EN286" s="263"/>
      <c r="EO286" s="263">
        <f>EP286+ER286</f>
        <v>0</v>
      </c>
      <c r="EP286" s="263"/>
      <c r="EQ286" s="263"/>
      <c r="ER286" s="263"/>
      <c r="ES286" s="263">
        <f t="shared" si="710"/>
        <v>0</v>
      </c>
      <c r="ET286" s="263"/>
      <c r="EU286" s="263"/>
      <c r="EV286" s="263"/>
      <c r="EW286" s="263">
        <f>EX286+EY286</f>
        <v>0</v>
      </c>
      <c r="EX286" s="263">
        <v>0</v>
      </c>
      <c r="EY286" s="263">
        <v>0</v>
      </c>
      <c r="EZ286" s="281">
        <f t="shared" si="662"/>
        <v>0</v>
      </c>
      <c r="FA286" s="263">
        <f>FD286-EX286</f>
        <v>0</v>
      </c>
      <c r="FB286" s="263"/>
      <c r="FC286" s="281">
        <f t="shared" si="677"/>
        <v>0</v>
      </c>
      <c r="FD286" s="263">
        <v>0</v>
      </c>
      <c r="FE286" s="263"/>
      <c r="FF286" s="263"/>
      <c r="FG286" s="263">
        <f>FH286+FJ286</f>
        <v>0</v>
      </c>
      <c r="FH286" s="263">
        <f>FP286-FD286</f>
        <v>0</v>
      </c>
      <c r="FI286" s="263"/>
      <c r="FJ286" s="263"/>
      <c r="FK286" s="263">
        <f>FL286+FN286</f>
        <v>0</v>
      </c>
      <c r="FL286" s="263"/>
      <c r="FM286" s="263"/>
      <c r="FN286" s="263"/>
      <c r="FO286" s="281">
        <f t="shared" si="700"/>
        <v>0</v>
      </c>
      <c r="FP286" s="263">
        <v>0</v>
      </c>
      <c r="FQ286" s="263"/>
      <c r="FR286" s="263"/>
      <c r="FS286" s="263">
        <f t="shared" si="709"/>
        <v>0</v>
      </c>
      <c r="FT286" s="431" t="e">
        <f t="shared" si="678"/>
        <v>#DIV/0!</v>
      </c>
      <c r="FU286" s="263">
        <v>0</v>
      </c>
      <c r="FV286" s="431" t="e">
        <f t="shared" si="701"/>
        <v>#DIV/0!</v>
      </c>
      <c r="FW286" s="263"/>
      <c r="FX286" s="431"/>
      <c r="FY286" s="263"/>
      <c r="FZ286" s="431"/>
      <c r="GA286" s="263">
        <f t="shared" si="663"/>
        <v>0</v>
      </c>
      <c r="GB286" s="431" t="e">
        <f t="shared" si="702"/>
        <v>#DIV/0!</v>
      </c>
      <c r="GC286" s="263">
        <v>0</v>
      </c>
      <c r="GD286" s="431" t="e">
        <f t="shared" si="679"/>
        <v>#DIV/0!</v>
      </c>
      <c r="GE286" s="263"/>
      <c r="GF286" s="431"/>
      <c r="GG286" s="263"/>
      <c r="GH286" s="431"/>
      <c r="GI286" s="263">
        <f t="shared" si="664"/>
        <v>0</v>
      </c>
      <c r="GJ286" s="431" t="e">
        <f t="shared" si="680"/>
        <v>#DIV/0!</v>
      </c>
      <c r="GK286" s="263">
        <v>0</v>
      </c>
      <c r="GL286" s="431" t="e">
        <f t="shared" si="681"/>
        <v>#DIV/0!</v>
      </c>
      <c r="GM286" s="263"/>
      <c r="GN286" s="431"/>
      <c r="GO286" s="263"/>
      <c r="GP286" s="431"/>
      <c r="GQ286" s="263"/>
      <c r="GR286" s="263"/>
      <c r="GS286" s="263"/>
      <c r="GT286" s="263"/>
      <c r="GU286" s="281">
        <f t="shared" si="682"/>
        <v>0</v>
      </c>
      <c r="GV286" s="263">
        <v>0</v>
      </c>
      <c r="GW286" s="263"/>
      <c r="GX286" s="263"/>
      <c r="GY286" s="263"/>
      <c r="GZ286" s="263"/>
      <c r="HA286" s="263"/>
      <c r="HB286" s="263"/>
      <c r="HC286" s="263"/>
      <c r="HD286" s="263"/>
      <c r="HE286" s="263"/>
      <c r="HF286" s="263"/>
      <c r="HG286" s="281">
        <f t="shared" si="683"/>
        <v>0</v>
      </c>
      <c r="HH286" s="263">
        <f>HP286-GV286</f>
        <v>0</v>
      </c>
      <c r="HI286" s="263"/>
      <c r="HJ286" s="263"/>
      <c r="HK286" s="281">
        <f t="shared" si="684"/>
        <v>0</v>
      </c>
      <c r="HL286" s="263">
        <f>IF286-GZ286</f>
        <v>0</v>
      </c>
      <c r="HM286" s="263"/>
      <c r="HN286" s="263"/>
      <c r="HO286" s="281">
        <f t="shared" si="703"/>
        <v>0</v>
      </c>
      <c r="HP286" s="263">
        <f>GV286</f>
        <v>0</v>
      </c>
      <c r="HQ286" s="263"/>
      <c r="HR286" s="263"/>
      <c r="HS286" s="281">
        <f t="shared" si="685"/>
        <v>0</v>
      </c>
      <c r="HT286" s="263">
        <v>0</v>
      </c>
      <c r="HU286" s="263"/>
      <c r="HV286" s="263"/>
      <c r="HW286" s="281">
        <f t="shared" si="686"/>
        <v>0</v>
      </c>
      <c r="HX286" s="263">
        <f>IR286-HL286</f>
        <v>0</v>
      </c>
      <c r="HY286" s="263"/>
      <c r="HZ286" s="263"/>
      <c r="IA286" s="281">
        <f t="shared" si="687"/>
        <v>0</v>
      </c>
      <c r="IB286" s="263">
        <v>0</v>
      </c>
      <c r="IC286" s="263"/>
      <c r="ID286" s="263"/>
      <c r="IE286" s="491"/>
      <c r="IF286" s="270"/>
      <c r="IG286" s="270"/>
      <c r="IH286" s="270"/>
    </row>
    <row r="287" spans="2:249" s="271" customFormat="1" ht="39" hidden="1" customHeight="1" x14ac:dyDescent="0.3">
      <c r="B287" s="489"/>
      <c r="C287" s="263" t="s">
        <v>190</v>
      </c>
      <c r="D287" s="490"/>
      <c r="E287" s="263">
        <f>F287+G287</f>
        <v>236.16800000000001</v>
      </c>
      <c r="F287" s="263">
        <v>236.16800000000001</v>
      </c>
      <c r="G287" s="263"/>
      <c r="H287" s="263">
        <f>I287+J287</f>
        <v>0</v>
      </c>
      <c r="I287" s="263">
        <f>L287-F287</f>
        <v>0</v>
      </c>
      <c r="J287" s="263">
        <f>M287-G287</f>
        <v>0</v>
      </c>
      <c r="K287" s="263">
        <f>L287+M287</f>
        <v>236.16800000000001</v>
      </c>
      <c r="L287" s="263">
        <v>236.16800000000001</v>
      </c>
      <c r="M287" s="263"/>
      <c r="N287" s="263">
        <f>O287+P287</f>
        <v>0</v>
      </c>
      <c r="O287" s="263">
        <f>R287-L287</f>
        <v>0</v>
      </c>
      <c r="P287" s="263">
        <f>S287-M287</f>
        <v>0</v>
      </c>
      <c r="Q287" s="263">
        <f>R287+S287</f>
        <v>236.16800000000001</v>
      </c>
      <c r="R287" s="263">
        <v>236.16800000000001</v>
      </c>
      <c r="S287" s="263"/>
      <c r="T287" s="263">
        <f>U287+V287</f>
        <v>0</v>
      </c>
      <c r="U287" s="263"/>
      <c r="V287" s="263"/>
      <c r="W287" s="263">
        <f>X287+Y287</f>
        <v>26903.971130000002</v>
      </c>
      <c r="X287" s="263">
        <f>AA287-U287</f>
        <v>26903.971130000002</v>
      </c>
      <c r="Y287" s="263">
        <f>AB287-V287</f>
        <v>0</v>
      </c>
      <c r="Z287" s="263">
        <f>AA287+AB287</f>
        <v>26903.971130000002</v>
      </c>
      <c r="AA287" s="263">
        <v>26903.971130000002</v>
      </c>
      <c r="AB287" s="263"/>
      <c r="AC287" s="263">
        <f>AD287+AE287</f>
        <v>0</v>
      </c>
      <c r="AD287" s="263"/>
      <c r="AE287" s="263"/>
      <c r="AF287" s="263">
        <f>AG287+AH287</f>
        <v>26903.971130000002</v>
      </c>
      <c r="AG287" s="263">
        <f>AA287+AD287</f>
        <v>26903.971130000002</v>
      </c>
      <c r="AH287" s="263"/>
      <c r="AI287" s="263"/>
      <c r="AJ287" s="263">
        <f>AA287</f>
        <v>26903.971130000002</v>
      </c>
      <c r="AK287" s="263">
        <f t="shared" si="713"/>
        <v>0</v>
      </c>
      <c r="AL287" s="263">
        <f t="shared" si="713"/>
        <v>26903.971130000002</v>
      </c>
      <c r="AM287" s="263"/>
      <c r="AN287" s="263"/>
      <c r="AO287" s="263">
        <v>1</v>
      </c>
      <c r="AP287" s="263">
        <v>26903.971130000002</v>
      </c>
      <c r="AQ287" s="263"/>
      <c r="AR287" s="263">
        <f>AF287-AP287-AQ287</f>
        <v>0</v>
      </c>
      <c r="AS287" s="263">
        <f>AT287+AU287</f>
        <v>0</v>
      </c>
      <c r="AT287" s="263"/>
      <c r="AU287" s="263"/>
      <c r="AV287" s="263">
        <f>AW287+AX287</f>
        <v>0</v>
      </c>
      <c r="AW287" s="263">
        <f>AZ287-AT287</f>
        <v>0</v>
      </c>
      <c r="AX287" s="263">
        <f>BA287-AU287</f>
        <v>0</v>
      </c>
      <c r="AY287" s="263">
        <f>AZ287+BA287</f>
        <v>0</v>
      </c>
      <c r="AZ287" s="263"/>
      <c r="BA287" s="263"/>
      <c r="BB287" s="263">
        <f>BC287+BD287</f>
        <v>0</v>
      </c>
      <c r="BC287" s="263"/>
      <c r="BD287" s="263"/>
      <c r="BE287" s="263">
        <f>BF287+BG287</f>
        <v>0</v>
      </c>
      <c r="BF287" s="263">
        <f>BW287-BC287</f>
        <v>0</v>
      </c>
      <c r="BG287" s="263">
        <f>BX287-BD287</f>
        <v>0</v>
      </c>
      <c r="BH287" s="263">
        <f>BI287+BJ287</f>
        <v>0</v>
      </c>
      <c r="BI287" s="263"/>
      <c r="BJ287" s="263"/>
      <c r="BK287" s="263">
        <v>1</v>
      </c>
      <c r="BL287" s="263">
        <f t="shared" si="707"/>
        <v>0</v>
      </c>
      <c r="BM287" s="263"/>
      <c r="BN287" s="263"/>
      <c r="BO287" s="263"/>
      <c r="BP287" s="263"/>
      <c r="BQ287" s="263"/>
      <c r="BR287" s="263"/>
      <c r="BS287" s="263">
        <f>BT287+BU287</f>
        <v>0</v>
      </c>
      <c r="BT287" s="263">
        <v>0</v>
      </c>
      <c r="BU287" s="263"/>
      <c r="BV287" s="263">
        <f>BW287+BX287</f>
        <v>0</v>
      </c>
      <c r="BW287" s="263"/>
      <c r="BX287" s="263"/>
      <c r="BY287" s="263">
        <f>BZ287+CA287</f>
        <v>0</v>
      </c>
      <c r="BZ287" s="263">
        <f>CC287-BW287</f>
        <v>0</v>
      </c>
      <c r="CA287" s="263">
        <f>CD287-BX287</f>
        <v>0</v>
      </c>
      <c r="CB287" s="263">
        <f>CC287+CD287</f>
        <v>0</v>
      </c>
      <c r="CC287" s="263"/>
      <c r="CD287" s="263"/>
      <c r="CE287" s="263">
        <v>1</v>
      </c>
      <c r="CF287" s="263">
        <f t="shared" si="690"/>
        <v>0</v>
      </c>
      <c r="CG287" s="263"/>
      <c r="CH287" s="263">
        <f>CI287+CJ287</f>
        <v>0</v>
      </c>
      <c r="CI287" s="263"/>
      <c r="CJ287" s="263"/>
      <c r="CK287" s="263">
        <f>CL287+CM287</f>
        <v>0</v>
      </c>
      <c r="CL287" s="263">
        <f>CR287-CI287</f>
        <v>0</v>
      </c>
      <c r="CM287" s="263">
        <f>CS287-CJ287</f>
        <v>0</v>
      </c>
      <c r="CN287" s="263">
        <f>CO287+CP287</f>
        <v>0</v>
      </c>
      <c r="CO287" s="263">
        <f>II287-CL287</f>
        <v>0</v>
      </c>
      <c r="CP287" s="263">
        <f>IJ287-CM287</f>
        <v>0</v>
      </c>
      <c r="CQ287" s="263">
        <f>CR287+CS287</f>
        <v>0</v>
      </c>
      <c r="CR287" s="263"/>
      <c r="CS287" s="263"/>
      <c r="CT287" s="263">
        <f>CU287+CV287</f>
        <v>0</v>
      </c>
      <c r="CU287" s="263">
        <v>0</v>
      </c>
      <c r="CV287" s="263"/>
      <c r="CW287" s="263">
        <f>CX287+CY287</f>
        <v>14073.91511</v>
      </c>
      <c r="CX287" s="263">
        <v>14073.91511</v>
      </c>
      <c r="CY287" s="263"/>
      <c r="CZ287" s="263">
        <f>DA287+DB287</f>
        <v>0</v>
      </c>
      <c r="DA287" s="263"/>
      <c r="DB287" s="263"/>
      <c r="DC287" s="263">
        <f>DD287</f>
        <v>15541.021500000001</v>
      </c>
      <c r="DD287" s="263">
        <f>DV287-DA287</f>
        <v>15541.021500000001</v>
      </c>
      <c r="DE287" s="263"/>
      <c r="DF287" s="263">
        <f>DG287+DH287</f>
        <v>0</v>
      </c>
      <c r="DG287" s="263">
        <f>DJ287-CX287</f>
        <v>0</v>
      </c>
      <c r="DH287" s="263"/>
      <c r="DI287" s="281">
        <f t="shared" si="661"/>
        <v>14073.91511</v>
      </c>
      <c r="DJ287" s="263">
        <f>CX287:CX288</f>
        <v>14073.91511</v>
      </c>
      <c r="DK287" s="263"/>
      <c r="DL287" s="263">
        <f>DM287+DN287</f>
        <v>2925.9151099999999</v>
      </c>
      <c r="DM287" s="263">
        <f>2063.15711+862.758</f>
        <v>2925.9151099999999</v>
      </c>
      <c r="DN287" s="263"/>
      <c r="DO287" s="263">
        <f>DP287+DQ287</f>
        <v>0</v>
      </c>
      <c r="DP287" s="263">
        <v>0</v>
      </c>
      <c r="DQ287" s="263"/>
      <c r="DR287" s="263">
        <f>DS287+DT287</f>
        <v>11148</v>
      </c>
      <c r="DS287" s="263">
        <f>DJ287-DM287-DP287</f>
        <v>11148</v>
      </c>
      <c r="DT287" s="263"/>
      <c r="DU287" s="263">
        <f t="shared" si="712"/>
        <v>15541.021500000001</v>
      </c>
      <c r="DV287" s="263">
        <v>15541.021500000001</v>
      </c>
      <c r="DW287" s="263"/>
      <c r="DX287" s="263">
        <f>DY287+DZ287</f>
        <v>0</v>
      </c>
      <c r="DY287" s="263"/>
      <c r="DZ287" s="263"/>
      <c r="EA287" s="263"/>
      <c r="EB287" s="263"/>
      <c r="EC287" s="263"/>
      <c r="ED287" s="281">
        <f>EE287+EE307</f>
        <v>63539.100630000001</v>
      </c>
      <c r="EE287" s="263">
        <f>EH287-DV287</f>
        <v>63539.100630000001</v>
      </c>
      <c r="EF287" s="263"/>
      <c r="EG287" s="281">
        <f t="shared" si="695"/>
        <v>79080.122130000003</v>
      </c>
      <c r="EH287" s="263">
        <v>79080.122130000003</v>
      </c>
      <c r="EI287" s="263"/>
      <c r="EJ287" s="263"/>
      <c r="EK287" s="263">
        <f>EL287+EN287</f>
        <v>-79080.122130000003</v>
      </c>
      <c r="EL287" s="263">
        <f>ET287-EH287</f>
        <v>-79080.122130000003</v>
      </c>
      <c r="EM287" s="263"/>
      <c r="EN287" s="263"/>
      <c r="EO287" s="263">
        <f>EP287+ER287</f>
        <v>0</v>
      </c>
      <c r="EP287" s="263">
        <v>0</v>
      </c>
      <c r="EQ287" s="263"/>
      <c r="ER287" s="263"/>
      <c r="ES287" s="263">
        <f t="shared" si="710"/>
        <v>0</v>
      </c>
      <c r="ET287" s="263"/>
      <c r="EU287" s="263"/>
      <c r="EV287" s="263"/>
      <c r="EW287" s="263">
        <f>EX287+EY287</f>
        <v>8536.1158599999999</v>
      </c>
      <c r="EX287" s="263">
        <v>8536.1158599999999</v>
      </c>
      <c r="EY287" s="263"/>
      <c r="EZ287" s="281">
        <f t="shared" si="662"/>
        <v>108809.10313999999</v>
      </c>
      <c r="FA287" s="263">
        <f>FD287-EX287</f>
        <v>108809.10313999999</v>
      </c>
      <c r="FB287" s="263"/>
      <c r="FC287" s="281">
        <f t="shared" si="677"/>
        <v>117345.219</v>
      </c>
      <c r="FD287" s="263">
        <v>117345.219</v>
      </c>
      <c r="FE287" s="263"/>
      <c r="FF287" s="263"/>
      <c r="FG287" s="263">
        <f>FH287+FJ287</f>
        <v>10220.877309999996</v>
      </c>
      <c r="FH287" s="263">
        <f>FP287-FD287</f>
        <v>10220.877309999996</v>
      </c>
      <c r="FI287" s="263"/>
      <c r="FJ287" s="263"/>
      <c r="FK287" s="263">
        <f>FL287+FN287</f>
        <v>0</v>
      </c>
      <c r="FL287" s="263">
        <v>0</v>
      </c>
      <c r="FM287" s="263"/>
      <c r="FN287" s="263"/>
      <c r="FO287" s="281">
        <f t="shared" si="700"/>
        <v>127566.09630999999</v>
      </c>
      <c r="FP287" s="262">
        <f>FD287+9665.11859+555.75872</f>
        <v>127566.09630999999</v>
      </c>
      <c r="FQ287" s="263"/>
      <c r="FR287" s="263"/>
      <c r="FS287" s="263">
        <f t="shared" si="709"/>
        <v>35911.874969999997</v>
      </c>
      <c r="FT287" s="431">
        <f t="shared" si="678"/>
        <v>0.30603611528476499</v>
      </c>
      <c r="FU287" s="263">
        <v>35911.874969999997</v>
      </c>
      <c r="FV287" s="431">
        <f t="shared" si="701"/>
        <v>0.30603611528476499</v>
      </c>
      <c r="FW287" s="263"/>
      <c r="FX287" s="431"/>
      <c r="FY287" s="263"/>
      <c r="FZ287" s="431"/>
      <c r="GA287" s="263">
        <f t="shared" si="663"/>
        <v>35911.874969999997</v>
      </c>
      <c r="GB287" s="431">
        <f t="shared" si="702"/>
        <v>0.30603611528476499</v>
      </c>
      <c r="GC287" s="263">
        <v>35911.874969999997</v>
      </c>
      <c r="GD287" s="431">
        <f t="shared" si="679"/>
        <v>0.30603611528476499</v>
      </c>
      <c r="GE287" s="263"/>
      <c r="GF287" s="431"/>
      <c r="GG287" s="263"/>
      <c r="GH287" s="431"/>
      <c r="GI287" s="263">
        <f t="shared" si="664"/>
        <v>74045.594790000003</v>
      </c>
      <c r="GJ287" s="431">
        <f t="shared" si="680"/>
        <v>0.63100649026016142</v>
      </c>
      <c r="GK287" s="263">
        <v>74045.594790000003</v>
      </c>
      <c r="GL287" s="431">
        <f t="shared" si="681"/>
        <v>0.63100649026016142</v>
      </c>
      <c r="GM287" s="263"/>
      <c r="GN287" s="431"/>
      <c r="GO287" s="263"/>
      <c r="GP287" s="431"/>
      <c r="GQ287" s="263"/>
      <c r="GR287" s="263"/>
      <c r="GS287" s="263"/>
      <c r="GT287" s="263"/>
      <c r="GU287" s="281">
        <f t="shared" si="682"/>
        <v>5922.21227</v>
      </c>
      <c r="GV287" s="263">
        <v>5922.21227</v>
      </c>
      <c r="GW287" s="263"/>
      <c r="GX287" s="263"/>
      <c r="GY287" s="263"/>
      <c r="GZ287" s="263"/>
      <c r="HA287" s="263"/>
      <c r="HB287" s="263"/>
      <c r="HC287" s="263"/>
      <c r="HD287" s="263"/>
      <c r="HE287" s="263"/>
      <c r="HF287" s="263"/>
      <c r="HG287" s="281">
        <f t="shared" si="683"/>
        <v>0</v>
      </c>
      <c r="HH287" s="263">
        <f>HP287-GV287</f>
        <v>0</v>
      </c>
      <c r="HI287" s="263"/>
      <c r="HJ287" s="263"/>
      <c r="HK287" s="281">
        <f t="shared" si="684"/>
        <v>0</v>
      </c>
      <c r="HL287" s="263">
        <f>IF287-GZ287</f>
        <v>0</v>
      </c>
      <c r="HM287" s="263"/>
      <c r="HN287" s="263"/>
      <c r="HO287" s="280">
        <f t="shared" si="703"/>
        <v>5922.21227</v>
      </c>
      <c r="HP287" s="263">
        <f>GV287</f>
        <v>5922.21227</v>
      </c>
      <c r="HQ287" s="263"/>
      <c r="HR287" s="263"/>
      <c r="HS287" s="281">
        <f t="shared" si="685"/>
        <v>0</v>
      </c>
      <c r="HT287" s="263">
        <v>0</v>
      </c>
      <c r="HU287" s="263"/>
      <c r="HV287" s="263"/>
      <c r="HW287" s="281">
        <f t="shared" si="686"/>
        <v>0</v>
      </c>
      <c r="HX287" s="263">
        <f>IR287-HL287</f>
        <v>0</v>
      </c>
      <c r="HY287" s="263"/>
      <c r="HZ287" s="263"/>
      <c r="IA287" s="281">
        <f t="shared" si="687"/>
        <v>0</v>
      </c>
      <c r="IB287" s="263">
        <v>0</v>
      </c>
      <c r="IC287" s="263"/>
      <c r="ID287" s="263"/>
      <c r="IE287" s="491"/>
      <c r="IF287" s="270"/>
      <c r="IG287" s="270"/>
      <c r="IH287" s="270"/>
    </row>
    <row r="288" spans="2:249" s="271" customFormat="1" ht="28.5" hidden="1" customHeight="1" x14ac:dyDescent="0.3">
      <c r="B288" s="489"/>
      <c r="C288" s="417" t="s">
        <v>452</v>
      </c>
      <c r="D288" s="490"/>
      <c r="E288" s="263">
        <f>F288</f>
        <v>3570.0038300000001</v>
      </c>
      <c r="F288" s="263">
        <f>F289</f>
        <v>3570.0038300000001</v>
      </c>
      <c r="G288" s="263"/>
      <c r="H288" s="263">
        <f>I288</f>
        <v>5835.4332599999998</v>
      </c>
      <c r="I288" s="263">
        <f>I289</f>
        <v>5835.4332599999998</v>
      </c>
      <c r="J288" s="263"/>
      <c r="K288" s="263">
        <f>L288</f>
        <v>9405.4370899999994</v>
      </c>
      <c r="L288" s="263">
        <f>L289</f>
        <v>9405.4370899999994</v>
      </c>
      <c r="M288" s="263"/>
      <c r="N288" s="263">
        <f>O288</f>
        <v>0</v>
      </c>
      <c r="O288" s="263">
        <f>O289</f>
        <v>0</v>
      </c>
      <c r="P288" s="263"/>
      <c r="Q288" s="263">
        <f>R288</f>
        <v>9405.4370899999994</v>
      </c>
      <c r="R288" s="263">
        <f>R289</f>
        <v>9405.4370899999994</v>
      </c>
      <c r="S288" s="263"/>
      <c r="T288" s="263">
        <f>U288</f>
        <v>0</v>
      </c>
      <c r="U288" s="263">
        <f>U289</f>
        <v>0</v>
      </c>
      <c r="V288" s="263"/>
      <c r="W288" s="263">
        <f>X288</f>
        <v>26746.553980000001</v>
      </c>
      <c r="X288" s="263">
        <f>X289</f>
        <v>26746.553980000001</v>
      </c>
      <c r="Y288" s="263"/>
      <c r="Z288" s="263">
        <f>AA288</f>
        <v>26746.553980000001</v>
      </c>
      <c r="AA288" s="263">
        <f>AA289</f>
        <v>26746.553980000001</v>
      </c>
      <c r="AB288" s="263"/>
      <c r="AC288" s="263">
        <f>AD288</f>
        <v>0</v>
      </c>
      <c r="AD288" s="263">
        <f>AD289</f>
        <v>0</v>
      </c>
      <c r="AE288" s="263"/>
      <c r="AF288" s="263">
        <f>AG288</f>
        <v>26746.553980000001</v>
      </c>
      <c r="AG288" s="263">
        <f>AG289</f>
        <v>26746.553980000001</v>
      </c>
      <c r="AH288" s="263"/>
      <c r="AI288" s="263"/>
      <c r="AJ288" s="263"/>
      <c r="AK288" s="263">
        <f t="shared" si="713"/>
        <v>26746.553980000001</v>
      </c>
      <c r="AL288" s="263">
        <f t="shared" si="713"/>
        <v>0</v>
      </c>
      <c r="AM288" s="263"/>
      <c r="AN288" s="263"/>
      <c r="AO288" s="263">
        <v>1</v>
      </c>
      <c r="AP288" s="263"/>
      <c r="AQ288" s="263"/>
      <c r="AR288" s="263">
        <f>AF288-AP288</f>
        <v>26746.553980000001</v>
      </c>
      <c r="AS288" s="263">
        <f>AT288</f>
        <v>2000</v>
      </c>
      <c r="AT288" s="263">
        <f>AT289+AT290</f>
        <v>2000</v>
      </c>
      <c r="AU288" s="263"/>
      <c r="AV288" s="263">
        <f>AV289+AV290</f>
        <v>-2000</v>
      </c>
      <c r="AW288" s="263">
        <f>AW289+AW290</f>
        <v>-2000</v>
      </c>
      <c r="AX288" s="263">
        <v>0</v>
      </c>
      <c r="AY288" s="263">
        <f>AZ288</f>
        <v>0</v>
      </c>
      <c r="AZ288" s="263">
        <f>AZ289+AZ290</f>
        <v>0</v>
      </c>
      <c r="BA288" s="263"/>
      <c r="BB288" s="263">
        <f>BC288</f>
        <v>0</v>
      </c>
      <c r="BC288" s="263">
        <f>BC289</f>
        <v>0</v>
      </c>
      <c r="BD288" s="263"/>
      <c r="BE288" s="263">
        <f>BF288</f>
        <v>0</v>
      </c>
      <c r="BF288" s="263">
        <f>BF289</f>
        <v>0</v>
      </c>
      <c r="BG288" s="263"/>
      <c r="BH288" s="263">
        <f>BI288</f>
        <v>0</v>
      </c>
      <c r="BI288" s="263">
        <f>BI289+BI290</f>
        <v>0</v>
      </c>
      <c r="BJ288" s="263"/>
      <c r="BK288" s="263">
        <v>1</v>
      </c>
      <c r="BL288" s="263">
        <f t="shared" si="707"/>
        <v>0</v>
      </c>
      <c r="BM288" s="263"/>
      <c r="BN288" s="263"/>
      <c r="BO288" s="263"/>
      <c r="BP288" s="263"/>
      <c r="BQ288" s="263"/>
      <c r="BR288" s="263"/>
      <c r="BS288" s="263">
        <f>BT288</f>
        <v>0</v>
      </c>
      <c r="BT288" s="263">
        <f>BT289+BT290</f>
        <v>0</v>
      </c>
      <c r="BU288" s="263"/>
      <c r="BV288" s="263">
        <f>BW288</f>
        <v>0</v>
      </c>
      <c r="BW288" s="263">
        <f>BW289</f>
        <v>0</v>
      </c>
      <c r="BX288" s="263"/>
      <c r="BY288" s="263">
        <f>BZ288</f>
        <v>0</v>
      </c>
      <c r="BZ288" s="263">
        <f>BZ289</f>
        <v>0</v>
      </c>
      <c r="CA288" s="263"/>
      <c r="CB288" s="263">
        <f>CC288</f>
        <v>0</v>
      </c>
      <c r="CC288" s="263">
        <f>CC289</f>
        <v>0</v>
      </c>
      <c r="CD288" s="263"/>
      <c r="CE288" s="263">
        <v>1</v>
      </c>
      <c r="CF288" s="263">
        <f t="shared" si="690"/>
        <v>0</v>
      </c>
      <c r="CG288" s="263"/>
      <c r="CH288" s="263">
        <f>CI288</f>
        <v>2000</v>
      </c>
      <c r="CI288" s="263">
        <f>CI289+CI290</f>
        <v>2000</v>
      </c>
      <c r="CJ288" s="263"/>
      <c r="CK288" s="263">
        <f>CK289+CK290</f>
        <v>-2000</v>
      </c>
      <c r="CL288" s="263">
        <f>CL289+CL290</f>
        <v>-2000</v>
      </c>
      <c r="CM288" s="263">
        <v>0</v>
      </c>
      <c r="CN288" s="263">
        <f>CN289+CN290</f>
        <v>2000</v>
      </c>
      <c r="CO288" s="263">
        <f>CO289+CO290</f>
        <v>2000</v>
      </c>
      <c r="CP288" s="263">
        <v>0</v>
      </c>
      <c r="CQ288" s="263">
        <f>CR288</f>
        <v>0</v>
      </c>
      <c r="CR288" s="263"/>
      <c r="CS288" s="263"/>
      <c r="CT288" s="263">
        <f>CU288</f>
        <v>0</v>
      </c>
      <c r="CU288" s="263">
        <f>CU289</f>
        <v>0</v>
      </c>
      <c r="CV288" s="263"/>
      <c r="CW288" s="263">
        <f>CX288</f>
        <v>0</v>
      </c>
      <c r="CX288" s="263">
        <f>CX289</f>
        <v>0</v>
      </c>
      <c r="CY288" s="263"/>
      <c r="CZ288" s="263">
        <f>DA288</f>
        <v>0</v>
      </c>
      <c r="DA288" s="263">
        <f>DA289+DA290</f>
        <v>0</v>
      </c>
      <c r="DB288" s="263"/>
      <c r="DC288" s="263"/>
      <c r="DD288" s="263"/>
      <c r="DE288" s="263"/>
      <c r="DF288" s="263">
        <f>DG288</f>
        <v>0</v>
      </c>
      <c r="DG288" s="263">
        <f>DG289</f>
        <v>0</v>
      </c>
      <c r="DH288" s="263"/>
      <c r="DI288" s="281">
        <f t="shared" si="661"/>
        <v>0</v>
      </c>
      <c r="DJ288" s="263">
        <f>CX288+DG288</f>
        <v>0</v>
      </c>
      <c r="DK288" s="263"/>
      <c r="DL288" s="263">
        <f>DM288</f>
        <v>0</v>
      </c>
      <c r="DM288" s="263">
        <f>DA288+DJ288</f>
        <v>0</v>
      </c>
      <c r="DN288" s="263"/>
      <c r="DO288" s="263">
        <f>DP288</f>
        <v>0</v>
      </c>
      <c r="DP288" s="263">
        <f>DD288+DM288</f>
        <v>0</v>
      </c>
      <c r="DQ288" s="263"/>
      <c r="DR288" s="263">
        <f>DS288</f>
        <v>0</v>
      </c>
      <c r="DS288" s="263">
        <f>DJ288-DM288-DP288</f>
        <v>0</v>
      </c>
      <c r="DT288" s="263"/>
      <c r="DU288" s="263">
        <f t="shared" si="712"/>
        <v>0</v>
      </c>
      <c r="DV288" s="263"/>
      <c r="DW288" s="263"/>
      <c r="DX288" s="263">
        <f>DY288</f>
        <v>0</v>
      </c>
      <c r="DY288" s="263">
        <f>DY289+DY290</f>
        <v>0</v>
      </c>
      <c r="DZ288" s="263"/>
      <c r="EA288" s="263"/>
      <c r="EB288" s="263"/>
      <c r="EC288" s="263"/>
      <c r="ED288" s="281">
        <f>EE288+EE308</f>
        <v>750</v>
      </c>
      <c r="EE288" s="263"/>
      <c r="EF288" s="263"/>
      <c r="EG288" s="281">
        <f t="shared" si="695"/>
        <v>320000</v>
      </c>
      <c r="EH288" s="263">
        <f>EH289+EH290</f>
        <v>320000</v>
      </c>
      <c r="EI288" s="263"/>
      <c r="EJ288" s="263"/>
      <c r="EK288" s="263">
        <f>EL288</f>
        <v>-320000</v>
      </c>
      <c r="EL288" s="263">
        <f>EL289+EL290</f>
        <v>-320000</v>
      </c>
      <c r="EM288" s="263"/>
      <c r="EN288" s="263"/>
      <c r="EO288" s="263">
        <f>EP288</f>
        <v>0</v>
      </c>
      <c r="EP288" s="263">
        <f>EP289+EP290</f>
        <v>0</v>
      </c>
      <c r="EQ288" s="263"/>
      <c r="ER288" s="263"/>
      <c r="ES288" s="263">
        <f>ET288</f>
        <v>0</v>
      </c>
      <c r="ET288" s="263">
        <f>ET289+ET290</f>
        <v>0</v>
      </c>
      <c r="EU288" s="263"/>
      <c r="EV288" s="263"/>
      <c r="EW288" s="263">
        <f>EX288</f>
        <v>638.27878999999996</v>
      </c>
      <c r="EX288" s="263">
        <f>EX289+EX290</f>
        <v>638.27878999999996</v>
      </c>
      <c r="EY288" s="263"/>
      <c r="EZ288" s="281">
        <f t="shared" si="662"/>
        <v>0</v>
      </c>
      <c r="FA288" s="263"/>
      <c r="FB288" s="263"/>
      <c r="FC288" s="281">
        <f t="shared" si="677"/>
        <v>356973.52055000002</v>
      </c>
      <c r="FD288" s="263">
        <f>FD289+FD290</f>
        <v>356973.52055000002</v>
      </c>
      <c r="FE288" s="263"/>
      <c r="FF288" s="263"/>
      <c r="FG288" s="263">
        <f>FH288</f>
        <v>3190.3706000000002</v>
      </c>
      <c r="FH288" s="263">
        <f>FH289+FH290</f>
        <v>3190.3706000000002</v>
      </c>
      <c r="FI288" s="263"/>
      <c r="FJ288" s="263"/>
      <c r="FK288" s="263">
        <f>FL288</f>
        <v>6000</v>
      </c>
      <c r="FL288" s="263">
        <f>FL289+FL290</f>
        <v>6000</v>
      </c>
      <c r="FM288" s="263"/>
      <c r="FN288" s="263"/>
      <c r="FO288" s="281">
        <f t="shared" si="700"/>
        <v>360163.89115000004</v>
      </c>
      <c r="FP288" s="263">
        <f>FP289+FP290</f>
        <v>360163.89115000004</v>
      </c>
      <c r="FQ288" s="263"/>
      <c r="FR288" s="263"/>
      <c r="FS288" s="263">
        <f>FU288</f>
        <v>20630.806700000001</v>
      </c>
      <c r="FT288" s="431">
        <f t="shared" si="678"/>
        <v>5.7793661188688408E-2</v>
      </c>
      <c r="FU288" s="263">
        <f>FU289</f>
        <v>20630.806700000001</v>
      </c>
      <c r="FV288" s="431">
        <f t="shared" si="701"/>
        <v>5.7793661188688408E-2</v>
      </c>
      <c r="FW288" s="263"/>
      <c r="FX288" s="431"/>
      <c r="FY288" s="263"/>
      <c r="FZ288" s="431"/>
      <c r="GA288" s="263">
        <f>GC288</f>
        <v>20630.806700000001</v>
      </c>
      <c r="GB288" s="431">
        <f>GA288/FC288</f>
        <v>5.7793661188688408E-2</v>
      </c>
      <c r="GC288" s="263">
        <f>GC289</f>
        <v>20630.806700000001</v>
      </c>
      <c r="GD288" s="431">
        <f t="shared" si="679"/>
        <v>5.7793661188688408E-2</v>
      </c>
      <c r="GE288" s="263"/>
      <c r="GF288" s="431"/>
      <c r="GG288" s="263"/>
      <c r="GH288" s="431"/>
      <c r="GI288" s="263">
        <f>GK288</f>
        <v>37070.500229999998</v>
      </c>
      <c r="GJ288" s="431">
        <f t="shared" si="680"/>
        <v>0.10384663874475716</v>
      </c>
      <c r="GK288" s="263">
        <f>GK289+GK290</f>
        <v>37070.500229999998</v>
      </c>
      <c r="GL288" s="431">
        <f t="shared" si="681"/>
        <v>0.10384663874475716</v>
      </c>
      <c r="GM288" s="263"/>
      <c r="GN288" s="431"/>
      <c r="GO288" s="263"/>
      <c r="GP288" s="431"/>
      <c r="GQ288" s="263"/>
      <c r="GR288" s="263"/>
      <c r="GS288" s="263"/>
      <c r="GT288" s="263"/>
      <c r="GU288" s="281">
        <f t="shared" si="682"/>
        <v>160000</v>
      </c>
      <c r="GV288" s="263">
        <f>GV289+GV290</f>
        <v>160000</v>
      </c>
      <c r="GW288" s="263"/>
      <c r="GX288" s="263"/>
      <c r="GY288" s="263"/>
      <c r="GZ288" s="263"/>
      <c r="HA288" s="263"/>
      <c r="HB288" s="263"/>
      <c r="HC288" s="263"/>
      <c r="HD288" s="263"/>
      <c r="HE288" s="263"/>
      <c r="HF288" s="263"/>
      <c r="HG288" s="281">
        <f t="shared" si="683"/>
        <v>0</v>
      </c>
      <c r="HH288" s="263">
        <f>HH289+HH290</f>
        <v>0</v>
      </c>
      <c r="HI288" s="263"/>
      <c r="HJ288" s="263"/>
      <c r="HK288" s="281">
        <f t="shared" si="684"/>
        <v>0</v>
      </c>
      <c r="HL288" s="263">
        <f>HL289+HL290</f>
        <v>0</v>
      </c>
      <c r="HM288" s="263"/>
      <c r="HN288" s="263"/>
      <c r="HO288" s="281">
        <f t="shared" si="703"/>
        <v>160000</v>
      </c>
      <c r="HP288" s="263">
        <f>HP289+HP290</f>
        <v>160000</v>
      </c>
      <c r="HQ288" s="263"/>
      <c r="HR288" s="263"/>
      <c r="HS288" s="281">
        <f t="shared" si="685"/>
        <v>0</v>
      </c>
      <c r="HT288" s="263">
        <f>HT289+HT290</f>
        <v>0</v>
      </c>
      <c r="HU288" s="263"/>
      <c r="HV288" s="263"/>
      <c r="HW288" s="281">
        <f t="shared" si="686"/>
        <v>0</v>
      </c>
      <c r="HX288" s="263">
        <f>HX289+HX290</f>
        <v>0</v>
      </c>
      <c r="HY288" s="263"/>
      <c r="HZ288" s="263"/>
      <c r="IA288" s="281">
        <f t="shared" si="687"/>
        <v>0</v>
      </c>
      <c r="IB288" s="263">
        <f>IB289+IB290</f>
        <v>0</v>
      </c>
      <c r="IC288" s="263"/>
      <c r="ID288" s="263"/>
      <c r="IE288" s="491"/>
      <c r="IF288" s="270"/>
      <c r="IG288" s="270"/>
      <c r="IH288" s="270"/>
    </row>
    <row r="289" spans="2:242" s="271" customFormat="1" ht="26.25" hidden="1" customHeight="1" x14ac:dyDescent="0.3">
      <c r="B289" s="489"/>
      <c r="C289" s="263" t="s">
        <v>446</v>
      </c>
      <c r="D289" s="490"/>
      <c r="E289" s="263">
        <f t="shared" ref="E289:E299" si="714">F289+G289</f>
        <v>3570.0038300000001</v>
      </c>
      <c r="F289" s="263">
        <v>3570.0038300000001</v>
      </c>
      <c r="G289" s="263"/>
      <c r="H289" s="263">
        <f t="shared" ref="H289:H299" si="715">I289+J289</f>
        <v>5835.4332599999998</v>
      </c>
      <c r="I289" s="263">
        <f>L289-F289</f>
        <v>5835.4332599999998</v>
      </c>
      <c r="J289" s="263">
        <f>M289-G289</f>
        <v>0</v>
      </c>
      <c r="K289" s="263">
        <f t="shared" ref="K289:K299" si="716">L289+M289</f>
        <v>9405.4370899999994</v>
      </c>
      <c r="L289" s="263">
        <v>9405.4370899999994</v>
      </c>
      <c r="M289" s="263"/>
      <c r="N289" s="263">
        <f t="shared" ref="N289:N299" si="717">O289+P289</f>
        <v>0</v>
      </c>
      <c r="O289" s="263">
        <f>R289-L289</f>
        <v>0</v>
      </c>
      <c r="P289" s="263">
        <f>S289-M289</f>
        <v>0</v>
      </c>
      <c r="Q289" s="263">
        <f t="shared" ref="Q289:Q299" si="718">R289+S289</f>
        <v>9405.4370899999994</v>
      </c>
      <c r="R289" s="263">
        <v>9405.4370899999994</v>
      </c>
      <c r="S289" s="263"/>
      <c r="T289" s="263">
        <f t="shared" ref="T289:T299" si="719">U289+V289</f>
        <v>0</v>
      </c>
      <c r="U289" s="263"/>
      <c r="V289" s="263"/>
      <c r="W289" s="263">
        <f t="shared" ref="W289:W299" si="720">X289+Y289</f>
        <v>26746.553980000001</v>
      </c>
      <c r="X289" s="263">
        <f>AA289-U289</f>
        <v>26746.553980000001</v>
      </c>
      <c r="Y289" s="263">
        <f>AB289-V289</f>
        <v>0</v>
      </c>
      <c r="Z289" s="263">
        <f>AA289+AB289</f>
        <v>26746.553980000001</v>
      </c>
      <c r="AA289" s="263">
        <v>26746.553980000001</v>
      </c>
      <c r="AB289" s="263"/>
      <c r="AC289" s="263">
        <f>AD289+AE289</f>
        <v>0</v>
      </c>
      <c r="AD289" s="263"/>
      <c r="AE289" s="263"/>
      <c r="AF289" s="263">
        <f>AG289+AH289</f>
        <v>26746.553980000001</v>
      </c>
      <c r="AG289" s="263">
        <f>AA289+AD289</f>
        <v>26746.553980000001</v>
      </c>
      <c r="AH289" s="263"/>
      <c r="AI289" s="263"/>
      <c r="AJ289" s="263"/>
      <c r="AK289" s="263">
        <f t="shared" si="713"/>
        <v>26746.553980000001</v>
      </c>
      <c r="AL289" s="263">
        <f t="shared" si="713"/>
        <v>0</v>
      </c>
      <c r="AM289" s="263"/>
      <c r="AN289" s="263"/>
      <c r="AO289" s="263">
        <v>1</v>
      </c>
      <c r="AP289" s="263"/>
      <c r="AQ289" s="263"/>
      <c r="AR289" s="263">
        <f>AF289-AP289</f>
        <v>26746.553980000001</v>
      </c>
      <c r="AS289" s="263">
        <f>AT289+AU289</f>
        <v>0</v>
      </c>
      <c r="AT289" s="263"/>
      <c r="AU289" s="263"/>
      <c r="AV289" s="263">
        <f>AW289+AX289</f>
        <v>0</v>
      </c>
      <c r="AW289" s="263">
        <f>AZ289-AT289</f>
        <v>0</v>
      </c>
      <c r="AX289" s="263">
        <f>BA289-AU289</f>
        <v>0</v>
      </c>
      <c r="AY289" s="263">
        <f>AZ289+BA289</f>
        <v>0</v>
      </c>
      <c r="AZ289" s="263">
        <v>0</v>
      </c>
      <c r="BA289" s="263"/>
      <c r="BB289" s="263">
        <f>BC289+BD289</f>
        <v>0</v>
      </c>
      <c r="BC289" s="263"/>
      <c r="BD289" s="263"/>
      <c r="BE289" s="263">
        <f>BF289+BG289</f>
        <v>0</v>
      </c>
      <c r="BF289" s="263">
        <f>BW289-BC289</f>
        <v>0</v>
      </c>
      <c r="BG289" s="263">
        <f>BX289-BD289</f>
        <v>0</v>
      </c>
      <c r="BH289" s="263">
        <f>BI289+BJ289</f>
        <v>0</v>
      </c>
      <c r="BI289" s="263">
        <v>0</v>
      </c>
      <c r="BJ289" s="263"/>
      <c r="BK289" s="263">
        <v>1</v>
      </c>
      <c r="BL289" s="263">
        <f t="shared" si="707"/>
        <v>0</v>
      </c>
      <c r="BM289" s="263"/>
      <c r="BN289" s="263"/>
      <c r="BO289" s="263"/>
      <c r="BP289" s="263"/>
      <c r="BQ289" s="263"/>
      <c r="BR289" s="263"/>
      <c r="BS289" s="263">
        <f>BT289+BU289</f>
        <v>0</v>
      </c>
      <c r="BT289" s="263">
        <f>AZ289-BN289-BQ289</f>
        <v>0</v>
      </c>
      <c r="BU289" s="263"/>
      <c r="BV289" s="263">
        <f>BW289+BX289</f>
        <v>0</v>
      </c>
      <c r="BW289" s="263"/>
      <c r="BX289" s="263"/>
      <c r="BY289" s="263">
        <f>BZ289+CA289</f>
        <v>0</v>
      </c>
      <c r="BZ289" s="263">
        <f>CC289-BW289</f>
        <v>0</v>
      </c>
      <c r="CA289" s="263">
        <f>CD289-BX289</f>
        <v>0</v>
      </c>
      <c r="CB289" s="263">
        <f>CC289+CD289</f>
        <v>0</v>
      </c>
      <c r="CC289" s="263"/>
      <c r="CD289" s="263"/>
      <c r="CE289" s="263">
        <v>1</v>
      </c>
      <c r="CF289" s="263">
        <f t="shared" si="690"/>
        <v>0</v>
      </c>
      <c r="CG289" s="263"/>
      <c r="CH289" s="263">
        <f>CI289+CJ289</f>
        <v>0</v>
      </c>
      <c r="CI289" s="263"/>
      <c r="CJ289" s="263"/>
      <c r="CK289" s="263">
        <f>CL289+CM289</f>
        <v>0</v>
      </c>
      <c r="CL289" s="263">
        <f>CR289-CI289</f>
        <v>0</v>
      </c>
      <c r="CM289" s="263">
        <f>CS289-CJ289</f>
        <v>0</v>
      </c>
      <c r="CN289" s="263">
        <f>CO289+CP289</f>
        <v>0</v>
      </c>
      <c r="CO289" s="263">
        <f>II289-CL289</f>
        <v>0</v>
      </c>
      <c r="CP289" s="263">
        <f>IJ289-CM289</f>
        <v>0</v>
      </c>
      <c r="CQ289" s="263">
        <f>CR289+CS289</f>
        <v>0</v>
      </c>
      <c r="CR289" s="263"/>
      <c r="CS289" s="263"/>
      <c r="CT289" s="263">
        <f>CU289+CV289</f>
        <v>0</v>
      </c>
      <c r="CU289" s="263"/>
      <c r="CV289" s="263"/>
      <c r="CW289" s="263">
        <f>CX289+CY289</f>
        <v>0</v>
      </c>
      <c r="CX289" s="263">
        <v>0</v>
      </c>
      <c r="CY289" s="263"/>
      <c r="CZ289" s="263">
        <f>DA289+DB289</f>
        <v>0</v>
      </c>
      <c r="DA289" s="263"/>
      <c r="DB289" s="263"/>
      <c r="DC289" s="263"/>
      <c r="DD289" s="263"/>
      <c r="DE289" s="263"/>
      <c r="DF289" s="263">
        <f>DG289+DH289</f>
        <v>0</v>
      </c>
      <c r="DG289" s="263">
        <f>DJ289-CX289</f>
        <v>0</v>
      </c>
      <c r="DH289" s="263"/>
      <c r="DI289" s="281">
        <f t="shared" si="661"/>
        <v>0</v>
      </c>
      <c r="DJ289" s="263">
        <v>0</v>
      </c>
      <c r="DK289" s="263"/>
      <c r="DL289" s="263">
        <f>DM289+DN289</f>
        <v>0</v>
      </c>
      <c r="DM289" s="263">
        <v>0</v>
      </c>
      <c r="DN289" s="263"/>
      <c r="DO289" s="263">
        <f>DP289+DQ289</f>
        <v>0</v>
      </c>
      <c r="DP289" s="263">
        <v>0</v>
      </c>
      <c r="DQ289" s="263"/>
      <c r="DR289" s="263">
        <f>DS289+DT289</f>
        <v>0</v>
      </c>
      <c r="DS289" s="263">
        <f>DJ289-DM289-DP289</f>
        <v>0</v>
      </c>
      <c r="DT289" s="263"/>
      <c r="DU289" s="263">
        <f t="shared" si="712"/>
        <v>814.12684999999999</v>
      </c>
      <c r="DV289" s="263">
        <v>814.12684999999999</v>
      </c>
      <c r="DW289" s="263"/>
      <c r="DX289" s="263">
        <f>DY289+DZ289</f>
        <v>0</v>
      </c>
      <c r="DY289" s="263"/>
      <c r="DZ289" s="263"/>
      <c r="EA289" s="263"/>
      <c r="EB289" s="263"/>
      <c r="EC289" s="263"/>
      <c r="ED289" s="281">
        <f>EE289</f>
        <v>0</v>
      </c>
      <c r="EE289" s="263"/>
      <c r="EF289" s="263"/>
      <c r="EG289" s="280">
        <f t="shared" si="695"/>
        <v>314000</v>
      </c>
      <c r="EH289" s="263">
        <v>314000</v>
      </c>
      <c r="EI289" s="263"/>
      <c r="EJ289" s="263"/>
      <c r="EK289" s="263">
        <f>EL289+EN289</f>
        <v>-314000</v>
      </c>
      <c r="EL289" s="263">
        <f>ET289-EH289</f>
        <v>-314000</v>
      </c>
      <c r="EM289" s="263"/>
      <c r="EN289" s="263"/>
      <c r="EO289" s="263">
        <f>EP289+ER289</f>
        <v>0</v>
      </c>
      <c r="EP289" s="263"/>
      <c r="EQ289" s="263"/>
      <c r="ER289" s="263"/>
      <c r="ES289" s="263">
        <f t="shared" si="710"/>
        <v>0</v>
      </c>
      <c r="ET289" s="263"/>
      <c r="EU289" s="263"/>
      <c r="EV289" s="263"/>
      <c r="EW289" s="263">
        <f>EX289+EY289</f>
        <v>638.27878999999996</v>
      </c>
      <c r="EX289" s="263">
        <v>638.27878999999996</v>
      </c>
      <c r="EY289" s="263"/>
      <c r="EZ289" s="281">
        <f t="shared" si="662"/>
        <v>350335.24176</v>
      </c>
      <c r="FA289" s="263">
        <f>FD289-EX289</f>
        <v>350335.24176</v>
      </c>
      <c r="FB289" s="263"/>
      <c r="FC289" s="281">
        <f t="shared" si="677"/>
        <v>350973.52055000002</v>
      </c>
      <c r="FD289" s="263">
        <v>350973.52055000002</v>
      </c>
      <c r="FE289" s="263"/>
      <c r="FF289" s="263"/>
      <c r="FG289" s="263">
        <f>FH289+FJ289</f>
        <v>0</v>
      </c>
      <c r="FH289" s="263">
        <f>FP289-FD289</f>
        <v>0</v>
      </c>
      <c r="FI289" s="263"/>
      <c r="FJ289" s="263"/>
      <c r="FK289" s="263">
        <f>FL289+FN289</f>
        <v>0</v>
      </c>
      <c r="FL289" s="263"/>
      <c r="FM289" s="263"/>
      <c r="FN289" s="263"/>
      <c r="FO289" s="281">
        <f t="shared" si="700"/>
        <v>350973.52055000002</v>
      </c>
      <c r="FP289" s="263">
        <f>314000+36973.52055</f>
        <v>350973.52055000002</v>
      </c>
      <c r="FQ289" s="263"/>
      <c r="FR289" s="263"/>
      <c r="FS289" s="263">
        <f>FU289</f>
        <v>20630.806700000001</v>
      </c>
      <c r="FT289" s="431">
        <f t="shared" si="678"/>
        <v>5.8781661555749522E-2</v>
      </c>
      <c r="FU289" s="263">
        <v>20630.806700000001</v>
      </c>
      <c r="FV289" s="431">
        <f t="shared" si="701"/>
        <v>5.8781661555749522E-2</v>
      </c>
      <c r="FW289" s="263"/>
      <c r="FX289" s="431"/>
      <c r="FY289" s="263"/>
      <c r="FZ289" s="431"/>
      <c r="GA289" s="263">
        <f>GC289</f>
        <v>20630.806700000001</v>
      </c>
      <c r="GB289" s="431">
        <f t="shared" ref="GB289:GB290" si="721">GA289/FC289</f>
        <v>5.8781661555749522E-2</v>
      </c>
      <c r="GC289" s="263">
        <v>20630.806700000001</v>
      </c>
      <c r="GD289" s="431">
        <f t="shared" si="679"/>
        <v>5.8781661555749522E-2</v>
      </c>
      <c r="GE289" s="263"/>
      <c r="GF289" s="431"/>
      <c r="GG289" s="263"/>
      <c r="GH289" s="431"/>
      <c r="GI289" s="263">
        <f t="shared" ref="GI289:GI290" si="722">GK289</f>
        <v>36973.520550000001</v>
      </c>
      <c r="GJ289" s="431">
        <f t="shared" si="680"/>
        <v>0.1053456126606358</v>
      </c>
      <c r="GK289" s="263">
        <v>36973.520550000001</v>
      </c>
      <c r="GL289" s="431">
        <f t="shared" si="681"/>
        <v>0.1053456126606358</v>
      </c>
      <c r="GM289" s="263"/>
      <c r="GN289" s="431"/>
      <c r="GO289" s="263"/>
      <c r="GP289" s="431"/>
      <c r="GQ289" s="263"/>
      <c r="GR289" s="263"/>
      <c r="GS289" s="263"/>
      <c r="GT289" s="263"/>
      <c r="GU289" s="281">
        <f t="shared" si="682"/>
        <v>154000</v>
      </c>
      <c r="GV289" s="263">
        <v>154000</v>
      </c>
      <c r="GW289" s="263"/>
      <c r="GX289" s="263"/>
      <c r="GY289" s="263"/>
      <c r="GZ289" s="263"/>
      <c r="HA289" s="263"/>
      <c r="HB289" s="263"/>
      <c r="HC289" s="263"/>
      <c r="HD289" s="263"/>
      <c r="HE289" s="263"/>
      <c r="HF289" s="263"/>
      <c r="HG289" s="281">
        <f t="shared" si="683"/>
        <v>0</v>
      </c>
      <c r="HH289" s="263">
        <f>HP289-GV289</f>
        <v>0</v>
      </c>
      <c r="HI289" s="263"/>
      <c r="HJ289" s="263"/>
      <c r="HK289" s="281">
        <f t="shared" si="684"/>
        <v>0</v>
      </c>
      <c r="HL289" s="263">
        <f>IF289</f>
        <v>0</v>
      </c>
      <c r="HM289" s="263"/>
      <c r="HN289" s="263"/>
      <c r="HO289" s="281">
        <f t="shared" si="703"/>
        <v>154000</v>
      </c>
      <c r="HP289" s="263">
        <v>154000</v>
      </c>
      <c r="HQ289" s="263"/>
      <c r="HR289" s="263"/>
      <c r="HS289" s="281">
        <f t="shared" si="685"/>
        <v>0</v>
      </c>
      <c r="HT289" s="263">
        <v>0</v>
      </c>
      <c r="HU289" s="263"/>
      <c r="HV289" s="263"/>
      <c r="HW289" s="281">
        <f t="shared" si="686"/>
        <v>0</v>
      </c>
      <c r="HX289" s="263">
        <f>IR289</f>
        <v>0</v>
      </c>
      <c r="HY289" s="263"/>
      <c r="HZ289" s="263"/>
      <c r="IA289" s="281">
        <f t="shared" si="687"/>
        <v>0</v>
      </c>
      <c r="IB289" s="263">
        <v>0</v>
      </c>
      <c r="IC289" s="263"/>
      <c r="ID289" s="263"/>
      <c r="IE289" s="491"/>
      <c r="IF289" s="270"/>
      <c r="IG289" s="270"/>
      <c r="IH289" s="270"/>
    </row>
    <row r="290" spans="2:242" s="271" customFormat="1" ht="39.75" hidden="1" customHeight="1" x14ac:dyDescent="0.3">
      <c r="B290" s="489"/>
      <c r="C290" s="263" t="s">
        <v>190</v>
      </c>
      <c r="D290" s="490"/>
      <c r="E290" s="263">
        <f t="shared" si="714"/>
        <v>0</v>
      </c>
      <c r="F290" s="263"/>
      <c r="G290" s="263"/>
      <c r="H290" s="263">
        <f t="shared" si="715"/>
        <v>700</v>
      </c>
      <c r="I290" s="263">
        <f>L290-F290</f>
        <v>700</v>
      </c>
      <c r="J290" s="263">
        <f>M290-G290</f>
        <v>0</v>
      </c>
      <c r="K290" s="263">
        <f t="shared" si="716"/>
        <v>700</v>
      </c>
      <c r="L290" s="263">
        <v>700</v>
      </c>
      <c r="M290" s="263"/>
      <c r="N290" s="263">
        <f t="shared" si="717"/>
        <v>0</v>
      </c>
      <c r="O290" s="263">
        <f>R290-L290</f>
        <v>0</v>
      </c>
      <c r="P290" s="263">
        <f>S290-M290</f>
        <v>0</v>
      </c>
      <c r="Q290" s="263">
        <f t="shared" si="718"/>
        <v>700</v>
      </c>
      <c r="R290" s="263">
        <v>700</v>
      </c>
      <c r="S290" s="263"/>
      <c r="T290" s="263">
        <f t="shared" si="719"/>
        <v>0</v>
      </c>
      <c r="U290" s="263"/>
      <c r="V290" s="263"/>
      <c r="W290" s="263">
        <f t="shared" si="720"/>
        <v>3986.1802899999998</v>
      </c>
      <c r="X290" s="263">
        <f>AA290-U290</f>
        <v>3986.1802899999998</v>
      </c>
      <c r="Y290" s="263">
        <f>AB290-V290</f>
        <v>0</v>
      </c>
      <c r="Z290" s="263">
        <f>AA290+AB290</f>
        <v>3986.1802899999998</v>
      </c>
      <c r="AA290" s="263">
        <v>3986.1802899999998</v>
      </c>
      <c r="AB290" s="263"/>
      <c r="AC290" s="263">
        <f>AD290+AE290</f>
        <v>0</v>
      </c>
      <c r="AD290" s="263"/>
      <c r="AE290" s="263"/>
      <c r="AF290" s="263">
        <f>AG290+AH290</f>
        <v>3986.1802899999998</v>
      </c>
      <c r="AG290" s="263">
        <f>AA290+AD290</f>
        <v>3986.1802899999998</v>
      </c>
      <c r="AH290" s="263"/>
      <c r="AI290" s="263"/>
      <c r="AJ290" s="263"/>
      <c r="AK290" s="263">
        <f t="shared" si="713"/>
        <v>3986.1802899999998</v>
      </c>
      <c r="AL290" s="263">
        <f t="shared" si="713"/>
        <v>0</v>
      </c>
      <c r="AM290" s="263"/>
      <c r="AN290" s="263"/>
      <c r="AO290" s="263">
        <v>1</v>
      </c>
      <c r="AP290" s="263"/>
      <c r="AQ290" s="263"/>
      <c r="AR290" s="263">
        <f>AF290-AP290</f>
        <v>3986.1802899999998</v>
      </c>
      <c r="AS290" s="263">
        <f>AT290+AU290</f>
        <v>2000</v>
      </c>
      <c r="AT290" s="263">
        <v>2000</v>
      </c>
      <c r="AU290" s="263"/>
      <c r="AV290" s="263">
        <f>AW290+AX290</f>
        <v>-2000</v>
      </c>
      <c r="AW290" s="263">
        <f>AZ290-AT290</f>
        <v>-2000</v>
      </c>
      <c r="AX290" s="263">
        <f>BA290-AU290</f>
        <v>0</v>
      </c>
      <c r="AY290" s="263">
        <f>AZ290+BA290</f>
        <v>0</v>
      </c>
      <c r="AZ290" s="263">
        <v>0</v>
      </c>
      <c r="BA290" s="263"/>
      <c r="BB290" s="263">
        <f>BC290+BD290</f>
        <v>0</v>
      </c>
      <c r="BC290" s="263"/>
      <c r="BD290" s="263"/>
      <c r="BE290" s="263">
        <f>BF290+BG290</f>
        <v>0</v>
      </c>
      <c r="BF290" s="263">
        <f>BW290-BC290</f>
        <v>0</v>
      </c>
      <c r="BG290" s="263">
        <f>BX290-BD290</f>
        <v>0</v>
      </c>
      <c r="BH290" s="263">
        <f>BI290+BJ290</f>
        <v>0</v>
      </c>
      <c r="BI290" s="263">
        <v>0</v>
      </c>
      <c r="BJ290" s="263"/>
      <c r="BK290" s="263">
        <v>1</v>
      </c>
      <c r="BL290" s="263">
        <f t="shared" si="707"/>
        <v>0</v>
      </c>
      <c r="BM290" s="263"/>
      <c r="BN290" s="263"/>
      <c r="BO290" s="263"/>
      <c r="BP290" s="263"/>
      <c r="BQ290" s="263"/>
      <c r="BR290" s="263"/>
      <c r="BS290" s="263">
        <f>BT290+BU290</f>
        <v>0</v>
      </c>
      <c r="BT290" s="263">
        <v>0</v>
      </c>
      <c r="BU290" s="263"/>
      <c r="BV290" s="263">
        <f>BW290+BX290</f>
        <v>0</v>
      </c>
      <c r="BW290" s="263"/>
      <c r="BX290" s="263"/>
      <c r="BY290" s="263">
        <f>BZ290+CA290</f>
        <v>0</v>
      </c>
      <c r="BZ290" s="263">
        <f>CC290-BW290</f>
        <v>0</v>
      </c>
      <c r="CA290" s="263">
        <f>CD290-BX290</f>
        <v>0</v>
      </c>
      <c r="CB290" s="263">
        <f>CC290+CD290</f>
        <v>0</v>
      </c>
      <c r="CC290" s="263"/>
      <c r="CD290" s="263"/>
      <c r="CE290" s="263">
        <v>1</v>
      </c>
      <c r="CF290" s="263">
        <f t="shared" si="690"/>
        <v>0</v>
      </c>
      <c r="CG290" s="263"/>
      <c r="CH290" s="263">
        <f>CI290+CJ290</f>
        <v>2000</v>
      </c>
      <c r="CI290" s="263">
        <v>2000</v>
      </c>
      <c r="CJ290" s="263"/>
      <c r="CK290" s="263">
        <f>CL290+CM290</f>
        <v>-2000</v>
      </c>
      <c r="CL290" s="263">
        <f>CR290-CI290</f>
        <v>-2000</v>
      </c>
      <c r="CM290" s="263">
        <f>CS290-CJ290</f>
        <v>0</v>
      </c>
      <c r="CN290" s="263">
        <f>CO290+CP290</f>
        <v>2000</v>
      </c>
      <c r="CO290" s="263">
        <f>II290-CL290</f>
        <v>2000</v>
      </c>
      <c r="CP290" s="263">
        <f>IJ290-CM290</f>
        <v>0</v>
      </c>
      <c r="CQ290" s="263">
        <f>CR290+CS290</f>
        <v>0</v>
      </c>
      <c r="CR290" s="263"/>
      <c r="CS290" s="263"/>
      <c r="CT290" s="263">
        <f>CU290+CV290</f>
        <v>0</v>
      </c>
      <c r="CU290" s="263"/>
      <c r="CV290" s="263"/>
      <c r="CW290" s="263">
        <f>CX290+CY290</f>
        <v>0</v>
      </c>
      <c r="CX290" s="263">
        <v>0</v>
      </c>
      <c r="CY290" s="263"/>
      <c r="CZ290" s="263">
        <f>DA290+DB290</f>
        <v>0</v>
      </c>
      <c r="DA290" s="263"/>
      <c r="DB290" s="263"/>
      <c r="DC290" s="263"/>
      <c r="DD290" s="263"/>
      <c r="DE290" s="263"/>
      <c r="DF290" s="263">
        <f>DG290+DH290</f>
        <v>0</v>
      </c>
      <c r="DG290" s="263">
        <f>DJ290-CX290</f>
        <v>0</v>
      </c>
      <c r="DH290" s="263"/>
      <c r="DI290" s="281">
        <f t="shared" si="661"/>
        <v>0</v>
      </c>
      <c r="DJ290" s="263">
        <v>0</v>
      </c>
      <c r="DK290" s="263"/>
      <c r="DL290" s="263">
        <f>DM290+DN290</f>
        <v>0</v>
      </c>
      <c r="DM290" s="263">
        <v>0</v>
      </c>
      <c r="DN290" s="263"/>
      <c r="DO290" s="263">
        <f>DP290+DQ290</f>
        <v>0</v>
      </c>
      <c r="DP290" s="263">
        <v>0</v>
      </c>
      <c r="DQ290" s="263"/>
      <c r="DR290" s="263">
        <f>DS290+DT290</f>
        <v>0</v>
      </c>
      <c r="DS290" s="263">
        <f>DJ290-DM290-DP290</f>
        <v>0</v>
      </c>
      <c r="DT290" s="263"/>
      <c r="DU290" s="263">
        <f t="shared" si="712"/>
        <v>0</v>
      </c>
      <c r="DV290" s="263"/>
      <c r="DW290" s="263"/>
      <c r="DX290" s="263">
        <f>DY290+DZ290</f>
        <v>0</v>
      </c>
      <c r="DY290" s="263"/>
      <c r="DZ290" s="263"/>
      <c r="EA290" s="263"/>
      <c r="EB290" s="263"/>
      <c r="EC290" s="263"/>
      <c r="ED290" s="281" t="e">
        <f>EE290+#REF!</f>
        <v>#REF!</v>
      </c>
      <c r="EE290" s="263"/>
      <c r="EF290" s="263"/>
      <c r="EG290" s="280">
        <f t="shared" si="695"/>
        <v>6000</v>
      </c>
      <c r="EH290" s="263">
        <v>6000</v>
      </c>
      <c r="EI290" s="263"/>
      <c r="EJ290" s="263"/>
      <c r="EK290" s="263">
        <f>EL290+EN290</f>
        <v>-6000</v>
      </c>
      <c r="EL290" s="263">
        <f>ET290-EH290</f>
        <v>-6000</v>
      </c>
      <c r="EM290" s="263"/>
      <c r="EN290" s="263"/>
      <c r="EO290" s="263">
        <f>EP290+ER290</f>
        <v>0</v>
      </c>
      <c r="EP290" s="263">
        <f>EX290</f>
        <v>0</v>
      </c>
      <c r="EQ290" s="263"/>
      <c r="ER290" s="263"/>
      <c r="ES290" s="263">
        <f t="shared" si="710"/>
        <v>0</v>
      </c>
      <c r="ET290" s="263"/>
      <c r="EU290" s="263"/>
      <c r="EV290" s="263"/>
      <c r="EW290" s="263">
        <f>EX290+EY290</f>
        <v>0</v>
      </c>
      <c r="EX290" s="263"/>
      <c r="EY290" s="263"/>
      <c r="EZ290" s="281">
        <f t="shared" si="662"/>
        <v>0</v>
      </c>
      <c r="FA290" s="263"/>
      <c r="FB290" s="263"/>
      <c r="FC290" s="281">
        <f t="shared" si="677"/>
        <v>6000</v>
      </c>
      <c r="FD290" s="263">
        <v>6000</v>
      </c>
      <c r="FE290" s="263"/>
      <c r="FF290" s="263"/>
      <c r="FG290" s="263">
        <f>FH290+FJ290</f>
        <v>3190.3706000000002</v>
      </c>
      <c r="FH290" s="263">
        <f>FP290-FD290</f>
        <v>3190.3706000000002</v>
      </c>
      <c r="FI290" s="263"/>
      <c r="FJ290" s="263"/>
      <c r="FK290" s="263">
        <f>FL290+FN290</f>
        <v>6000</v>
      </c>
      <c r="FL290" s="263">
        <f>GV290</f>
        <v>6000</v>
      </c>
      <c r="FM290" s="263"/>
      <c r="FN290" s="263"/>
      <c r="FO290" s="281">
        <f t="shared" si="700"/>
        <v>9190.3706000000002</v>
      </c>
      <c r="FP290" s="263">
        <f>6000+3190.3706</f>
        <v>9190.3706000000002</v>
      </c>
      <c r="FQ290" s="263"/>
      <c r="FR290" s="263"/>
      <c r="FS290" s="263">
        <f>FU290</f>
        <v>0</v>
      </c>
      <c r="FT290" s="431">
        <f t="shared" si="678"/>
        <v>0</v>
      </c>
      <c r="FU290" s="263">
        <v>0</v>
      </c>
      <c r="FV290" s="431">
        <f t="shared" si="701"/>
        <v>0</v>
      </c>
      <c r="FW290" s="263"/>
      <c r="FX290" s="431"/>
      <c r="FY290" s="263"/>
      <c r="FZ290" s="431"/>
      <c r="GA290" s="263">
        <f>GC290</f>
        <v>48.489840000000001</v>
      </c>
      <c r="GB290" s="431">
        <f t="shared" si="721"/>
        <v>8.0816399999999993E-3</v>
      </c>
      <c r="GC290" s="263">
        <v>48.489840000000001</v>
      </c>
      <c r="GD290" s="431">
        <f t="shared" si="679"/>
        <v>8.0816399999999993E-3</v>
      </c>
      <c r="GE290" s="263"/>
      <c r="GF290" s="431"/>
      <c r="GG290" s="263"/>
      <c r="GH290" s="431"/>
      <c r="GI290" s="263">
        <f t="shared" si="722"/>
        <v>96.979680000000002</v>
      </c>
      <c r="GJ290" s="431">
        <f t="shared" si="680"/>
        <v>1.6163279999999999E-2</v>
      </c>
      <c r="GK290" s="263">
        <v>96.979680000000002</v>
      </c>
      <c r="GL290" s="431">
        <f t="shared" si="681"/>
        <v>1.6163279999999999E-2</v>
      </c>
      <c r="GM290" s="263"/>
      <c r="GN290" s="431"/>
      <c r="GO290" s="263"/>
      <c r="GP290" s="431"/>
      <c r="GQ290" s="263"/>
      <c r="GR290" s="263"/>
      <c r="GS290" s="263"/>
      <c r="GT290" s="263"/>
      <c r="GU290" s="281">
        <f t="shared" si="682"/>
        <v>6000</v>
      </c>
      <c r="GV290" s="263">
        <v>6000</v>
      </c>
      <c r="GW290" s="263"/>
      <c r="GX290" s="263"/>
      <c r="GY290" s="263"/>
      <c r="GZ290" s="263"/>
      <c r="HA290" s="263"/>
      <c r="HB290" s="263"/>
      <c r="HC290" s="263"/>
      <c r="HD290" s="263"/>
      <c r="HE290" s="263"/>
      <c r="HF290" s="263"/>
      <c r="HG290" s="281">
        <f t="shared" si="683"/>
        <v>0</v>
      </c>
      <c r="HH290" s="263">
        <f>HP290-GV290</f>
        <v>0</v>
      </c>
      <c r="HI290" s="263"/>
      <c r="HJ290" s="263"/>
      <c r="HK290" s="281">
        <f t="shared" si="684"/>
        <v>0</v>
      </c>
      <c r="HL290" s="263">
        <f>IF290</f>
        <v>0</v>
      </c>
      <c r="HM290" s="263"/>
      <c r="HN290" s="263"/>
      <c r="HO290" s="281">
        <f t="shared" si="703"/>
        <v>6000</v>
      </c>
      <c r="HP290" s="263">
        <v>6000</v>
      </c>
      <c r="HQ290" s="263"/>
      <c r="HR290" s="263"/>
      <c r="HS290" s="281">
        <f t="shared" si="685"/>
        <v>0</v>
      </c>
      <c r="HT290" s="263">
        <v>0</v>
      </c>
      <c r="HU290" s="263"/>
      <c r="HV290" s="263"/>
      <c r="HW290" s="281">
        <f t="shared" si="686"/>
        <v>0</v>
      </c>
      <c r="HX290" s="263">
        <f>IR290</f>
        <v>0</v>
      </c>
      <c r="HY290" s="263"/>
      <c r="HZ290" s="263"/>
      <c r="IA290" s="281">
        <f t="shared" si="687"/>
        <v>0</v>
      </c>
      <c r="IB290" s="263">
        <v>0</v>
      </c>
      <c r="IC290" s="263"/>
      <c r="ID290" s="263"/>
      <c r="IE290" s="491"/>
      <c r="IF290" s="270"/>
      <c r="IG290" s="270"/>
      <c r="IH290" s="270"/>
    </row>
    <row r="291" spans="2:242" s="271" customFormat="1" ht="38.25" hidden="1" customHeight="1" x14ac:dyDescent="0.3">
      <c r="B291" s="489"/>
      <c r="C291" s="263" t="s">
        <v>453</v>
      </c>
      <c r="D291" s="490"/>
      <c r="E291" s="263"/>
      <c r="F291" s="263"/>
      <c r="G291" s="263"/>
      <c r="H291" s="263"/>
      <c r="I291" s="263"/>
      <c r="J291" s="263"/>
      <c r="K291" s="263"/>
      <c r="L291" s="263"/>
      <c r="M291" s="263"/>
      <c r="N291" s="263"/>
      <c r="O291" s="263"/>
      <c r="P291" s="263"/>
      <c r="Q291" s="263"/>
      <c r="R291" s="263"/>
      <c r="S291" s="263"/>
      <c r="T291" s="263"/>
      <c r="U291" s="263"/>
      <c r="V291" s="263"/>
      <c r="W291" s="263"/>
      <c r="X291" s="263"/>
      <c r="Y291" s="263"/>
      <c r="Z291" s="263"/>
      <c r="AA291" s="263"/>
      <c r="AB291" s="263"/>
      <c r="AC291" s="263"/>
      <c r="AD291" s="263"/>
      <c r="AE291" s="263"/>
      <c r="AF291" s="263"/>
      <c r="AG291" s="263"/>
      <c r="AH291" s="263"/>
      <c r="AI291" s="263"/>
      <c r="AJ291" s="263"/>
      <c r="AK291" s="263"/>
      <c r="AL291" s="263"/>
      <c r="AM291" s="263"/>
      <c r="AN291" s="263"/>
      <c r="AO291" s="263"/>
      <c r="AP291" s="263"/>
      <c r="AQ291" s="263"/>
      <c r="AR291" s="263"/>
      <c r="AS291" s="263"/>
      <c r="AT291" s="263"/>
      <c r="AU291" s="263"/>
      <c r="AV291" s="263"/>
      <c r="AW291" s="263"/>
      <c r="AX291" s="263"/>
      <c r="AY291" s="263"/>
      <c r="AZ291" s="263"/>
      <c r="BA291" s="263"/>
      <c r="BB291" s="263"/>
      <c r="BC291" s="263"/>
      <c r="BD291" s="263"/>
      <c r="BE291" s="263"/>
      <c r="BF291" s="263"/>
      <c r="BG291" s="263"/>
      <c r="BH291" s="263"/>
      <c r="BI291" s="263"/>
      <c r="BJ291" s="263"/>
      <c r="BK291" s="263"/>
      <c r="BL291" s="263"/>
      <c r="BM291" s="263"/>
      <c r="BN291" s="263"/>
      <c r="BO291" s="263"/>
      <c r="BP291" s="263"/>
      <c r="BQ291" s="263"/>
      <c r="BR291" s="263"/>
      <c r="BS291" s="263"/>
      <c r="BT291" s="263"/>
      <c r="BU291" s="263"/>
      <c r="BV291" s="263"/>
      <c r="BW291" s="263"/>
      <c r="BX291" s="263"/>
      <c r="BY291" s="263"/>
      <c r="BZ291" s="263"/>
      <c r="CA291" s="263"/>
      <c r="CB291" s="263"/>
      <c r="CC291" s="263"/>
      <c r="CD291" s="263"/>
      <c r="CE291" s="263"/>
      <c r="CF291" s="263"/>
      <c r="CG291" s="263"/>
      <c r="CH291" s="263"/>
      <c r="CI291" s="263"/>
      <c r="CJ291" s="263"/>
      <c r="CK291" s="263"/>
      <c r="CL291" s="263"/>
      <c r="CM291" s="263"/>
      <c r="CN291" s="263"/>
      <c r="CO291" s="263"/>
      <c r="CP291" s="263"/>
      <c r="CQ291" s="263"/>
      <c r="CR291" s="263"/>
      <c r="CS291" s="263"/>
      <c r="CT291" s="263"/>
      <c r="CU291" s="263"/>
      <c r="CV291" s="263"/>
      <c r="CW291" s="263"/>
      <c r="CX291" s="263"/>
      <c r="CY291" s="263"/>
      <c r="CZ291" s="263"/>
      <c r="DA291" s="263"/>
      <c r="DB291" s="263"/>
      <c r="DC291" s="263"/>
      <c r="DD291" s="263"/>
      <c r="DE291" s="263"/>
      <c r="DF291" s="263"/>
      <c r="DG291" s="263"/>
      <c r="DH291" s="263"/>
      <c r="DI291" s="281"/>
      <c r="DJ291" s="263"/>
      <c r="DK291" s="263"/>
      <c r="DL291" s="263"/>
      <c r="DM291" s="263"/>
      <c r="DN291" s="263"/>
      <c r="DO291" s="263"/>
      <c r="DP291" s="263"/>
      <c r="DQ291" s="263"/>
      <c r="DR291" s="263"/>
      <c r="DS291" s="263"/>
      <c r="DT291" s="263"/>
      <c r="DU291" s="263"/>
      <c r="DV291" s="263"/>
      <c r="DW291" s="263"/>
      <c r="DX291" s="263"/>
      <c r="DY291" s="263"/>
      <c r="DZ291" s="263"/>
      <c r="EA291" s="263"/>
      <c r="EB291" s="263"/>
      <c r="EC291" s="263"/>
      <c r="ED291" s="281"/>
      <c r="EE291" s="263"/>
      <c r="EF291" s="263"/>
      <c r="EG291" s="280">
        <f>EH291</f>
        <v>0</v>
      </c>
      <c r="EH291" s="263">
        <f>0</f>
        <v>0</v>
      </c>
      <c r="EI291" s="263"/>
      <c r="EJ291" s="263"/>
      <c r="EK291" s="263"/>
      <c r="EL291" s="263"/>
      <c r="EM291" s="263"/>
      <c r="EN291" s="263"/>
      <c r="EO291" s="263"/>
      <c r="EP291" s="263"/>
      <c r="EQ291" s="263"/>
      <c r="ER291" s="263"/>
      <c r="ES291" s="263"/>
      <c r="ET291" s="263"/>
      <c r="EU291" s="263"/>
      <c r="EV291" s="263"/>
      <c r="EW291" s="263"/>
      <c r="EX291" s="263"/>
      <c r="EY291" s="263"/>
      <c r="EZ291" s="281"/>
      <c r="FA291" s="263"/>
      <c r="FB291" s="263"/>
      <c r="FC291" s="281"/>
      <c r="FD291" s="263"/>
      <c r="FE291" s="263"/>
      <c r="FF291" s="263"/>
      <c r="FG291" s="263"/>
      <c r="FH291" s="263"/>
      <c r="FI291" s="263"/>
      <c r="FJ291" s="263"/>
      <c r="FK291" s="263"/>
      <c r="FL291" s="263"/>
      <c r="FM291" s="263"/>
      <c r="FN291" s="263"/>
      <c r="FO291" s="281">
        <f t="shared" si="700"/>
        <v>0</v>
      </c>
      <c r="FP291" s="263">
        <v>0</v>
      </c>
      <c r="FQ291" s="263"/>
      <c r="FR291" s="263"/>
      <c r="FS291" s="263"/>
      <c r="FT291" s="431" t="e">
        <f t="shared" si="678"/>
        <v>#DIV/0!</v>
      </c>
      <c r="FU291" s="263"/>
      <c r="FV291" s="431" t="e">
        <f t="shared" si="701"/>
        <v>#DIV/0!</v>
      </c>
      <c r="FW291" s="263"/>
      <c r="FX291" s="431"/>
      <c r="FY291" s="263"/>
      <c r="FZ291" s="431"/>
      <c r="GA291" s="263"/>
      <c r="GB291" s="431" t="e">
        <f>GA291/FD291</f>
        <v>#DIV/0!</v>
      </c>
      <c r="GC291" s="263"/>
      <c r="GD291" s="431"/>
      <c r="GE291" s="263"/>
      <c r="GF291" s="431"/>
      <c r="GG291" s="263"/>
      <c r="GH291" s="431"/>
      <c r="GI291" s="263"/>
      <c r="GJ291" s="431" t="e">
        <f t="shared" si="680"/>
        <v>#DIV/0!</v>
      </c>
      <c r="GK291" s="263"/>
      <c r="GL291" s="431" t="e">
        <f t="shared" si="681"/>
        <v>#DIV/0!</v>
      </c>
      <c r="GM291" s="263"/>
      <c r="GN291" s="431"/>
      <c r="GO291" s="263"/>
      <c r="GP291" s="431"/>
      <c r="GQ291" s="263"/>
      <c r="GR291" s="263"/>
      <c r="GS291" s="263"/>
      <c r="GT291" s="263"/>
      <c r="GU291" s="281">
        <f t="shared" si="682"/>
        <v>0</v>
      </c>
      <c r="GV291" s="263">
        <v>0</v>
      </c>
      <c r="GW291" s="263"/>
      <c r="GX291" s="263"/>
      <c r="GY291" s="263"/>
      <c r="GZ291" s="263"/>
      <c r="HA291" s="263"/>
      <c r="HB291" s="263"/>
      <c r="HC291" s="263"/>
      <c r="HD291" s="263"/>
      <c r="HE291" s="263"/>
      <c r="HF291" s="263"/>
      <c r="HG291" s="281"/>
      <c r="HH291" s="263"/>
      <c r="HI291" s="263"/>
      <c r="HJ291" s="263"/>
      <c r="HK291" s="281">
        <f t="shared" si="684"/>
        <v>0</v>
      </c>
      <c r="HL291" s="263"/>
      <c r="HM291" s="263"/>
      <c r="HN291" s="263"/>
      <c r="HO291" s="281">
        <f t="shared" si="703"/>
        <v>0</v>
      </c>
      <c r="HP291" s="263">
        <v>0</v>
      </c>
      <c r="HQ291" s="263"/>
      <c r="HR291" s="263"/>
      <c r="HS291" s="281">
        <f t="shared" si="685"/>
        <v>153899.28750000001</v>
      </c>
      <c r="HT291" s="263">
        <v>153899.28750000001</v>
      </c>
      <c r="HU291" s="263"/>
      <c r="HV291" s="263"/>
      <c r="HW291" s="281">
        <f t="shared" si="686"/>
        <v>0</v>
      </c>
      <c r="HX291" s="263"/>
      <c r="HY291" s="263"/>
      <c r="HZ291" s="263"/>
      <c r="IA291" s="281">
        <f t="shared" si="687"/>
        <v>153899.28750000001</v>
      </c>
      <c r="IB291" s="263">
        <f>HT291</f>
        <v>153899.28750000001</v>
      </c>
      <c r="IC291" s="263"/>
      <c r="ID291" s="263"/>
      <c r="IE291" s="491"/>
      <c r="IF291" s="270"/>
      <c r="IG291" s="270"/>
      <c r="IH291" s="270"/>
    </row>
    <row r="292" spans="2:242" s="271" customFormat="1" ht="105" hidden="1" customHeight="1" x14ac:dyDescent="0.3">
      <c r="B292" s="489"/>
      <c r="C292" s="417" t="s">
        <v>454</v>
      </c>
      <c r="D292" s="490"/>
      <c r="E292" s="263"/>
      <c r="F292" s="263"/>
      <c r="G292" s="263"/>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3"/>
      <c r="AS292" s="263"/>
      <c r="AT292" s="263"/>
      <c r="AU292" s="263"/>
      <c r="AV292" s="263"/>
      <c r="AW292" s="263"/>
      <c r="AX292" s="263"/>
      <c r="AY292" s="263"/>
      <c r="AZ292" s="263"/>
      <c r="BA292" s="263"/>
      <c r="BB292" s="263"/>
      <c r="BC292" s="263"/>
      <c r="BD292" s="263"/>
      <c r="BE292" s="263"/>
      <c r="BF292" s="263"/>
      <c r="BG292" s="263"/>
      <c r="BH292" s="263"/>
      <c r="BI292" s="263"/>
      <c r="BJ292" s="263"/>
      <c r="BK292" s="263"/>
      <c r="BL292" s="263"/>
      <c r="BM292" s="263"/>
      <c r="BN292" s="263"/>
      <c r="BO292" s="263"/>
      <c r="BP292" s="263"/>
      <c r="BQ292" s="263"/>
      <c r="BR292" s="263"/>
      <c r="BS292" s="263"/>
      <c r="BT292" s="263"/>
      <c r="BU292" s="263"/>
      <c r="BV292" s="263"/>
      <c r="BW292" s="263"/>
      <c r="BX292" s="263"/>
      <c r="BY292" s="263"/>
      <c r="BZ292" s="263"/>
      <c r="CA292" s="263"/>
      <c r="CB292" s="263"/>
      <c r="CC292" s="263"/>
      <c r="CD292" s="263"/>
      <c r="CE292" s="263"/>
      <c r="CF292" s="263"/>
      <c r="CG292" s="263"/>
      <c r="CH292" s="263"/>
      <c r="CI292" s="263"/>
      <c r="CJ292" s="263"/>
      <c r="CK292" s="263"/>
      <c r="CL292" s="263"/>
      <c r="CM292" s="263"/>
      <c r="CN292" s="263"/>
      <c r="CO292" s="263"/>
      <c r="CP292" s="263"/>
      <c r="CQ292" s="263"/>
      <c r="CR292" s="263"/>
      <c r="CS292" s="263"/>
      <c r="CT292" s="263"/>
      <c r="CU292" s="263"/>
      <c r="CV292" s="263"/>
      <c r="CW292" s="263"/>
      <c r="CX292" s="263"/>
      <c r="CY292" s="263"/>
      <c r="CZ292" s="263"/>
      <c r="DA292" s="263"/>
      <c r="DB292" s="263"/>
      <c r="DC292" s="263"/>
      <c r="DD292" s="263"/>
      <c r="DE292" s="263"/>
      <c r="DF292" s="263"/>
      <c r="DG292" s="263"/>
      <c r="DH292" s="263"/>
      <c r="DI292" s="281"/>
      <c r="DJ292" s="263"/>
      <c r="DK292" s="263"/>
      <c r="DL292" s="263"/>
      <c r="DM292" s="263"/>
      <c r="DN292" s="263"/>
      <c r="DO292" s="263"/>
      <c r="DP292" s="263"/>
      <c r="DQ292" s="263"/>
      <c r="DR292" s="263"/>
      <c r="DS292" s="263"/>
      <c r="DT292" s="263"/>
      <c r="DU292" s="263"/>
      <c r="DV292" s="263"/>
      <c r="DW292" s="263"/>
      <c r="DX292" s="263"/>
      <c r="DY292" s="263"/>
      <c r="DZ292" s="263"/>
      <c r="EA292" s="263"/>
      <c r="EB292" s="263"/>
      <c r="EC292" s="263"/>
      <c r="ED292" s="281"/>
      <c r="EE292" s="263"/>
      <c r="EF292" s="263"/>
      <c r="EG292" s="280"/>
      <c r="EH292" s="263"/>
      <c r="EI292" s="263"/>
      <c r="EJ292" s="263"/>
      <c r="EK292" s="263"/>
      <c r="EL292" s="263"/>
      <c r="EM292" s="263"/>
      <c r="EN292" s="263"/>
      <c r="EO292" s="263"/>
      <c r="EP292" s="263"/>
      <c r="EQ292" s="263"/>
      <c r="ER292" s="263"/>
      <c r="ES292" s="263"/>
      <c r="ET292" s="263"/>
      <c r="EU292" s="263"/>
      <c r="EV292" s="263"/>
      <c r="EW292" s="263"/>
      <c r="EX292" s="263"/>
      <c r="EY292" s="263"/>
      <c r="EZ292" s="281"/>
      <c r="FA292" s="263"/>
      <c r="FB292" s="263"/>
      <c r="FC292" s="281">
        <f>FD292</f>
        <v>28848.254110000002</v>
      </c>
      <c r="FD292" s="263">
        <f>FD293</f>
        <v>28848.254110000002</v>
      </c>
      <c r="FE292" s="263"/>
      <c r="FF292" s="263"/>
      <c r="FG292" s="281">
        <f>FH292</f>
        <v>0</v>
      </c>
      <c r="FH292" s="263">
        <f>FH293</f>
        <v>0</v>
      </c>
      <c r="FI292" s="263"/>
      <c r="FJ292" s="263"/>
      <c r="FK292" s="263"/>
      <c r="FL292" s="263"/>
      <c r="FM292" s="263"/>
      <c r="FN292" s="263"/>
      <c r="FO292" s="281">
        <f>FP292</f>
        <v>28848.254110000002</v>
      </c>
      <c r="FP292" s="263">
        <f>FP293</f>
        <v>28848.254110000002</v>
      </c>
      <c r="FQ292" s="263"/>
      <c r="FR292" s="263"/>
      <c r="FS292" s="263">
        <f>FU292</f>
        <v>0</v>
      </c>
      <c r="FT292" s="431">
        <f t="shared" si="678"/>
        <v>0</v>
      </c>
      <c r="FU292" s="263">
        <f>FU293</f>
        <v>0</v>
      </c>
      <c r="FV292" s="431">
        <f t="shared" si="701"/>
        <v>0</v>
      </c>
      <c r="FW292" s="263"/>
      <c r="FX292" s="431"/>
      <c r="FY292" s="263"/>
      <c r="FZ292" s="431"/>
      <c r="GA292" s="263"/>
      <c r="GB292" s="431"/>
      <c r="GC292" s="263"/>
      <c r="GD292" s="431"/>
      <c r="GE292" s="263"/>
      <c r="GF292" s="431"/>
      <c r="GG292" s="263"/>
      <c r="GH292" s="431"/>
      <c r="GI292" s="263">
        <f>GK292</f>
        <v>0</v>
      </c>
      <c r="GJ292" s="431">
        <f t="shared" si="680"/>
        <v>0</v>
      </c>
      <c r="GK292" s="263"/>
      <c r="GL292" s="431">
        <f t="shared" si="681"/>
        <v>0</v>
      </c>
      <c r="GM292" s="263"/>
      <c r="GN292" s="431"/>
      <c r="GO292" s="263"/>
      <c r="GP292" s="431"/>
      <c r="GQ292" s="263"/>
      <c r="GR292" s="263"/>
      <c r="GS292" s="263"/>
      <c r="GT292" s="263"/>
      <c r="GU292" s="281"/>
      <c r="GV292" s="263"/>
      <c r="GW292" s="263"/>
      <c r="GX292" s="263"/>
      <c r="GY292" s="263"/>
      <c r="GZ292" s="263"/>
      <c r="HA292" s="263"/>
      <c r="HB292" s="263"/>
      <c r="HC292" s="263"/>
      <c r="HD292" s="263"/>
      <c r="HE292" s="263"/>
      <c r="HF292" s="263"/>
      <c r="HG292" s="281"/>
      <c r="HH292" s="263"/>
      <c r="HI292" s="263"/>
      <c r="HJ292" s="263"/>
      <c r="HK292" s="281"/>
      <c r="HL292" s="263"/>
      <c r="HM292" s="263"/>
      <c r="HN292" s="263"/>
      <c r="HO292" s="281"/>
      <c r="HP292" s="263"/>
      <c r="HQ292" s="263"/>
      <c r="HR292" s="263"/>
      <c r="HS292" s="281"/>
      <c r="HT292" s="263"/>
      <c r="HU292" s="263"/>
      <c r="HV292" s="263"/>
      <c r="HW292" s="281"/>
      <c r="HX292" s="263"/>
      <c r="HY292" s="263"/>
      <c r="HZ292" s="263"/>
      <c r="IA292" s="281"/>
      <c r="IB292" s="263"/>
      <c r="IC292" s="263"/>
      <c r="ID292" s="263"/>
      <c r="IE292" s="491"/>
      <c r="IF292" s="270"/>
      <c r="IG292" s="270"/>
      <c r="IH292" s="270"/>
    </row>
    <row r="293" spans="2:242" s="271" customFormat="1" ht="38.25" hidden="1" customHeight="1" x14ac:dyDescent="0.3">
      <c r="B293" s="489"/>
      <c r="C293" s="263" t="s">
        <v>190</v>
      </c>
      <c r="D293" s="490"/>
      <c r="E293" s="263"/>
      <c r="F293" s="263"/>
      <c r="G293" s="263"/>
      <c r="H293" s="263"/>
      <c r="I293" s="263"/>
      <c r="J293" s="263"/>
      <c r="K293" s="263"/>
      <c r="L293" s="263"/>
      <c r="M293" s="263"/>
      <c r="N293" s="263"/>
      <c r="O293" s="263"/>
      <c r="P293" s="263"/>
      <c r="Q293" s="263"/>
      <c r="R293" s="263"/>
      <c r="S293" s="263"/>
      <c r="T293" s="263"/>
      <c r="U293" s="263"/>
      <c r="V293" s="263"/>
      <c r="W293" s="263"/>
      <c r="X293" s="263"/>
      <c r="Y293" s="263"/>
      <c r="Z293" s="263"/>
      <c r="AA293" s="263"/>
      <c r="AB293" s="263"/>
      <c r="AC293" s="263"/>
      <c r="AD293" s="263"/>
      <c r="AE293" s="263"/>
      <c r="AF293" s="263"/>
      <c r="AG293" s="263"/>
      <c r="AH293" s="263"/>
      <c r="AI293" s="263"/>
      <c r="AJ293" s="263"/>
      <c r="AK293" s="263"/>
      <c r="AL293" s="263"/>
      <c r="AM293" s="263"/>
      <c r="AN293" s="263"/>
      <c r="AO293" s="263"/>
      <c r="AP293" s="263"/>
      <c r="AQ293" s="263"/>
      <c r="AR293" s="263"/>
      <c r="AS293" s="263"/>
      <c r="AT293" s="263"/>
      <c r="AU293" s="263"/>
      <c r="AV293" s="263"/>
      <c r="AW293" s="263"/>
      <c r="AX293" s="263"/>
      <c r="AY293" s="263"/>
      <c r="AZ293" s="263"/>
      <c r="BA293" s="263"/>
      <c r="BB293" s="263"/>
      <c r="BC293" s="263"/>
      <c r="BD293" s="263"/>
      <c r="BE293" s="263"/>
      <c r="BF293" s="263"/>
      <c r="BG293" s="263"/>
      <c r="BH293" s="263"/>
      <c r="BI293" s="263"/>
      <c r="BJ293" s="263"/>
      <c r="BK293" s="263"/>
      <c r="BL293" s="263"/>
      <c r="BM293" s="263"/>
      <c r="BN293" s="263"/>
      <c r="BO293" s="263"/>
      <c r="BP293" s="263"/>
      <c r="BQ293" s="263"/>
      <c r="BR293" s="263"/>
      <c r="BS293" s="263"/>
      <c r="BT293" s="263"/>
      <c r="BU293" s="263"/>
      <c r="BV293" s="263"/>
      <c r="BW293" s="263"/>
      <c r="BX293" s="263"/>
      <c r="BY293" s="263"/>
      <c r="BZ293" s="263"/>
      <c r="CA293" s="263"/>
      <c r="CB293" s="263"/>
      <c r="CC293" s="263"/>
      <c r="CD293" s="263"/>
      <c r="CE293" s="263"/>
      <c r="CF293" s="263"/>
      <c r="CG293" s="263"/>
      <c r="CH293" s="263"/>
      <c r="CI293" s="263"/>
      <c r="CJ293" s="263"/>
      <c r="CK293" s="263"/>
      <c r="CL293" s="263"/>
      <c r="CM293" s="263"/>
      <c r="CN293" s="263"/>
      <c r="CO293" s="263"/>
      <c r="CP293" s="263"/>
      <c r="CQ293" s="263"/>
      <c r="CR293" s="263"/>
      <c r="CS293" s="263"/>
      <c r="CT293" s="263"/>
      <c r="CU293" s="263"/>
      <c r="CV293" s="263"/>
      <c r="CW293" s="263"/>
      <c r="CX293" s="263"/>
      <c r="CY293" s="263"/>
      <c r="CZ293" s="263"/>
      <c r="DA293" s="263"/>
      <c r="DB293" s="263"/>
      <c r="DC293" s="263"/>
      <c r="DD293" s="263"/>
      <c r="DE293" s="263"/>
      <c r="DF293" s="263"/>
      <c r="DG293" s="263"/>
      <c r="DH293" s="263"/>
      <c r="DI293" s="281"/>
      <c r="DJ293" s="263"/>
      <c r="DK293" s="263"/>
      <c r="DL293" s="263"/>
      <c r="DM293" s="263"/>
      <c r="DN293" s="263"/>
      <c r="DO293" s="263"/>
      <c r="DP293" s="263"/>
      <c r="DQ293" s="263"/>
      <c r="DR293" s="263"/>
      <c r="DS293" s="263"/>
      <c r="DT293" s="263"/>
      <c r="DU293" s="263"/>
      <c r="DV293" s="263"/>
      <c r="DW293" s="263"/>
      <c r="DX293" s="263"/>
      <c r="DY293" s="263"/>
      <c r="DZ293" s="263"/>
      <c r="EA293" s="263"/>
      <c r="EB293" s="263"/>
      <c r="EC293" s="263"/>
      <c r="ED293" s="281"/>
      <c r="EE293" s="263"/>
      <c r="EF293" s="263"/>
      <c r="EG293" s="280"/>
      <c r="EH293" s="263"/>
      <c r="EI293" s="263"/>
      <c r="EJ293" s="263"/>
      <c r="EK293" s="263"/>
      <c r="EL293" s="263"/>
      <c r="EM293" s="263"/>
      <c r="EN293" s="263"/>
      <c r="EO293" s="263"/>
      <c r="EP293" s="263"/>
      <c r="EQ293" s="263"/>
      <c r="ER293" s="263"/>
      <c r="ES293" s="263"/>
      <c r="ET293" s="263"/>
      <c r="EU293" s="263"/>
      <c r="EV293" s="263"/>
      <c r="EW293" s="263"/>
      <c r="EX293" s="263"/>
      <c r="EY293" s="263"/>
      <c r="EZ293" s="281"/>
      <c r="FA293" s="263"/>
      <c r="FB293" s="263"/>
      <c r="FC293" s="281">
        <f>FD293</f>
        <v>28848.254110000002</v>
      </c>
      <c r="FD293" s="263">
        <v>28848.254110000002</v>
      </c>
      <c r="FE293" s="263"/>
      <c r="FF293" s="263"/>
      <c r="FG293" s="281">
        <f>FH293</f>
        <v>0</v>
      </c>
      <c r="FH293" s="263">
        <f>FP293-FD293</f>
        <v>0</v>
      </c>
      <c r="FI293" s="263"/>
      <c r="FJ293" s="263"/>
      <c r="FK293" s="263"/>
      <c r="FL293" s="263"/>
      <c r="FM293" s="263"/>
      <c r="FN293" s="263"/>
      <c r="FO293" s="281">
        <f>FP293</f>
        <v>28848.254110000002</v>
      </c>
      <c r="FP293" s="263">
        <f>FD293</f>
        <v>28848.254110000002</v>
      </c>
      <c r="FQ293" s="263"/>
      <c r="FR293" s="263"/>
      <c r="FS293" s="263">
        <f>FU293</f>
        <v>0</v>
      </c>
      <c r="FT293" s="431">
        <f t="shared" si="678"/>
        <v>0</v>
      </c>
      <c r="FU293" s="263">
        <v>0</v>
      </c>
      <c r="FV293" s="431">
        <f t="shared" si="701"/>
        <v>0</v>
      </c>
      <c r="FW293" s="263"/>
      <c r="FX293" s="431"/>
      <c r="FY293" s="263"/>
      <c r="FZ293" s="431"/>
      <c r="GA293" s="263"/>
      <c r="GB293" s="431"/>
      <c r="GC293" s="263"/>
      <c r="GD293" s="431"/>
      <c r="GE293" s="263"/>
      <c r="GF293" s="431"/>
      <c r="GG293" s="263"/>
      <c r="GH293" s="431"/>
      <c r="GI293" s="263">
        <f>GK293</f>
        <v>28300</v>
      </c>
      <c r="GJ293" s="431">
        <f t="shared" si="680"/>
        <v>0.98099524124026782</v>
      </c>
      <c r="GK293" s="263">
        <v>28300</v>
      </c>
      <c r="GL293" s="431">
        <f t="shared" si="681"/>
        <v>0.98099524124026782</v>
      </c>
      <c r="GM293" s="263"/>
      <c r="GN293" s="431"/>
      <c r="GO293" s="263"/>
      <c r="GP293" s="431"/>
      <c r="GQ293" s="263"/>
      <c r="GR293" s="263"/>
      <c r="GS293" s="263"/>
      <c r="GT293" s="263"/>
      <c r="GU293" s="281"/>
      <c r="GV293" s="263"/>
      <c r="GW293" s="263"/>
      <c r="GX293" s="263"/>
      <c r="GY293" s="263"/>
      <c r="GZ293" s="263"/>
      <c r="HA293" s="263"/>
      <c r="HB293" s="263"/>
      <c r="HC293" s="263"/>
      <c r="HD293" s="263"/>
      <c r="HE293" s="263"/>
      <c r="HF293" s="263"/>
      <c r="HG293" s="281"/>
      <c r="HH293" s="263"/>
      <c r="HI293" s="263"/>
      <c r="HJ293" s="263"/>
      <c r="HK293" s="281"/>
      <c r="HL293" s="263"/>
      <c r="HM293" s="263"/>
      <c r="HN293" s="263"/>
      <c r="HO293" s="281"/>
      <c r="HP293" s="263"/>
      <c r="HQ293" s="263"/>
      <c r="HR293" s="263"/>
      <c r="HS293" s="281"/>
      <c r="HT293" s="263"/>
      <c r="HU293" s="263"/>
      <c r="HV293" s="263"/>
      <c r="HW293" s="281"/>
      <c r="HX293" s="263"/>
      <c r="HY293" s="263"/>
      <c r="HZ293" s="263"/>
      <c r="IA293" s="281"/>
      <c r="IB293" s="263"/>
      <c r="IC293" s="263"/>
      <c r="ID293" s="263"/>
      <c r="IE293" s="491"/>
      <c r="IF293" s="270"/>
      <c r="IG293" s="270"/>
      <c r="IH293" s="270"/>
    </row>
    <row r="294" spans="2:242" s="422" customFormat="1" ht="47.25" hidden="1" customHeight="1" x14ac:dyDescent="0.25">
      <c r="B294" s="487" t="s">
        <v>242</v>
      </c>
      <c r="C294" s="452" t="s">
        <v>455</v>
      </c>
      <c r="D294" s="492" t="s">
        <v>456</v>
      </c>
      <c r="E294" s="305">
        <f t="shared" si="714"/>
        <v>581447.5382699999</v>
      </c>
      <c r="F294" s="305">
        <f>F295+F305</f>
        <v>546919.36948999995</v>
      </c>
      <c r="G294" s="305">
        <f>G295+G305</f>
        <v>34528.16878</v>
      </c>
      <c r="H294" s="305">
        <f t="shared" si="715"/>
        <v>-532.77712000000247</v>
      </c>
      <c r="I294" s="305">
        <f>I295+I305</f>
        <v>-532.77712000000247</v>
      </c>
      <c r="J294" s="305">
        <f>J295+J305</f>
        <v>0</v>
      </c>
      <c r="K294" s="305">
        <f t="shared" si="716"/>
        <v>580914.76114999992</v>
      </c>
      <c r="L294" s="305">
        <f>L295+L305</f>
        <v>546386.59236999997</v>
      </c>
      <c r="M294" s="305">
        <f>M295+M305</f>
        <v>34528.16878</v>
      </c>
      <c r="N294" s="305">
        <f t="shared" si="717"/>
        <v>0</v>
      </c>
      <c r="O294" s="305">
        <f>O295+O305</f>
        <v>0</v>
      </c>
      <c r="P294" s="305">
        <f>P295+P305</f>
        <v>0</v>
      </c>
      <c r="Q294" s="305">
        <f t="shared" si="718"/>
        <v>580914.76114999992</v>
      </c>
      <c r="R294" s="305">
        <f>R295+R305</f>
        <v>546386.59236999997</v>
      </c>
      <c r="S294" s="305">
        <f>S295+S305</f>
        <v>34528.16878</v>
      </c>
      <c r="T294" s="305">
        <f t="shared" si="719"/>
        <v>300472.40000000002</v>
      </c>
      <c r="U294" s="305">
        <f>U295+U305</f>
        <v>0</v>
      </c>
      <c r="V294" s="305">
        <f>V295+V305</f>
        <v>300472.40000000002</v>
      </c>
      <c r="W294" s="305">
        <f t="shared" si="720"/>
        <v>-30090.283690000011</v>
      </c>
      <c r="X294" s="305">
        <f t="shared" ref="X294:AN294" si="723">X295+X305</f>
        <v>270382.11631000001</v>
      </c>
      <c r="Y294" s="305">
        <f t="shared" si="723"/>
        <v>-300472.40000000002</v>
      </c>
      <c r="Z294" s="305" t="e">
        <f t="shared" si="723"/>
        <v>#REF!</v>
      </c>
      <c r="AA294" s="305" t="e">
        <f t="shared" si="723"/>
        <v>#REF!</v>
      </c>
      <c r="AB294" s="305" t="e">
        <f t="shared" si="723"/>
        <v>#REF!</v>
      </c>
      <c r="AC294" s="305" t="e">
        <f t="shared" si="723"/>
        <v>#REF!</v>
      </c>
      <c r="AD294" s="305" t="e">
        <f t="shared" si="723"/>
        <v>#REF!</v>
      </c>
      <c r="AE294" s="305" t="e">
        <f t="shared" si="723"/>
        <v>#REF!</v>
      </c>
      <c r="AF294" s="305" t="e">
        <f t="shared" si="723"/>
        <v>#REF!</v>
      </c>
      <c r="AG294" s="305" t="e">
        <f t="shared" si="723"/>
        <v>#REF!</v>
      </c>
      <c r="AH294" s="305" t="e">
        <f t="shared" si="723"/>
        <v>#REF!</v>
      </c>
      <c r="AI294" s="305" t="e">
        <f t="shared" si="723"/>
        <v>#REF!</v>
      </c>
      <c r="AJ294" s="305" t="e">
        <f t="shared" si="723"/>
        <v>#REF!</v>
      </c>
      <c r="AK294" s="305" t="e">
        <f t="shared" si="723"/>
        <v>#REF!</v>
      </c>
      <c r="AL294" s="305" t="e">
        <f t="shared" si="723"/>
        <v>#REF!</v>
      </c>
      <c r="AM294" s="305" t="e">
        <f t="shared" si="723"/>
        <v>#REF!</v>
      </c>
      <c r="AN294" s="305" t="e">
        <f t="shared" si="723"/>
        <v>#REF!</v>
      </c>
      <c r="AO294" s="305">
        <v>1</v>
      </c>
      <c r="AP294" s="305" t="e">
        <f>AP295+AP305</f>
        <v>#REF!</v>
      </c>
      <c r="AQ294" s="305" t="e">
        <f>AQ295+AQ305</f>
        <v>#REF!</v>
      </c>
      <c r="AR294" s="305" t="e">
        <f>AR295+AR305</f>
        <v>#REF!</v>
      </c>
      <c r="AS294" s="305" t="e">
        <f>AT294+AU294</f>
        <v>#REF!</v>
      </c>
      <c r="AT294" s="305" t="e">
        <f>AT295+AT305</f>
        <v>#REF!</v>
      </c>
      <c r="AU294" s="305" t="e">
        <f>AU295+AU305</f>
        <v>#REF!</v>
      </c>
      <c r="AV294" s="305" t="e">
        <f>AW294+AX294</f>
        <v>#REF!</v>
      </c>
      <c r="AW294" s="305" t="e">
        <f>AW295+AW305</f>
        <v>#REF!</v>
      </c>
      <c r="AX294" s="305" t="e">
        <f>AX295+AX305</f>
        <v>#REF!</v>
      </c>
      <c r="AY294" s="305" t="e">
        <f>AZ294+BA294</f>
        <v>#REF!</v>
      </c>
      <c r="AZ294" s="305" t="e">
        <f t="shared" ref="AZ294:BG294" si="724">AZ295+AZ305</f>
        <v>#REF!</v>
      </c>
      <c r="BA294" s="305" t="e">
        <f t="shared" si="724"/>
        <v>#REF!</v>
      </c>
      <c r="BB294" s="305" t="e">
        <f t="shared" si="724"/>
        <v>#REF!</v>
      </c>
      <c r="BC294" s="305" t="e">
        <f t="shared" si="724"/>
        <v>#REF!</v>
      </c>
      <c r="BD294" s="305" t="e">
        <f t="shared" si="724"/>
        <v>#REF!</v>
      </c>
      <c r="BE294" s="305" t="e">
        <f t="shared" si="724"/>
        <v>#REF!</v>
      </c>
      <c r="BF294" s="305" t="e">
        <f t="shared" si="724"/>
        <v>#REF!</v>
      </c>
      <c r="BG294" s="305" t="e">
        <f t="shared" si="724"/>
        <v>#REF!</v>
      </c>
      <c r="BH294" s="305" t="e">
        <f>BI294+BJ294</f>
        <v>#REF!</v>
      </c>
      <c r="BI294" s="305" t="e">
        <f t="shared" ref="BI294:BU294" si="725">BI295+BI305</f>
        <v>#REF!</v>
      </c>
      <c r="BJ294" s="305" t="e">
        <f t="shared" si="725"/>
        <v>#REF!</v>
      </c>
      <c r="BK294" s="305" t="e">
        <f t="shared" si="725"/>
        <v>#REF!</v>
      </c>
      <c r="BL294" s="305" t="e">
        <f t="shared" si="725"/>
        <v>#REF!</v>
      </c>
      <c r="BM294" s="305" t="e">
        <f t="shared" si="725"/>
        <v>#REF!</v>
      </c>
      <c r="BN294" s="305" t="e">
        <f t="shared" si="725"/>
        <v>#REF!</v>
      </c>
      <c r="BO294" s="305" t="e">
        <f t="shared" si="725"/>
        <v>#REF!</v>
      </c>
      <c r="BP294" s="305" t="e">
        <f t="shared" si="725"/>
        <v>#REF!</v>
      </c>
      <c r="BQ294" s="305" t="e">
        <f t="shared" si="725"/>
        <v>#REF!</v>
      </c>
      <c r="BR294" s="305" t="e">
        <f t="shared" si="725"/>
        <v>#REF!</v>
      </c>
      <c r="BS294" s="305" t="e">
        <f t="shared" si="725"/>
        <v>#REF!</v>
      </c>
      <c r="BT294" s="305" t="e">
        <f t="shared" si="725"/>
        <v>#REF!</v>
      </c>
      <c r="BU294" s="305" t="e">
        <f t="shared" si="725"/>
        <v>#REF!</v>
      </c>
      <c r="BV294" s="305" t="e">
        <f>BW294+BX294</f>
        <v>#REF!</v>
      </c>
      <c r="BW294" s="305" t="e">
        <f>BW295+BW305</f>
        <v>#REF!</v>
      </c>
      <c r="BX294" s="305" t="e">
        <f>BX295+BX305</f>
        <v>#REF!</v>
      </c>
      <c r="BY294" s="305" t="e">
        <f>BZ294+CA294</f>
        <v>#REF!</v>
      </c>
      <c r="BZ294" s="305" t="e">
        <f>BZ295+BZ305</f>
        <v>#REF!</v>
      </c>
      <c r="CA294" s="305" t="e">
        <f>CA295+CA305</f>
        <v>#REF!</v>
      </c>
      <c r="CB294" s="305" t="e">
        <f>CC294+CD294</f>
        <v>#REF!</v>
      </c>
      <c r="CC294" s="305" t="e">
        <f>CC295+CC305</f>
        <v>#REF!</v>
      </c>
      <c r="CD294" s="305" t="e">
        <f>CD295+CD305</f>
        <v>#REF!</v>
      </c>
      <c r="CE294" s="305">
        <v>1</v>
      </c>
      <c r="CF294" s="305" t="e">
        <f>CF295+CF305</f>
        <v>#REF!</v>
      </c>
      <c r="CG294" s="305"/>
      <c r="CH294" s="305" t="e">
        <f>CI294+CJ294</f>
        <v>#REF!</v>
      </c>
      <c r="CI294" s="305" t="e">
        <f>CI295+CI305</f>
        <v>#REF!</v>
      </c>
      <c r="CJ294" s="305" t="e">
        <f>CJ295+CJ305</f>
        <v>#REF!</v>
      </c>
      <c r="CK294" s="305" t="e">
        <f>CL294+CM294</f>
        <v>#REF!</v>
      </c>
      <c r="CL294" s="305" t="e">
        <f>CL295+CL305</f>
        <v>#REF!</v>
      </c>
      <c r="CM294" s="305" t="e">
        <f>CM295+CM305</f>
        <v>#REF!</v>
      </c>
      <c r="CN294" s="305" t="e">
        <f>CO294+CP294</f>
        <v>#REF!</v>
      </c>
      <c r="CO294" s="305" t="e">
        <f>CO295+CO305</f>
        <v>#REF!</v>
      </c>
      <c r="CP294" s="305" t="e">
        <f>CP295+CP305</f>
        <v>#REF!</v>
      </c>
      <c r="CQ294" s="305" t="e">
        <f>CR294+CS294</f>
        <v>#REF!</v>
      </c>
      <c r="CR294" s="305" t="e">
        <f>CR295+CR305</f>
        <v>#REF!</v>
      </c>
      <c r="CS294" s="305" t="e">
        <f>CS295+CS305</f>
        <v>#REF!</v>
      </c>
      <c r="CT294" s="305" t="e">
        <f>CU294+CV294</f>
        <v>#REF!</v>
      </c>
      <c r="CU294" s="305" t="e">
        <f>CU295+CU305</f>
        <v>#REF!</v>
      </c>
      <c r="CV294" s="305" t="e">
        <f>CV295+CV305</f>
        <v>#REF!</v>
      </c>
      <c r="CW294" s="305">
        <f>CX294+CY294</f>
        <v>634261.98783999984</v>
      </c>
      <c r="CX294" s="305">
        <f>CX295+CX305</f>
        <v>634261.98783999984</v>
      </c>
      <c r="CY294" s="305">
        <f>CY295+CY305</f>
        <v>0</v>
      </c>
      <c r="CZ294" s="305">
        <f>DA294+DB294</f>
        <v>500000</v>
      </c>
      <c r="DA294" s="305">
        <f>DA295+DA305</f>
        <v>500000</v>
      </c>
      <c r="DB294" s="305">
        <f>DB295+DB305</f>
        <v>0</v>
      </c>
      <c r="DC294" s="305"/>
      <c r="DD294" s="305"/>
      <c r="DE294" s="305"/>
      <c r="DF294" s="305">
        <f>DG294+DH294</f>
        <v>-27165</v>
      </c>
      <c r="DG294" s="305">
        <f>DG295+DG305</f>
        <v>-27165</v>
      </c>
      <c r="DH294" s="305">
        <f>DH295+DH305</f>
        <v>0</v>
      </c>
      <c r="DI294" s="291">
        <f t="shared" si="661"/>
        <v>607096.98783999984</v>
      </c>
      <c r="DJ294" s="305">
        <f>DJ295+DJ305</f>
        <v>607096.98783999984</v>
      </c>
      <c r="DK294" s="305">
        <f>DK295+DK305</f>
        <v>0</v>
      </c>
      <c r="DL294" s="305">
        <f>DM294+DN294</f>
        <v>292594.07264000003</v>
      </c>
      <c r="DM294" s="305">
        <f>DM295+DM305</f>
        <v>292594.07264000003</v>
      </c>
      <c r="DN294" s="305">
        <f>DN295+DN305</f>
        <v>0</v>
      </c>
      <c r="DO294" s="305">
        <f>DP294+DQ294</f>
        <v>200184.87901</v>
      </c>
      <c r="DP294" s="305">
        <f>DP295+DP305</f>
        <v>200184.87901</v>
      </c>
      <c r="DQ294" s="305">
        <f>DQ295+DQ305</f>
        <v>0</v>
      </c>
      <c r="DR294" s="305">
        <f>DS294+DT294</f>
        <v>112631.66269</v>
      </c>
      <c r="DS294" s="305">
        <f>DS295+DS305</f>
        <v>112631.66269</v>
      </c>
      <c r="DT294" s="305">
        <f>DT295+DT305</f>
        <v>0</v>
      </c>
      <c r="DU294" s="305">
        <f>DV294+DW294</f>
        <v>510000</v>
      </c>
      <c r="DV294" s="305">
        <f>DV295+DV305</f>
        <v>510000</v>
      </c>
      <c r="DW294" s="305">
        <f>DW295+DW305</f>
        <v>0</v>
      </c>
      <c r="DX294" s="305">
        <f>DY294+DZ294</f>
        <v>512500</v>
      </c>
      <c r="DY294" s="305">
        <f>DY295+DY305</f>
        <v>512500</v>
      </c>
      <c r="DZ294" s="305">
        <f>DZ295+DZ305</f>
        <v>0</v>
      </c>
      <c r="EA294" s="305"/>
      <c r="EB294" s="305"/>
      <c r="EC294" s="305"/>
      <c r="ED294" s="291" t="e">
        <f>EE294+#REF!</f>
        <v>#REF!</v>
      </c>
      <c r="EE294" s="305">
        <f>EE295+EE305</f>
        <v>30050</v>
      </c>
      <c r="EF294" s="305">
        <f>EF295+EF305</f>
        <v>0</v>
      </c>
      <c r="EG294" s="291">
        <f t="shared" si="695"/>
        <v>552838.87753000006</v>
      </c>
      <c r="EH294" s="305">
        <f>EH295+EH305</f>
        <v>552838.87753000006</v>
      </c>
      <c r="EI294" s="305"/>
      <c r="EJ294" s="305">
        <f>EJ295+EJ305</f>
        <v>0</v>
      </c>
      <c r="EK294" s="305">
        <f>EL294+EN294</f>
        <v>-26654.97753</v>
      </c>
      <c r="EL294" s="305">
        <f>EL295+EL305</f>
        <v>-26654.97753</v>
      </c>
      <c r="EM294" s="305"/>
      <c r="EN294" s="305">
        <f>EN295+EN305</f>
        <v>0</v>
      </c>
      <c r="EO294" s="305">
        <f>EP294+ER294</f>
        <v>0</v>
      </c>
      <c r="EP294" s="305">
        <f>EP295+EP305</f>
        <v>0</v>
      </c>
      <c r="EQ294" s="305"/>
      <c r="ER294" s="305">
        <f>ER295+ER305</f>
        <v>0</v>
      </c>
      <c r="ES294" s="305">
        <f>ET294+EV294</f>
        <v>0</v>
      </c>
      <c r="ET294" s="305">
        <f>ET295+ET305</f>
        <v>0</v>
      </c>
      <c r="EU294" s="305"/>
      <c r="EV294" s="305">
        <f>EV295+EV305</f>
        <v>0</v>
      </c>
      <c r="EW294" s="305">
        <f>EX294+EY294</f>
        <v>522838.87753</v>
      </c>
      <c r="EX294" s="305">
        <f>EX295+EX305</f>
        <v>522838.87753</v>
      </c>
      <c r="EY294" s="305">
        <f>EY295+EY305</f>
        <v>0</v>
      </c>
      <c r="EZ294" s="291">
        <f t="shared" si="662"/>
        <v>28950.187799999992</v>
      </c>
      <c r="FA294" s="305">
        <f>FA295+FA305</f>
        <v>28950.187799999992</v>
      </c>
      <c r="FB294" s="305"/>
      <c r="FC294" s="291">
        <f t="shared" si="677"/>
        <v>554674.06553000002</v>
      </c>
      <c r="FD294" s="305">
        <f>FD295+FD305</f>
        <v>554674.06553000002</v>
      </c>
      <c r="FE294" s="305"/>
      <c r="FF294" s="305">
        <f>FF295+FF305</f>
        <v>0</v>
      </c>
      <c r="FG294" s="305">
        <f>FH294+FJ294</f>
        <v>19788.530709999999</v>
      </c>
      <c r="FH294" s="305">
        <f>FH295+FH305</f>
        <v>19788.530709999999</v>
      </c>
      <c r="FI294" s="305"/>
      <c r="FJ294" s="305">
        <f>FJ295+FJ305</f>
        <v>0</v>
      </c>
      <c r="FK294" s="305">
        <f>FL294+FN294</f>
        <v>0</v>
      </c>
      <c r="FL294" s="305">
        <f>FL295+FL305</f>
        <v>0</v>
      </c>
      <c r="FM294" s="305"/>
      <c r="FN294" s="305">
        <f>FN295+FN305</f>
        <v>0</v>
      </c>
      <c r="FO294" s="291">
        <f t="shared" si="700"/>
        <v>573163.69643999997</v>
      </c>
      <c r="FP294" s="305">
        <f>FP295+FP305</f>
        <v>573163.69643999997</v>
      </c>
      <c r="FQ294" s="305"/>
      <c r="FR294" s="305">
        <f>FR295+FR305</f>
        <v>0</v>
      </c>
      <c r="FS294" s="305">
        <f>FU294</f>
        <v>993.90530000000001</v>
      </c>
      <c r="FT294" s="431">
        <f t="shared" si="678"/>
        <v>1.7918726721976941E-3</v>
      </c>
      <c r="FU294" s="305">
        <f>FU295+FU305</f>
        <v>993.90530000000001</v>
      </c>
      <c r="FV294" s="431">
        <f t="shared" si="701"/>
        <v>1.7918726721976941E-3</v>
      </c>
      <c r="FW294" s="305"/>
      <c r="FX294" s="431"/>
      <c r="FY294" s="305"/>
      <c r="FZ294" s="431"/>
      <c r="GA294" s="305"/>
      <c r="GB294" s="431"/>
      <c r="GC294" s="305">
        <f>GC295+GC305</f>
        <v>0</v>
      </c>
      <c r="GD294" s="431"/>
      <c r="GE294" s="305"/>
      <c r="GF294" s="431"/>
      <c r="GG294" s="305"/>
      <c r="GH294" s="431"/>
      <c r="GI294" s="305">
        <f t="shared" ref="GI294:GI295" si="726">GK294</f>
        <v>1237.9052999999999</v>
      </c>
      <c r="GJ294" s="431">
        <f t="shared" si="680"/>
        <v>2.2317706504218137E-3</v>
      </c>
      <c r="GK294" s="305">
        <f>GK295+GK305</f>
        <v>1237.9052999999999</v>
      </c>
      <c r="GL294" s="431">
        <f t="shared" si="681"/>
        <v>2.2317706504218137E-3</v>
      </c>
      <c r="GM294" s="305"/>
      <c r="GN294" s="431"/>
      <c r="GO294" s="305"/>
      <c r="GP294" s="431"/>
      <c r="GQ294" s="305"/>
      <c r="GR294" s="305"/>
      <c r="GS294" s="305"/>
      <c r="GT294" s="305"/>
      <c r="GU294" s="291">
        <f t="shared" si="682"/>
        <v>512500</v>
      </c>
      <c r="GV294" s="305">
        <f>GV295+GV305</f>
        <v>512500</v>
      </c>
      <c r="GW294" s="305"/>
      <c r="GX294" s="305">
        <f>GX295+GX305</f>
        <v>0</v>
      </c>
      <c r="GY294" s="305"/>
      <c r="GZ294" s="305"/>
      <c r="HA294" s="305"/>
      <c r="HB294" s="305"/>
      <c r="HC294" s="305"/>
      <c r="HD294" s="305"/>
      <c r="HE294" s="305"/>
      <c r="HF294" s="305"/>
      <c r="HG294" s="291">
        <f t="shared" si="683"/>
        <v>0</v>
      </c>
      <c r="HH294" s="305">
        <f>HH295+HH305</f>
        <v>0</v>
      </c>
      <c r="HI294" s="305"/>
      <c r="HJ294" s="305">
        <f>HJ295+HJ305</f>
        <v>0</v>
      </c>
      <c r="HK294" s="291">
        <f t="shared" si="684"/>
        <v>0</v>
      </c>
      <c r="HL294" s="305">
        <f>HL295+HL305</f>
        <v>0</v>
      </c>
      <c r="HM294" s="305"/>
      <c r="HN294" s="305">
        <f>HN295+HN305</f>
        <v>0</v>
      </c>
      <c r="HO294" s="291">
        <f t="shared" si="703"/>
        <v>512500</v>
      </c>
      <c r="HP294" s="305">
        <f>HP295+HP305</f>
        <v>512500</v>
      </c>
      <c r="HQ294" s="305"/>
      <c r="HR294" s="305"/>
      <c r="HS294" s="291">
        <f t="shared" si="685"/>
        <v>284360.8</v>
      </c>
      <c r="HT294" s="305">
        <f>HT295+HT305</f>
        <v>284360.8</v>
      </c>
      <c r="HU294" s="305"/>
      <c r="HV294" s="305">
        <f>HV295+HV305</f>
        <v>0</v>
      </c>
      <c r="HW294" s="291">
        <f t="shared" si="686"/>
        <v>0</v>
      </c>
      <c r="HX294" s="305">
        <f>HX295+HX305</f>
        <v>0</v>
      </c>
      <c r="HY294" s="305"/>
      <c r="HZ294" s="305">
        <f>HZ295+HZ305</f>
        <v>0</v>
      </c>
      <c r="IA294" s="291">
        <f t="shared" si="687"/>
        <v>284360.8</v>
      </c>
      <c r="IB294" s="305">
        <f>IB295+IB305</f>
        <v>284360.8</v>
      </c>
      <c r="IC294" s="305"/>
      <c r="ID294" s="305">
        <f>ID295+ID305</f>
        <v>0</v>
      </c>
      <c r="IE294" s="483"/>
      <c r="IF294" s="488"/>
      <c r="IG294" s="488"/>
      <c r="IH294" s="488"/>
    </row>
    <row r="295" spans="2:242" s="319" customFormat="1" ht="24" hidden="1" customHeight="1" x14ac:dyDescent="0.3">
      <c r="B295" s="489"/>
      <c r="C295" s="397" t="s">
        <v>457</v>
      </c>
      <c r="D295" s="490" t="s">
        <v>458</v>
      </c>
      <c r="E295" s="281">
        <f t="shared" si="714"/>
        <v>577661.34471999994</v>
      </c>
      <c r="F295" s="281">
        <f>SUM(F296:F300)</f>
        <v>543133.17593999999</v>
      </c>
      <c r="G295" s="281">
        <f>SUM(G296:G300)</f>
        <v>34528.16878</v>
      </c>
      <c r="H295" s="281">
        <f t="shared" si="715"/>
        <v>-532.77712000000247</v>
      </c>
      <c r="I295" s="281">
        <f>SUM(I296:I300)</f>
        <v>-532.77712000000247</v>
      </c>
      <c r="J295" s="281">
        <f>SUM(J296:J300)</f>
        <v>0</v>
      </c>
      <c r="K295" s="281">
        <f t="shared" si="716"/>
        <v>577128.56759999995</v>
      </c>
      <c r="L295" s="281">
        <f>SUM(L296:L300)</f>
        <v>542600.39882</v>
      </c>
      <c r="M295" s="281">
        <f>SUM(M296:M300)</f>
        <v>34528.16878</v>
      </c>
      <c r="N295" s="281">
        <f t="shared" si="717"/>
        <v>0</v>
      </c>
      <c r="O295" s="281">
        <f>SUM(O296:O300)</f>
        <v>0</v>
      </c>
      <c r="P295" s="281">
        <f>SUM(P296:P300)</f>
        <v>0</v>
      </c>
      <c r="Q295" s="281">
        <f t="shared" si="718"/>
        <v>577128.56759999995</v>
      </c>
      <c r="R295" s="281">
        <f>SUM(R296:R300)</f>
        <v>542600.39882</v>
      </c>
      <c r="S295" s="281">
        <f>SUM(S296:S300)</f>
        <v>34528.16878</v>
      </c>
      <c r="T295" s="281">
        <f t="shared" si="719"/>
        <v>300000</v>
      </c>
      <c r="U295" s="281">
        <f>SUM(U296:U300)</f>
        <v>0</v>
      </c>
      <c r="V295" s="281">
        <f>SUM(V296:V300)</f>
        <v>300000</v>
      </c>
      <c r="W295" s="281">
        <f t="shared" si="720"/>
        <v>-30090.283690000011</v>
      </c>
      <c r="X295" s="281">
        <f>SUM(X296:X300)</f>
        <v>269909.71630999999</v>
      </c>
      <c r="Y295" s="281">
        <f>SUM(Y296:Y300)</f>
        <v>-300000</v>
      </c>
      <c r="Z295" s="281" t="e">
        <f>#REF!+Z296+Z297+Z298+Z299+Z300</f>
        <v>#REF!</v>
      </c>
      <c r="AA295" s="281" t="e">
        <f>#REF!+AA296+AA297+AA298+AA299+AA300</f>
        <v>#REF!</v>
      </c>
      <c r="AB295" s="281" t="e">
        <f>#REF!+AB296+AB297+AB298+AB299+AB300</f>
        <v>#REF!</v>
      </c>
      <c r="AC295" s="281" t="e">
        <f>#REF!+AC296+AC297+AC298+AC299+AC300</f>
        <v>#REF!</v>
      </c>
      <c r="AD295" s="281" t="e">
        <f>#REF!+AD296+AD297+AD298+AD299+AD300</f>
        <v>#REF!</v>
      </c>
      <c r="AE295" s="281" t="e">
        <f>#REF!+AE296+AE297+AE298+AE299+AE300</f>
        <v>#REF!</v>
      </c>
      <c r="AF295" s="281" t="e">
        <f>#REF!+AF296+AF297+AF298+AF299+AF300</f>
        <v>#REF!</v>
      </c>
      <c r="AG295" s="281" t="e">
        <f>#REF!+AG296+AG297+AG298+AG299+AG300</f>
        <v>#REF!</v>
      </c>
      <c r="AH295" s="281" t="e">
        <f>#REF!+AH296+AH297+AH298+AH299+AH300</f>
        <v>#REF!</v>
      </c>
      <c r="AI295" s="281" t="e">
        <f>#REF!+AI296+AI297+AI298+AI299+AI300</f>
        <v>#REF!</v>
      </c>
      <c r="AJ295" s="281" t="e">
        <f>#REF!+AJ296+AJ297+AJ298+AJ299+AJ300</f>
        <v>#REF!</v>
      </c>
      <c r="AK295" s="281" t="e">
        <f>#REF!+AK296+AK297+AK298+AK299+AK300</f>
        <v>#REF!</v>
      </c>
      <c r="AL295" s="281" t="e">
        <f>#REF!+AL296+AL297+AL298+AL299+AL300</f>
        <v>#REF!</v>
      </c>
      <c r="AM295" s="281" t="e">
        <f>#REF!+AM296+AM297+AM298+AM299+AM300</f>
        <v>#REF!</v>
      </c>
      <c r="AN295" s="281" t="e">
        <f>#REF!+AN296+AN297+AN298+AN299+AN300</f>
        <v>#REF!</v>
      </c>
      <c r="AO295" s="281">
        <v>1</v>
      </c>
      <c r="AP295" s="281" t="e">
        <f>#REF!+AP296+AP297+AP298+AP299+AP300</f>
        <v>#REF!</v>
      </c>
      <c r="AQ295" s="281" t="e">
        <f>#REF!+AQ296+AQ297+AQ298+AQ299+AQ300</f>
        <v>#REF!</v>
      </c>
      <c r="AR295" s="281" t="e">
        <f>#REF!+AR296+AR297+AR298+AR299+AR300</f>
        <v>#REF!</v>
      </c>
      <c r="AS295" s="281" t="e">
        <f>#REF!+AS296+AS297+AS298+AS299+AS300</f>
        <v>#REF!</v>
      </c>
      <c r="AT295" s="281" t="e">
        <f>#REF!+AT296+AT297+AT298+AT299+AT300</f>
        <v>#REF!</v>
      </c>
      <c r="AU295" s="281" t="e">
        <f>#REF!+AU296+AU297+AU298+AU299+AU300</f>
        <v>#REF!</v>
      </c>
      <c r="AV295" s="281" t="e">
        <f>#REF!+AV296+AV297+AV298+AV299+AV300</f>
        <v>#REF!</v>
      </c>
      <c r="AW295" s="281" t="e">
        <f>#REF!+AW296+AW297+AW298+AW299+AW300</f>
        <v>#REF!</v>
      </c>
      <c r="AX295" s="281" t="e">
        <f>#REF!+AX296+AX297+AX298+AX299+AX300</f>
        <v>#REF!</v>
      </c>
      <c r="AY295" s="281" t="e">
        <f>#REF!+AY296+AY297+AY298+AY299+AY300</f>
        <v>#REF!</v>
      </c>
      <c r="AZ295" s="281" t="e">
        <f>#REF!+AZ296+AZ297+AZ298+AZ299+AZ300</f>
        <v>#REF!</v>
      </c>
      <c r="BA295" s="281" t="e">
        <f>#REF!+BA296+BA297+BA298+BA299+BA300</f>
        <v>#REF!</v>
      </c>
      <c r="BB295" s="281" t="e">
        <f>#REF!+BB296+BB297+BB298+BB299+BB300</f>
        <v>#REF!</v>
      </c>
      <c r="BC295" s="281" t="e">
        <f>#REF!+BC296+BC297+BC298+BC299+BC300</f>
        <v>#REF!</v>
      </c>
      <c r="BD295" s="281" t="e">
        <f>#REF!+BD296+BD297+BD298+BD299+BD300</f>
        <v>#REF!</v>
      </c>
      <c r="BE295" s="281" t="e">
        <f>#REF!+BE296+BE297+BE298+BE299+BE300</f>
        <v>#REF!</v>
      </c>
      <c r="BF295" s="281" t="e">
        <f>#REF!+BF296+BF297+BF298+BF299+BF300</f>
        <v>#REF!</v>
      </c>
      <c r="BG295" s="281" t="e">
        <f>#REF!+BG296+BG297+BG298+BG299+BG300</f>
        <v>#REF!</v>
      </c>
      <c r="BH295" s="281" t="e">
        <f>#REF!+BH296+BH297+BH298+BH299+BH300</f>
        <v>#REF!</v>
      </c>
      <c r="BI295" s="281" t="e">
        <f>#REF!+BI296+BI297+BI298+BI299+BI300</f>
        <v>#REF!</v>
      </c>
      <c r="BJ295" s="281" t="e">
        <f>#REF!+BJ296+BJ297+BJ298+BJ299+BJ300</f>
        <v>#REF!</v>
      </c>
      <c r="BK295" s="281" t="e">
        <f>#REF!+BK296+BK297+BK298+BK299+BK300</f>
        <v>#REF!</v>
      </c>
      <c r="BL295" s="281" t="e">
        <f>#REF!+BL296+BL297+BL298+BL299+BL300</f>
        <v>#REF!</v>
      </c>
      <c r="BM295" s="281" t="e">
        <f>#REF!+BM296+BM297+BM298+BM299+BM300</f>
        <v>#REF!</v>
      </c>
      <c r="BN295" s="281" t="e">
        <f>#REF!+BN296+BN297+BN298+BN299+BN300</f>
        <v>#REF!</v>
      </c>
      <c r="BO295" s="281" t="e">
        <f>#REF!+BO296+BO297+BO298+BO299+BO300</f>
        <v>#REF!</v>
      </c>
      <c r="BP295" s="281" t="e">
        <f>#REF!+BP296+BP297+BP298+BP299+BP300</f>
        <v>#REF!</v>
      </c>
      <c r="BQ295" s="281" t="e">
        <f>#REF!+BQ296+BQ297+BQ298+BQ299+BQ300</f>
        <v>#REF!</v>
      </c>
      <c r="BR295" s="281" t="e">
        <f>#REF!+BR296+BR297+BR298+BR299+BR300</f>
        <v>#REF!</v>
      </c>
      <c r="BS295" s="281" t="e">
        <f>#REF!+BS296+BS297+BS298+BS299+BS300</f>
        <v>#REF!</v>
      </c>
      <c r="BT295" s="281" t="e">
        <f>#REF!+BT296+BT297+BT298+BT299+BT300</f>
        <v>#REF!</v>
      </c>
      <c r="BU295" s="281" t="e">
        <f>#REF!+BU296+BU297+BU298+BU299+BU300</f>
        <v>#REF!</v>
      </c>
      <c r="BV295" s="281" t="e">
        <f>#REF!+BV296+BV297+BV298+BV299+BV300</f>
        <v>#REF!</v>
      </c>
      <c r="BW295" s="281" t="e">
        <f>#REF!+BW296+BW297+BW298+BW299+BW300</f>
        <v>#REF!</v>
      </c>
      <c r="BX295" s="281" t="e">
        <f>#REF!+BX296+BX297+BX298+BX299+BX300</f>
        <v>#REF!</v>
      </c>
      <c r="BY295" s="281" t="e">
        <f>#REF!+BY296+BY297+BY298+BY299+BY300</f>
        <v>#REF!</v>
      </c>
      <c r="BZ295" s="281" t="e">
        <f>#REF!+BZ296+BZ297+BZ298+BZ299+BZ300</f>
        <v>#REF!</v>
      </c>
      <c r="CA295" s="281" t="e">
        <f>#REF!+CA296+CA297+CA298+CA299+CA300</f>
        <v>#REF!</v>
      </c>
      <c r="CB295" s="281" t="e">
        <f>#REF!+CB296+CB297+CB298+CB299+CB300</f>
        <v>#REF!</v>
      </c>
      <c r="CC295" s="281" t="e">
        <f>#REF!+CC296+CC297+CC298+CC299+CC300</f>
        <v>#REF!</v>
      </c>
      <c r="CD295" s="281" t="e">
        <f>#REF!+CD296+CD297+CD298+CD299+CD300</f>
        <v>#REF!</v>
      </c>
      <c r="CE295" s="281">
        <v>1</v>
      </c>
      <c r="CF295" s="281" t="e">
        <f t="shared" ref="CF295:CF300" si="727">BV295</f>
        <v>#REF!</v>
      </c>
      <c r="CG295" s="281"/>
      <c r="CH295" s="281" t="e">
        <f>#REF!+CH296+CH297+CH298+CH299+CH300</f>
        <v>#REF!</v>
      </c>
      <c r="CI295" s="281" t="e">
        <f>#REF!+CI296+CI297+CI298+CI299+CI300</f>
        <v>#REF!</v>
      </c>
      <c r="CJ295" s="281" t="e">
        <f>#REF!+CJ296+CJ297+CJ298+CJ299+CJ300</f>
        <v>#REF!</v>
      </c>
      <c r="CK295" s="281" t="e">
        <f>#REF!+CK296+CK297+CK298+CK299+CK300</f>
        <v>#REF!</v>
      </c>
      <c r="CL295" s="281" t="e">
        <f>#REF!+CL296+CL297+CL298+CL299+CL300</f>
        <v>#REF!</v>
      </c>
      <c r="CM295" s="281" t="e">
        <f>#REF!+CM296+CM297+CM298+CM299+CM300</f>
        <v>#REF!</v>
      </c>
      <c r="CN295" s="281" t="e">
        <f>#REF!+CN296+CN297+CN298+CN299+CN300</f>
        <v>#REF!</v>
      </c>
      <c r="CO295" s="281" t="e">
        <f>#REF!+CO296+CO297+CO298+CO299+CO300</f>
        <v>#REF!</v>
      </c>
      <c r="CP295" s="281" t="e">
        <f>#REF!+CP296+CP297+CP298+CP299+CP300</f>
        <v>#REF!</v>
      </c>
      <c r="CQ295" s="281" t="e">
        <f>#REF!+CQ296+CQ297+CQ298+CQ299+CQ300</f>
        <v>#REF!</v>
      </c>
      <c r="CR295" s="281" t="e">
        <f>#REF!+CR296+CR297+CR298+CR299+CR300</f>
        <v>#REF!</v>
      </c>
      <c r="CS295" s="281" t="e">
        <f>#REF!+CS296+CS297+CS298+CS299+CS300</f>
        <v>#REF!</v>
      </c>
      <c r="CT295" s="281" t="e">
        <f>#REF!+CT296+CT297+CT298+CT299+CT300</f>
        <v>#REF!</v>
      </c>
      <c r="CU295" s="281" t="e">
        <f>#REF!+CU296+CU297+CU298+CU299+CU300</f>
        <v>#REF!</v>
      </c>
      <c r="CV295" s="281" t="e">
        <f>#REF!+CV296+CV297+CV298+CV299+CV300</f>
        <v>#REF!</v>
      </c>
      <c r="CW295" s="281">
        <f>CX295</f>
        <v>616834.6180299999</v>
      </c>
      <c r="CX295" s="281">
        <f>CX296+CX297+CX298+CX299+CX300+CX301+CX302+CX303</f>
        <v>616834.6180299999</v>
      </c>
      <c r="CY295" s="281">
        <f>CY296+CY297+CY298+CY299+CY300+CY302</f>
        <v>0</v>
      </c>
      <c r="CZ295" s="281">
        <f>CZ296+CZ297+CZ298+CZ299+CZ300+CZ302</f>
        <v>500000</v>
      </c>
      <c r="DA295" s="281">
        <f>DA296+DA297+DA298+DA299+DA300+DA302</f>
        <v>500000</v>
      </c>
      <c r="DB295" s="281">
        <f>DB296+DB297+DB298+DB299+DB300+DB302</f>
        <v>0</v>
      </c>
      <c r="DC295" s="281"/>
      <c r="DD295" s="281"/>
      <c r="DE295" s="281"/>
      <c r="DF295" s="281">
        <f t="shared" ref="DF295:DF307" si="728">DG295</f>
        <v>-27165</v>
      </c>
      <c r="DG295" s="281">
        <f>DG296+DG297+DG298+DG299+DG300+DG301+DG302+DG303</f>
        <v>-27165</v>
      </c>
      <c r="DH295" s="281">
        <f>DH296+DH297+DH298+DH299+DH300+DH302</f>
        <v>0</v>
      </c>
      <c r="DI295" s="281">
        <f t="shared" si="661"/>
        <v>589669.6180299999</v>
      </c>
      <c r="DJ295" s="281">
        <f>DJ296+DJ297+DJ298+DJ299+DJ300+DJ301+DJ302+DJ303</f>
        <v>589669.6180299999</v>
      </c>
      <c r="DK295" s="281">
        <f t="shared" ref="DK295:FG295" si="729">DK296+DK297+DK298+DK299+DK300+DK301+DK302+DK303</f>
        <v>0</v>
      </c>
      <c r="DL295" s="281">
        <f t="shared" si="729"/>
        <v>290572.82264000003</v>
      </c>
      <c r="DM295" s="281">
        <f t="shared" si="729"/>
        <v>290572.82264000003</v>
      </c>
      <c r="DN295" s="281">
        <f t="shared" si="729"/>
        <v>0</v>
      </c>
      <c r="DO295" s="281">
        <f t="shared" si="729"/>
        <v>199579.87901</v>
      </c>
      <c r="DP295" s="281">
        <f t="shared" si="729"/>
        <v>199579.87901</v>
      </c>
      <c r="DQ295" s="281">
        <f t="shared" si="729"/>
        <v>0</v>
      </c>
      <c r="DR295" s="281">
        <f t="shared" si="729"/>
        <v>99516.916379999995</v>
      </c>
      <c r="DS295" s="281">
        <f t="shared" si="729"/>
        <v>99516.916379999995</v>
      </c>
      <c r="DT295" s="281">
        <f t="shared" si="729"/>
        <v>0</v>
      </c>
      <c r="DU295" s="281">
        <f t="shared" si="729"/>
        <v>479300</v>
      </c>
      <c r="DV295" s="281">
        <f>DV296+DV297+DV298+DV299+DV300+DV301+DV302+DV303+DV304</f>
        <v>499300</v>
      </c>
      <c r="DW295" s="281">
        <f t="shared" si="729"/>
        <v>0</v>
      </c>
      <c r="DX295" s="281">
        <f t="shared" si="729"/>
        <v>510000</v>
      </c>
      <c r="DY295" s="281">
        <f t="shared" si="729"/>
        <v>510000</v>
      </c>
      <c r="DZ295" s="281">
        <f t="shared" si="729"/>
        <v>0</v>
      </c>
      <c r="EA295" s="281">
        <f t="shared" si="729"/>
        <v>0</v>
      </c>
      <c r="EB295" s="281">
        <f t="shared" si="729"/>
        <v>0</v>
      </c>
      <c r="EC295" s="281">
        <f t="shared" si="729"/>
        <v>0</v>
      </c>
      <c r="ED295" s="281">
        <f>EE295</f>
        <v>29300</v>
      </c>
      <c r="EE295" s="281">
        <f>EE296+EE297+EE298+EE299+EE300+EE301+EE302+EE303+EE304</f>
        <v>29300</v>
      </c>
      <c r="EF295" s="281">
        <f t="shared" si="729"/>
        <v>0</v>
      </c>
      <c r="EG295" s="281">
        <f t="shared" si="729"/>
        <v>539254.97753000003</v>
      </c>
      <c r="EH295" s="281">
        <f>EH296+EH297+EH298+EH299+EH300+EH301+EH302+EH303+EH304</f>
        <v>539254.97753000003</v>
      </c>
      <c r="EI295" s="281"/>
      <c r="EJ295" s="281">
        <f>EJ296+EJ297+EJ298+EJ299+EJ300+EJ301+EJ302+EJ303</f>
        <v>0</v>
      </c>
      <c r="EK295" s="281">
        <f t="shared" si="729"/>
        <v>-16654.97753</v>
      </c>
      <c r="EL295" s="281">
        <f>EL296+EL297+EL298+EL299+EL300+EL301+EL302+EL303+EL304</f>
        <v>-16654.97753</v>
      </c>
      <c r="EM295" s="281"/>
      <c r="EN295" s="281">
        <f t="shared" si="729"/>
        <v>0</v>
      </c>
      <c r="EO295" s="281">
        <f t="shared" si="729"/>
        <v>0</v>
      </c>
      <c r="EP295" s="281">
        <f t="shared" si="729"/>
        <v>0</v>
      </c>
      <c r="EQ295" s="281"/>
      <c r="ER295" s="281">
        <f>ER296+ER297+ER298+ER299+ER300+ER301+ER302+ER303</f>
        <v>0</v>
      </c>
      <c r="ES295" s="281">
        <f t="shared" si="729"/>
        <v>0</v>
      </c>
      <c r="ET295" s="281">
        <f>ET296+ET297+ET298+ET299+ET300+ET301+ET302+ET303+ET304</f>
        <v>0</v>
      </c>
      <c r="EU295" s="281"/>
      <c r="EV295" s="281">
        <f t="shared" si="729"/>
        <v>0</v>
      </c>
      <c r="EW295" s="281">
        <f>EX295</f>
        <v>512138.87753</v>
      </c>
      <c r="EX295" s="281">
        <f>EX296+EX297+EX298+EX299+EX300+EX301+EX302+EX303+EX304</f>
        <v>512138.87753</v>
      </c>
      <c r="EY295" s="281">
        <f t="shared" si="729"/>
        <v>0</v>
      </c>
      <c r="EZ295" s="281">
        <f>FA295</f>
        <v>28351.287999999993</v>
      </c>
      <c r="FA295" s="281">
        <f>FA296+FA297+FA298+FA299+FA300+FA301+FA302+FA303+FA304</f>
        <v>28351.287999999993</v>
      </c>
      <c r="FB295" s="281">
        <f t="shared" si="729"/>
        <v>0</v>
      </c>
      <c r="FC295" s="281">
        <f t="shared" si="729"/>
        <v>540490.16553</v>
      </c>
      <c r="FD295" s="281">
        <f>FD296+FD297+FD298+FD299+FD300+FD301+FD302+FD303+FD304</f>
        <v>540490.16553</v>
      </c>
      <c r="FE295" s="281"/>
      <c r="FF295" s="281">
        <f t="shared" si="729"/>
        <v>0</v>
      </c>
      <c r="FG295" s="281">
        <f t="shared" si="729"/>
        <v>19788.530709999999</v>
      </c>
      <c r="FH295" s="281">
        <f>FH296+FH297+FH298+FH299+FH300+FH301+FH302+FH303+FH304</f>
        <v>19788.530709999999</v>
      </c>
      <c r="FI295" s="281"/>
      <c r="FJ295" s="281">
        <f t="shared" ref="FJ295:FO295" si="730">FJ296+FJ297+FJ298+FJ299+FJ300+FJ301+FJ302+FJ303</f>
        <v>0</v>
      </c>
      <c r="FK295" s="281">
        <f t="shared" si="730"/>
        <v>0</v>
      </c>
      <c r="FL295" s="281">
        <f t="shared" si="730"/>
        <v>0</v>
      </c>
      <c r="FM295" s="281"/>
      <c r="FN295" s="281">
        <f>FN296+FN297+FN298+FN299+FN300+FN301+FN302+FN303</f>
        <v>0</v>
      </c>
      <c r="FO295" s="281">
        <f t="shared" si="730"/>
        <v>560278.69623999996</v>
      </c>
      <c r="FP295" s="281">
        <f>FP296+FP297+FP298+FP299+FP300+FP301+FP302+FP303+FP304</f>
        <v>560278.69623999996</v>
      </c>
      <c r="FQ295" s="281"/>
      <c r="FR295" s="281">
        <f>FR296+FR297+FR298+FR299+FR300+FR301+FR302+FR303</f>
        <v>0</v>
      </c>
      <c r="FS295" s="281">
        <f>FU295</f>
        <v>0</v>
      </c>
      <c r="FT295" s="431">
        <f t="shared" si="678"/>
        <v>0</v>
      </c>
      <c r="FU295" s="281">
        <f>FU296+FU297+FU298+FU299+FU300+FU301+FU302+FU303+FU304</f>
        <v>0</v>
      </c>
      <c r="FV295" s="431">
        <f>FU295/FD295</f>
        <v>0</v>
      </c>
      <c r="FW295" s="281"/>
      <c r="FX295" s="431"/>
      <c r="FY295" s="281"/>
      <c r="FZ295" s="431"/>
      <c r="GA295" s="281"/>
      <c r="GB295" s="431"/>
      <c r="GC295" s="281"/>
      <c r="GD295" s="431"/>
      <c r="GE295" s="281"/>
      <c r="GF295" s="431"/>
      <c r="GG295" s="281"/>
      <c r="GH295" s="431"/>
      <c r="GI295" s="263">
        <f t="shared" si="726"/>
        <v>0</v>
      </c>
      <c r="GJ295" s="431">
        <f t="shared" si="680"/>
        <v>0</v>
      </c>
      <c r="GK295" s="281">
        <f>GK296+GK297+GK298+GK299+GK300+GK301+GK302+GK303+GK304</f>
        <v>0</v>
      </c>
      <c r="GL295" s="431">
        <f t="shared" si="681"/>
        <v>0</v>
      </c>
      <c r="GM295" s="281"/>
      <c r="GN295" s="431"/>
      <c r="GO295" s="281"/>
      <c r="GP295" s="431"/>
      <c r="GQ295" s="281"/>
      <c r="GR295" s="281"/>
      <c r="GS295" s="281"/>
      <c r="GT295" s="281"/>
      <c r="GU295" s="281">
        <f>GU296+GU297+GU298+GU299+GU300+GU301+GU302+GU303</f>
        <v>510000</v>
      </c>
      <c r="GV295" s="281">
        <f>GV296+GV297+GV298+GV299+GV300+GV301+GV302+GV303+GV304</f>
        <v>510000</v>
      </c>
      <c r="GW295" s="281"/>
      <c r="GX295" s="281">
        <f>GX296+GX297+GX298+GX299+GX300+GX301+GX302+GX303</f>
        <v>0</v>
      </c>
      <c r="GY295" s="281"/>
      <c r="GZ295" s="281"/>
      <c r="HA295" s="281"/>
      <c r="HB295" s="281"/>
      <c r="HC295" s="281"/>
      <c r="HD295" s="281"/>
      <c r="HE295" s="281"/>
      <c r="HF295" s="281"/>
      <c r="HG295" s="281">
        <f>HG296+HG297+HG298+HG299+HG300+HG301+HG302+HG303</f>
        <v>0</v>
      </c>
      <c r="HH295" s="281">
        <f>HH296+HH297+HH298+HH299+HH300+HH301+HH302+HH303+HH304</f>
        <v>0</v>
      </c>
      <c r="HI295" s="281"/>
      <c r="HJ295" s="281">
        <f t="shared" ref="HJ295:HO295" si="731">HJ296+HJ297+HJ298+HJ299+HJ300+HJ301+HJ302+HJ303</f>
        <v>0</v>
      </c>
      <c r="HK295" s="281">
        <f t="shared" si="731"/>
        <v>0</v>
      </c>
      <c r="HL295" s="281">
        <f>HL296+HL297+HL298+HL299+HL300+HL301+HL302+HL303+HL304</f>
        <v>0</v>
      </c>
      <c r="HM295" s="281"/>
      <c r="HN295" s="281">
        <f>HN296+HN297+HN298+HN299+HN300+HN301+HN302+HN303</f>
        <v>0</v>
      </c>
      <c r="HO295" s="281">
        <f t="shared" si="731"/>
        <v>510000</v>
      </c>
      <c r="HP295" s="281">
        <f>HP296+HP297+HP298+HP299+HP300+HP301+HP302+HP303+HP304</f>
        <v>510000</v>
      </c>
      <c r="HQ295" s="281"/>
      <c r="HR295" s="281"/>
      <c r="HS295" s="281">
        <f>HT295</f>
        <v>284360.8</v>
      </c>
      <c r="HT295" s="281">
        <f>HT296+HT297+HT298+HT299+HT300+HT301+HT302+HT303+HT304</f>
        <v>284360.8</v>
      </c>
      <c r="HU295" s="281"/>
      <c r="HV295" s="281">
        <f>HV296+HV297+HV298+HV299+HV300+HV301+HV302+HV303</f>
        <v>0</v>
      </c>
      <c r="HW295" s="281">
        <f>HW296+HW297+HW298+HW299+HW300+HW301+HW302+HW303</f>
        <v>0</v>
      </c>
      <c r="HX295" s="281">
        <f>HX296+HX297+HX298+HX299+HX300+HX301+HX302+HX303+HX304</f>
        <v>0</v>
      </c>
      <c r="HY295" s="281"/>
      <c r="HZ295" s="281">
        <f>HZ296+HZ297+HZ298+HZ299+HZ300+HZ301+HZ302+HZ303</f>
        <v>0</v>
      </c>
      <c r="IA295" s="281">
        <f>IB295</f>
        <v>284360.8</v>
      </c>
      <c r="IB295" s="281">
        <f>IB296+IB297+IB298+IB299+IB300+IB301+IB302+IB303+IB304</f>
        <v>284360.8</v>
      </c>
      <c r="IC295" s="281"/>
      <c r="ID295" s="281">
        <f>ID296+ID297+ID298+ID299+ID300+ID301+ID302+ID303</f>
        <v>0</v>
      </c>
      <c r="IE295" s="485"/>
      <c r="IF295" s="283"/>
      <c r="IG295" s="283"/>
      <c r="IH295" s="283"/>
    </row>
    <row r="296" spans="2:242" s="379" customFormat="1" ht="23.25" hidden="1" customHeight="1" x14ac:dyDescent="0.3">
      <c r="B296" s="489"/>
      <c r="C296" s="417" t="s">
        <v>459</v>
      </c>
      <c r="D296" s="490"/>
      <c r="E296" s="263">
        <f t="shared" si="714"/>
        <v>29700</v>
      </c>
      <c r="F296" s="263">
        <v>29700</v>
      </c>
      <c r="G296" s="263"/>
      <c r="H296" s="263">
        <f t="shared" si="715"/>
        <v>8126.4097600000023</v>
      </c>
      <c r="I296" s="408">
        <f t="shared" ref="I296:J299" si="732">L296-F296</f>
        <v>8126.4097600000023</v>
      </c>
      <c r="J296" s="408">
        <f t="shared" si="732"/>
        <v>0</v>
      </c>
      <c r="K296" s="263">
        <f t="shared" si="716"/>
        <v>37826.409760000002</v>
      </c>
      <c r="L296" s="263">
        <f>19700+8514.0802+9612.32956</f>
        <v>37826.409760000002</v>
      </c>
      <c r="M296" s="263"/>
      <c r="N296" s="263">
        <f t="shared" si="717"/>
        <v>0</v>
      </c>
      <c r="O296" s="408">
        <f t="shared" ref="O296:P299" si="733">R296-L296</f>
        <v>0</v>
      </c>
      <c r="P296" s="408">
        <f t="shared" si="733"/>
        <v>0</v>
      </c>
      <c r="Q296" s="263">
        <f t="shared" si="718"/>
        <v>37826.409760000002</v>
      </c>
      <c r="R296" s="263">
        <f>19700+8514.0802+9612.32956</f>
        <v>37826.409760000002</v>
      </c>
      <c r="S296" s="263"/>
      <c r="T296" s="263">
        <f t="shared" si="719"/>
        <v>300000</v>
      </c>
      <c r="U296" s="263"/>
      <c r="V296" s="263">
        <v>300000</v>
      </c>
      <c r="W296" s="263">
        <f t="shared" si="720"/>
        <v>-43669.911920000013</v>
      </c>
      <c r="X296" s="408">
        <f t="shared" ref="X296:Y299" si="734">AA296-U296</f>
        <v>256330.08807999999</v>
      </c>
      <c r="Y296" s="408">
        <f t="shared" si="734"/>
        <v>-300000</v>
      </c>
      <c r="Z296" s="263">
        <f>AA296</f>
        <v>256330.08807999999</v>
      </c>
      <c r="AA296" s="263">
        <v>256330.08807999999</v>
      </c>
      <c r="AB296" s="263"/>
      <c r="AC296" s="263">
        <f>AD296+AE296</f>
        <v>0</v>
      </c>
      <c r="AD296" s="263"/>
      <c r="AE296" s="263"/>
      <c r="AF296" s="263">
        <f>AG296+AH296</f>
        <v>256330.08807999999</v>
      </c>
      <c r="AG296" s="263">
        <f>AA296</f>
        <v>256330.08807999999</v>
      </c>
      <c r="AH296" s="263"/>
      <c r="AI296" s="263"/>
      <c r="AJ296" s="263">
        <v>0</v>
      </c>
      <c r="AK296" s="263">
        <f>Z296-AJ296</f>
        <v>256330.08807999999</v>
      </c>
      <c r="AL296" s="263">
        <f>AF296-AJ296</f>
        <v>256330.08807999999</v>
      </c>
      <c r="AM296" s="276" t="s">
        <v>460</v>
      </c>
      <c r="AN296" s="276" t="s">
        <v>461</v>
      </c>
      <c r="AO296" s="264">
        <v>1</v>
      </c>
      <c r="AP296" s="264"/>
      <c r="AQ296" s="264"/>
      <c r="AR296" s="264">
        <f>AF296-AP296-AQ296</f>
        <v>256330.08807999999</v>
      </c>
      <c r="AS296" s="263">
        <f>AT296+AU296</f>
        <v>317500</v>
      </c>
      <c r="AT296" s="263">
        <f>'[4]2018-2019 _с лимит75и50'!BQ179</f>
        <v>317500</v>
      </c>
      <c r="AU296" s="263"/>
      <c r="AV296" s="263">
        <f>AW296+AX296</f>
        <v>0</v>
      </c>
      <c r="AW296" s="408">
        <v>0</v>
      </c>
      <c r="AX296" s="408">
        <v>0</v>
      </c>
      <c r="AY296" s="263">
        <f>AZ296+BA296</f>
        <v>317500</v>
      </c>
      <c r="AZ296" s="263">
        <f>AT296+AW296</f>
        <v>317500</v>
      </c>
      <c r="BA296" s="263"/>
      <c r="BB296" s="263">
        <f>BC296+BD296</f>
        <v>317500</v>
      </c>
      <c r="BC296" s="263">
        <v>317500</v>
      </c>
      <c r="BD296" s="263"/>
      <c r="BE296" s="263">
        <f>BF296+BG296</f>
        <v>0</v>
      </c>
      <c r="BF296" s="408">
        <f t="shared" ref="BF296:BG299" si="735">BW296-BC296</f>
        <v>0</v>
      </c>
      <c r="BG296" s="408">
        <f t="shared" si="735"/>
        <v>0</v>
      </c>
      <c r="BH296" s="263">
        <f>BI296+BJ296</f>
        <v>342729.88630000001</v>
      </c>
      <c r="BI296" s="263">
        <v>342729.88630000001</v>
      </c>
      <c r="BJ296" s="263"/>
      <c r="BK296" s="264">
        <v>1</v>
      </c>
      <c r="BL296" s="263">
        <f>AY296</f>
        <v>317500</v>
      </c>
      <c r="BM296" s="263"/>
      <c r="BN296" s="263"/>
      <c r="BO296" s="263"/>
      <c r="BP296" s="263">
        <f>BQ296+BR296</f>
        <v>0</v>
      </c>
      <c r="BQ296" s="263"/>
      <c r="BR296" s="263"/>
      <c r="BS296" s="263">
        <f>BT296+BU296</f>
        <v>342729.88630000001</v>
      </c>
      <c r="BT296" s="263">
        <f>BI296</f>
        <v>342729.88630000001</v>
      </c>
      <c r="BU296" s="263"/>
      <c r="BV296" s="263">
        <f>BW296+BX296</f>
        <v>317500</v>
      </c>
      <c r="BW296" s="263">
        <v>317500</v>
      </c>
      <c r="BX296" s="263"/>
      <c r="BY296" s="263">
        <f>BZ296+CA296</f>
        <v>143095.93861000001</v>
      </c>
      <c r="BZ296" s="408">
        <f>CC296-BI296</f>
        <v>143095.93861000001</v>
      </c>
      <c r="CA296" s="408">
        <v>0</v>
      </c>
      <c r="CB296" s="263">
        <f>CC296+CD296</f>
        <v>485825.82491000002</v>
      </c>
      <c r="CC296" s="263">
        <v>485825.82491000002</v>
      </c>
      <c r="CD296" s="263"/>
      <c r="CE296" s="264">
        <v>1</v>
      </c>
      <c r="CF296" s="263">
        <f t="shared" si="727"/>
        <v>317500</v>
      </c>
      <c r="CG296" s="263"/>
      <c r="CH296" s="263">
        <f>CI296+CJ296</f>
        <v>345000</v>
      </c>
      <c r="CI296" s="263">
        <v>345000</v>
      </c>
      <c r="CJ296" s="263"/>
      <c r="CK296" s="263">
        <f>CL296+CM296</f>
        <v>0</v>
      </c>
      <c r="CL296" s="408">
        <v>0</v>
      </c>
      <c r="CM296" s="408">
        <v>0</v>
      </c>
      <c r="CN296" s="263">
        <f>CO296+CP296</f>
        <v>0</v>
      </c>
      <c r="CO296" s="408">
        <v>0</v>
      </c>
      <c r="CP296" s="408">
        <v>0</v>
      </c>
      <c r="CQ296" s="263">
        <f>CR296+CS296</f>
        <v>345000</v>
      </c>
      <c r="CR296" s="263">
        <v>345000</v>
      </c>
      <c r="CS296" s="263"/>
      <c r="CT296" s="263">
        <f>CU296+CV296</f>
        <v>0</v>
      </c>
      <c r="CU296" s="263"/>
      <c r="CV296" s="263"/>
      <c r="CW296" s="263">
        <f>CX296+CY297</f>
        <v>33890.757469999997</v>
      </c>
      <c r="CX296" s="263">
        <v>33890.757469999997</v>
      </c>
      <c r="CY296" s="263"/>
      <c r="CZ296" s="263"/>
      <c r="DA296" s="263"/>
      <c r="DB296" s="263"/>
      <c r="DC296" s="263"/>
      <c r="DD296" s="263"/>
      <c r="DE296" s="263"/>
      <c r="DF296" s="263">
        <f t="shared" si="728"/>
        <v>0</v>
      </c>
      <c r="DG296" s="263">
        <f t="shared" ref="DG296:DG304" si="736">DJ296-CX296</f>
        <v>0</v>
      </c>
      <c r="DH296" s="263"/>
      <c r="DI296" s="281">
        <f t="shared" si="661"/>
        <v>33890.757469999997</v>
      </c>
      <c r="DJ296" s="263">
        <f>CX296</f>
        <v>33890.757469999997</v>
      </c>
      <c r="DK296" s="263"/>
      <c r="DL296" s="263">
        <f>DM296+DN297</f>
        <v>1891.3504399999999</v>
      </c>
      <c r="DM296" s="263">
        <v>1891.3504399999999</v>
      </c>
      <c r="DN296" s="263"/>
      <c r="DO296" s="263">
        <f>DP296+DQ297</f>
        <v>598.04481999999996</v>
      </c>
      <c r="DP296" s="263">
        <v>598.04481999999996</v>
      </c>
      <c r="DQ296" s="263"/>
      <c r="DR296" s="263">
        <f>DS296+DT297</f>
        <v>31401.362209999999</v>
      </c>
      <c r="DS296" s="263">
        <f t="shared" ref="DS296:DS303" si="737">DJ296-DM296-DP296</f>
        <v>31401.362209999999</v>
      </c>
      <c r="DT296" s="263"/>
      <c r="DU296" s="263">
        <f>DV296</f>
        <v>0</v>
      </c>
      <c r="DV296" s="263">
        <v>0</v>
      </c>
      <c r="DW296" s="263"/>
      <c r="DX296" s="263"/>
      <c r="DY296" s="263"/>
      <c r="DZ296" s="263"/>
      <c r="EA296" s="263"/>
      <c r="EB296" s="263"/>
      <c r="EC296" s="263"/>
      <c r="ED296" s="263"/>
      <c r="EE296" s="263"/>
      <c r="EF296" s="263"/>
      <c r="EG296" s="281">
        <f t="shared" ref="EG296:EG309" si="738">EH296</f>
        <v>10654.97753</v>
      </c>
      <c r="EH296" s="263">
        <v>10654.97753</v>
      </c>
      <c r="EI296" s="263"/>
      <c r="EJ296" s="263"/>
      <c r="EK296" s="263">
        <f>EL296</f>
        <v>-10654.97753</v>
      </c>
      <c r="EL296" s="263">
        <f>ET296-EH296</f>
        <v>-10654.97753</v>
      </c>
      <c r="EM296" s="263"/>
      <c r="EN296" s="263"/>
      <c r="EO296" s="263"/>
      <c r="EP296" s="263"/>
      <c r="EQ296" s="263"/>
      <c r="ER296" s="263"/>
      <c r="ES296" s="263">
        <f t="shared" ref="ES296:ES304" si="739">ET296</f>
        <v>0</v>
      </c>
      <c r="ET296" s="263"/>
      <c r="EU296" s="263"/>
      <c r="EV296" s="263"/>
      <c r="EW296" s="263">
        <f>EX296</f>
        <v>13538.87753</v>
      </c>
      <c r="EX296" s="263">
        <v>13538.87753</v>
      </c>
      <c r="EY296" s="263"/>
      <c r="EZ296" s="281">
        <f t="shared" si="662"/>
        <v>-2831.3849900000005</v>
      </c>
      <c r="FA296" s="263">
        <f>FD296-EX296</f>
        <v>-2831.3849900000005</v>
      </c>
      <c r="FB296" s="263"/>
      <c r="FC296" s="281">
        <f t="shared" si="677"/>
        <v>10707.492539999999</v>
      </c>
      <c r="FD296" s="263">
        <v>10707.492539999999</v>
      </c>
      <c r="FE296" s="263"/>
      <c r="FF296" s="263"/>
      <c r="FG296" s="263">
        <f>FH296</f>
        <v>19788.530709999999</v>
      </c>
      <c r="FH296" s="263">
        <f>FP296-FD296</f>
        <v>19788.530709999999</v>
      </c>
      <c r="FI296" s="263"/>
      <c r="FJ296" s="263"/>
      <c r="FK296" s="263"/>
      <c r="FL296" s="263"/>
      <c r="FM296" s="263"/>
      <c r="FN296" s="263"/>
      <c r="FO296" s="281">
        <f t="shared" ref="FO296:FO309" si="740">FP296</f>
        <v>30496.023249999998</v>
      </c>
      <c r="FP296" s="493">
        <f>FD296+19788.53071</f>
        <v>30496.023249999998</v>
      </c>
      <c r="FQ296" s="263"/>
      <c r="FR296" s="263"/>
      <c r="FS296" s="263"/>
      <c r="FT296" s="431">
        <f t="shared" si="678"/>
        <v>0</v>
      </c>
      <c r="FU296" s="263"/>
      <c r="FV296" s="431">
        <f t="shared" ref="FV296:FV304" si="741">FU296/FD296</f>
        <v>0</v>
      </c>
      <c r="FW296" s="263"/>
      <c r="FX296" s="431"/>
      <c r="FY296" s="263"/>
      <c r="FZ296" s="431"/>
      <c r="GA296" s="263"/>
      <c r="GB296" s="431"/>
      <c r="GC296" s="263"/>
      <c r="GD296" s="431"/>
      <c r="GE296" s="263"/>
      <c r="GF296" s="431"/>
      <c r="GG296" s="263"/>
      <c r="GH296" s="431"/>
      <c r="GI296" s="263"/>
      <c r="GJ296" s="431">
        <f t="shared" si="680"/>
        <v>0</v>
      </c>
      <c r="GK296" s="263"/>
      <c r="GL296" s="431">
        <f t="shared" si="681"/>
        <v>0</v>
      </c>
      <c r="GM296" s="263"/>
      <c r="GN296" s="431"/>
      <c r="GO296" s="263"/>
      <c r="GP296" s="431"/>
      <c r="GQ296" s="263"/>
      <c r="GR296" s="263"/>
      <c r="GS296" s="263"/>
      <c r="GT296" s="263"/>
      <c r="GU296" s="281">
        <f t="shared" ref="GU296:GU308" si="742">GV296</f>
        <v>0</v>
      </c>
      <c r="GV296" s="263">
        <v>0</v>
      </c>
      <c r="GW296" s="263"/>
      <c r="GX296" s="263"/>
      <c r="GY296" s="263"/>
      <c r="GZ296" s="263"/>
      <c r="HA296" s="263"/>
      <c r="HB296" s="263"/>
      <c r="HC296" s="263"/>
      <c r="HD296" s="263"/>
      <c r="HE296" s="263"/>
      <c r="HF296" s="263"/>
      <c r="HG296" s="281">
        <f t="shared" ref="HG296:HG308" si="743">HH296</f>
        <v>0</v>
      </c>
      <c r="HH296" s="263">
        <v>0</v>
      </c>
      <c r="HI296" s="263"/>
      <c r="HJ296" s="263"/>
      <c r="HK296" s="281">
        <f t="shared" ref="HK296:HK308" si="744">HL296</f>
        <v>0</v>
      </c>
      <c r="HL296" s="263">
        <v>0</v>
      </c>
      <c r="HM296" s="263"/>
      <c r="HN296" s="263"/>
      <c r="HO296" s="281">
        <f t="shared" ref="HO296:HO306" si="745">HP296</f>
        <v>0</v>
      </c>
      <c r="HP296" s="263">
        <v>0</v>
      </c>
      <c r="HQ296" s="263"/>
      <c r="HR296" s="263"/>
      <c r="HS296" s="281">
        <f t="shared" ref="HS296:HS308" si="746">HT296</f>
        <v>0</v>
      </c>
      <c r="HT296" s="263">
        <v>0</v>
      </c>
      <c r="HU296" s="263"/>
      <c r="HV296" s="263"/>
      <c r="HW296" s="281">
        <f t="shared" ref="HW296:HW308" si="747">HX296</f>
        <v>0</v>
      </c>
      <c r="HX296" s="263">
        <v>0</v>
      </c>
      <c r="HY296" s="263"/>
      <c r="HZ296" s="263"/>
      <c r="IA296" s="281">
        <f t="shared" ref="IA296:IA308" si="748">IB296</f>
        <v>0</v>
      </c>
      <c r="IB296" s="263">
        <v>0</v>
      </c>
      <c r="IC296" s="263"/>
      <c r="ID296" s="263"/>
      <c r="IE296" s="485"/>
      <c r="IF296" s="270"/>
      <c r="IG296" s="270"/>
      <c r="IH296" s="270"/>
    </row>
    <row r="297" spans="2:242" s="494" customFormat="1" ht="38.25" hidden="1" customHeight="1" x14ac:dyDescent="0.3">
      <c r="B297" s="489"/>
      <c r="C297" s="417" t="s">
        <v>462</v>
      </c>
      <c r="D297" s="490"/>
      <c r="E297" s="263">
        <f t="shared" si="714"/>
        <v>486686.20645</v>
      </c>
      <c r="F297" s="263">
        <f>490000-3313.79355</f>
        <v>486686.20645</v>
      </c>
      <c r="G297" s="263"/>
      <c r="H297" s="263">
        <f t="shared" si="715"/>
        <v>-28659.187080000003</v>
      </c>
      <c r="I297" s="408">
        <f t="shared" si="732"/>
        <v>-28659.187080000003</v>
      </c>
      <c r="J297" s="408">
        <f t="shared" si="732"/>
        <v>0</v>
      </c>
      <c r="K297" s="263">
        <f t="shared" si="716"/>
        <v>458027.01936999999</v>
      </c>
      <c r="L297" s="263">
        <v>458027.01936999999</v>
      </c>
      <c r="M297" s="263"/>
      <c r="N297" s="263">
        <f t="shared" si="717"/>
        <v>0</v>
      </c>
      <c r="O297" s="408">
        <f t="shared" si="733"/>
        <v>0</v>
      </c>
      <c r="P297" s="408">
        <f t="shared" si="733"/>
        <v>0</v>
      </c>
      <c r="Q297" s="263">
        <f t="shared" si="718"/>
        <v>458027.01936999999</v>
      </c>
      <c r="R297" s="263">
        <v>458027.01936999999</v>
      </c>
      <c r="S297" s="263"/>
      <c r="T297" s="263">
        <f t="shared" si="719"/>
        <v>0</v>
      </c>
      <c r="U297" s="263"/>
      <c r="V297" s="263"/>
      <c r="W297" s="263">
        <f t="shared" si="720"/>
        <v>0</v>
      </c>
      <c r="X297" s="408">
        <f t="shared" si="734"/>
        <v>0</v>
      </c>
      <c r="Y297" s="408">
        <f t="shared" si="734"/>
        <v>0</v>
      </c>
      <c r="Z297" s="263">
        <v>0</v>
      </c>
      <c r="AA297" s="263"/>
      <c r="AB297" s="263"/>
      <c r="AC297" s="263">
        <f>AD297+AE297</f>
        <v>0</v>
      </c>
      <c r="AD297" s="263"/>
      <c r="AE297" s="263"/>
      <c r="AF297" s="263">
        <f>AG297+AH297</f>
        <v>0</v>
      </c>
      <c r="AG297" s="263"/>
      <c r="AH297" s="263"/>
      <c r="AI297" s="263"/>
      <c r="AJ297" s="263">
        <v>0</v>
      </c>
      <c r="AK297" s="263">
        <f>Z297-AJ297</f>
        <v>0</v>
      </c>
      <c r="AL297" s="263">
        <f>AA297-AK297</f>
        <v>0</v>
      </c>
      <c r="AM297" s="276"/>
      <c r="AN297" s="276"/>
      <c r="AO297" s="264"/>
      <c r="AP297" s="264"/>
      <c r="AQ297" s="264"/>
      <c r="AR297" s="264">
        <f>Z297-AF297</f>
        <v>0</v>
      </c>
      <c r="AS297" s="263">
        <f>AT297+AU297</f>
        <v>0</v>
      </c>
      <c r="AT297" s="263"/>
      <c r="AU297" s="263"/>
      <c r="AV297" s="263">
        <f>AW297+AX297</f>
        <v>0</v>
      </c>
      <c r="AW297" s="408">
        <f t="shared" ref="AW297:AX299" si="749">AZ297-AT297</f>
        <v>0</v>
      </c>
      <c r="AX297" s="408">
        <f t="shared" si="749"/>
        <v>0</v>
      </c>
      <c r="AY297" s="263">
        <f>AZ297+BA297</f>
        <v>0</v>
      </c>
      <c r="AZ297" s="263"/>
      <c r="BA297" s="263"/>
      <c r="BB297" s="263">
        <f>BC297+BD297</f>
        <v>0</v>
      </c>
      <c r="BC297" s="263"/>
      <c r="BD297" s="263"/>
      <c r="BE297" s="263">
        <f>BF297+BG297</f>
        <v>0</v>
      </c>
      <c r="BF297" s="408">
        <f t="shared" si="735"/>
        <v>0</v>
      </c>
      <c r="BG297" s="408">
        <f t="shared" si="735"/>
        <v>0</v>
      </c>
      <c r="BH297" s="263">
        <f>BI297+BJ297</f>
        <v>0</v>
      </c>
      <c r="BI297" s="263"/>
      <c r="BJ297" s="263"/>
      <c r="BK297" s="264"/>
      <c r="BL297" s="263">
        <f>AY297</f>
        <v>0</v>
      </c>
      <c r="BM297" s="263"/>
      <c r="BN297" s="263"/>
      <c r="BO297" s="263"/>
      <c r="BP297" s="263"/>
      <c r="BQ297" s="263"/>
      <c r="BR297" s="263"/>
      <c r="BS297" s="263"/>
      <c r="BT297" s="263"/>
      <c r="BU297" s="263"/>
      <c r="BV297" s="263">
        <f>BW297+BX297</f>
        <v>0</v>
      </c>
      <c r="BW297" s="263"/>
      <c r="BX297" s="263"/>
      <c r="BY297" s="263">
        <f>BZ297+CA297</f>
        <v>0</v>
      </c>
      <c r="BZ297" s="408">
        <f t="shared" ref="BZ297:CA299" si="750">CC297-BW297</f>
        <v>0</v>
      </c>
      <c r="CA297" s="408">
        <f t="shared" si="750"/>
        <v>0</v>
      </c>
      <c r="CB297" s="263">
        <f>CC297+CD297</f>
        <v>0</v>
      </c>
      <c r="CC297" s="263"/>
      <c r="CD297" s="263"/>
      <c r="CE297" s="264"/>
      <c r="CF297" s="263">
        <f t="shared" si="727"/>
        <v>0</v>
      </c>
      <c r="CG297" s="263"/>
      <c r="CH297" s="263">
        <f>CI297+CJ297</f>
        <v>0</v>
      </c>
      <c r="CI297" s="263"/>
      <c r="CJ297" s="263"/>
      <c r="CK297" s="263">
        <f>CL297+CM297</f>
        <v>0</v>
      </c>
      <c r="CL297" s="408">
        <f t="shared" ref="CL297:CM299" si="751">CR297-CI297</f>
        <v>0</v>
      </c>
      <c r="CM297" s="408">
        <f t="shared" si="751"/>
        <v>0</v>
      </c>
      <c r="CN297" s="263">
        <f>CO297+CP297</f>
        <v>0</v>
      </c>
      <c r="CO297" s="408">
        <f t="shared" ref="CO297:CP299" si="752">II298-CL297</f>
        <v>0</v>
      </c>
      <c r="CP297" s="408">
        <f t="shared" si="752"/>
        <v>0</v>
      </c>
      <c r="CQ297" s="263">
        <f>CR297+CS297</f>
        <v>0</v>
      </c>
      <c r="CR297" s="263"/>
      <c r="CS297" s="263"/>
      <c r="CT297" s="263">
        <f>CU297+CV297</f>
        <v>0</v>
      </c>
      <c r="CU297" s="263"/>
      <c r="CV297" s="263"/>
      <c r="CW297" s="263">
        <f>CX297+CY298</f>
        <v>400148.26607999997</v>
      </c>
      <c r="CX297" s="263">
        <v>400148.26607999997</v>
      </c>
      <c r="CY297" s="263"/>
      <c r="CZ297" s="263">
        <f>DA297+DB297</f>
        <v>500000</v>
      </c>
      <c r="DA297" s="263">
        <v>500000</v>
      </c>
      <c r="DB297" s="263"/>
      <c r="DC297" s="263"/>
      <c r="DD297" s="263"/>
      <c r="DE297" s="263"/>
      <c r="DF297" s="263">
        <f t="shared" si="728"/>
        <v>0</v>
      </c>
      <c r="DG297" s="263">
        <f t="shared" si="736"/>
        <v>0</v>
      </c>
      <c r="DH297" s="263"/>
      <c r="DI297" s="281">
        <f t="shared" si="661"/>
        <v>400148.26607999997</v>
      </c>
      <c r="DJ297" s="263">
        <f>CX297</f>
        <v>400148.26607999997</v>
      </c>
      <c r="DK297" s="263"/>
      <c r="DL297" s="263">
        <f>DM297+DN298</f>
        <v>201166.43189000001</v>
      </c>
      <c r="DM297" s="263">
        <v>201166.43189000001</v>
      </c>
      <c r="DN297" s="263"/>
      <c r="DO297" s="263">
        <f>DP297+DQ298</f>
        <v>198981.83418999999</v>
      </c>
      <c r="DP297" s="263">
        <v>198981.83418999999</v>
      </c>
      <c r="DQ297" s="263"/>
      <c r="DR297" s="263">
        <f>DS297+DT298</f>
        <v>0</v>
      </c>
      <c r="DS297" s="263">
        <f t="shared" si="737"/>
        <v>0</v>
      </c>
      <c r="DT297" s="263"/>
      <c r="DU297" s="263">
        <f t="shared" ref="DU297:DU305" si="753">DV297+DW297</f>
        <v>455500</v>
      </c>
      <c r="DV297" s="263">
        <v>455500</v>
      </c>
      <c r="DW297" s="263"/>
      <c r="DX297" s="263">
        <f>DY297+DZ297</f>
        <v>510000</v>
      </c>
      <c r="DY297" s="263">
        <v>510000</v>
      </c>
      <c r="DZ297" s="263"/>
      <c r="EA297" s="263"/>
      <c r="EB297" s="263"/>
      <c r="EC297" s="263"/>
      <c r="ED297" s="281">
        <f>EE297</f>
        <v>23300</v>
      </c>
      <c r="EE297" s="263">
        <f>EH297-DV297</f>
        <v>23300</v>
      </c>
      <c r="EF297" s="263"/>
      <c r="EG297" s="281">
        <f t="shared" si="738"/>
        <v>478800</v>
      </c>
      <c r="EH297" s="263">
        <v>478800</v>
      </c>
      <c r="EI297" s="263"/>
      <c r="EJ297" s="263"/>
      <c r="EK297" s="263">
        <f>EL297+EN297</f>
        <v>0</v>
      </c>
      <c r="EL297" s="263"/>
      <c r="EM297" s="263"/>
      <c r="EN297" s="263"/>
      <c r="EO297" s="263">
        <f>EP297+ER297</f>
        <v>0</v>
      </c>
      <c r="EP297" s="263"/>
      <c r="EQ297" s="263"/>
      <c r="ER297" s="263"/>
      <c r="ES297" s="263">
        <f t="shared" si="739"/>
        <v>0</v>
      </c>
      <c r="ET297" s="263"/>
      <c r="EU297" s="263"/>
      <c r="EV297" s="263"/>
      <c r="EW297" s="263">
        <f t="shared" ref="EW297:EW304" si="754">EX297</f>
        <v>428800</v>
      </c>
      <c r="EX297" s="263">
        <v>428800</v>
      </c>
      <c r="EY297" s="263"/>
      <c r="EZ297" s="281">
        <f t="shared" si="662"/>
        <v>51535.17551999999</v>
      </c>
      <c r="FA297" s="263">
        <f>FD297-EX297</f>
        <v>51535.17551999999</v>
      </c>
      <c r="FB297" s="263"/>
      <c r="FC297" s="281">
        <f t="shared" si="677"/>
        <v>480335.17551999999</v>
      </c>
      <c r="FD297" s="263">
        <v>480335.17551999999</v>
      </c>
      <c r="FE297" s="263"/>
      <c r="FF297" s="263"/>
      <c r="FG297" s="263">
        <f t="shared" ref="FG297:FG305" si="755">FH297+FJ297</f>
        <v>0</v>
      </c>
      <c r="FH297" s="263">
        <f t="shared" ref="FH297:FH304" si="756">FP297-FD297</f>
        <v>0</v>
      </c>
      <c r="FI297" s="263"/>
      <c r="FJ297" s="263"/>
      <c r="FK297" s="263">
        <f>FL297+FN297</f>
        <v>0</v>
      </c>
      <c r="FL297" s="263"/>
      <c r="FM297" s="263"/>
      <c r="FN297" s="263"/>
      <c r="FO297" s="281">
        <f t="shared" si="740"/>
        <v>480335.17551999999</v>
      </c>
      <c r="FP297" s="263">
        <f>FD297</f>
        <v>480335.17551999999</v>
      </c>
      <c r="FQ297" s="263"/>
      <c r="FR297" s="263"/>
      <c r="FS297" s="263"/>
      <c r="FT297" s="431">
        <f t="shared" si="678"/>
        <v>0</v>
      </c>
      <c r="FU297" s="263"/>
      <c r="FV297" s="431">
        <f t="shared" si="741"/>
        <v>0</v>
      </c>
      <c r="FW297" s="263"/>
      <c r="FX297" s="431"/>
      <c r="FY297" s="263"/>
      <c r="FZ297" s="431"/>
      <c r="GA297" s="263"/>
      <c r="GB297" s="431"/>
      <c r="GC297" s="263"/>
      <c r="GD297" s="431"/>
      <c r="GE297" s="263"/>
      <c r="GF297" s="431"/>
      <c r="GG297" s="263"/>
      <c r="GH297" s="431"/>
      <c r="GI297" s="263"/>
      <c r="GJ297" s="431">
        <f t="shared" si="680"/>
        <v>0</v>
      </c>
      <c r="GK297" s="263"/>
      <c r="GL297" s="431">
        <f t="shared" si="681"/>
        <v>0</v>
      </c>
      <c r="GM297" s="263"/>
      <c r="GN297" s="431"/>
      <c r="GO297" s="263"/>
      <c r="GP297" s="431"/>
      <c r="GQ297" s="263"/>
      <c r="GR297" s="263"/>
      <c r="GS297" s="263"/>
      <c r="GT297" s="263"/>
      <c r="GU297" s="281">
        <f t="shared" si="742"/>
        <v>510000</v>
      </c>
      <c r="GV297" s="263">
        <f>HP297</f>
        <v>510000</v>
      </c>
      <c r="GW297" s="263"/>
      <c r="GX297" s="263"/>
      <c r="GY297" s="263"/>
      <c r="GZ297" s="263"/>
      <c r="HA297" s="263"/>
      <c r="HB297" s="263"/>
      <c r="HC297" s="263"/>
      <c r="HD297" s="263"/>
      <c r="HE297" s="263"/>
      <c r="HF297" s="263"/>
      <c r="HG297" s="281">
        <f t="shared" si="743"/>
        <v>0</v>
      </c>
      <c r="HH297" s="263">
        <f>HP297-GV297</f>
        <v>0</v>
      </c>
      <c r="HI297" s="263"/>
      <c r="HJ297" s="263"/>
      <c r="HK297" s="281">
        <f t="shared" si="744"/>
        <v>0</v>
      </c>
      <c r="HL297" s="263">
        <f>IF297-GZ297</f>
        <v>0</v>
      </c>
      <c r="HM297" s="263"/>
      <c r="HN297" s="263"/>
      <c r="HO297" s="281">
        <f t="shared" si="745"/>
        <v>510000</v>
      </c>
      <c r="HP297" s="263">
        <v>510000</v>
      </c>
      <c r="HQ297" s="263"/>
      <c r="HR297" s="263"/>
      <c r="HS297" s="281">
        <f t="shared" si="746"/>
        <v>0</v>
      </c>
      <c r="HT297" s="263">
        <f>IN297</f>
        <v>0</v>
      </c>
      <c r="HU297" s="263"/>
      <c r="HV297" s="263"/>
      <c r="HW297" s="281">
        <f t="shared" si="747"/>
        <v>0</v>
      </c>
      <c r="HX297" s="263">
        <f>IR297-HL297</f>
        <v>0</v>
      </c>
      <c r="HY297" s="263"/>
      <c r="HZ297" s="263"/>
      <c r="IA297" s="281">
        <f t="shared" si="748"/>
        <v>0</v>
      </c>
      <c r="IB297" s="263">
        <f>IV297</f>
        <v>0</v>
      </c>
      <c r="IC297" s="263"/>
      <c r="ID297" s="263"/>
      <c r="IE297" s="485"/>
      <c r="IF297" s="270"/>
      <c r="IG297" s="270"/>
      <c r="IH297" s="270"/>
    </row>
    <row r="298" spans="2:242" s="494" customFormat="1" ht="25.5" hidden="1" customHeight="1" x14ac:dyDescent="0.3">
      <c r="B298" s="489"/>
      <c r="C298" s="417" t="s">
        <v>463</v>
      </c>
      <c r="D298" s="490"/>
      <c r="E298" s="263">
        <f t="shared" si="714"/>
        <v>34528.16878</v>
      </c>
      <c r="F298" s="263"/>
      <c r="G298" s="263">
        <v>34528.16878</v>
      </c>
      <c r="H298" s="263">
        <f t="shared" si="715"/>
        <v>20000</v>
      </c>
      <c r="I298" s="408">
        <f t="shared" si="732"/>
        <v>20000</v>
      </c>
      <c r="J298" s="408">
        <f t="shared" si="732"/>
        <v>0</v>
      </c>
      <c r="K298" s="263">
        <f t="shared" si="716"/>
        <v>54528.16878</v>
      </c>
      <c r="L298" s="263">
        <v>20000</v>
      </c>
      <c r="M298" s="263">
        <v>34528.16878</v>
      </c>
      <c r="N298" s="263">
        <f t="shared" si="717"/>
        <v>0</v>
      </c>
      <c r="O298" s="408">
        <f t="shared" si="733"/>
        <v>0</v>
      </c>
      <c r="P298" s="408">
        <f t="shared" si="733"/>
        <v>0</v>
      </c>
      <c r="Q298" s="263">
        <f t="shared" si="718"/>
        <v>54528.16878</v>
      </c>
      <c r="R298" s="263">
        <v>20000</v>
      </c>
      <c r="S298" s="263">
        <v>34528.16878</v>
      </c>
      <c r="T298" s="263">
        <f t="shared" si="719"/>
        <v>0</v>
      </c>
      <c r="U298" s="263"/>
      <c r="V298" s="263"/>
      <c r="W298" s="263">
        <f t="shared" si="720"/>
        <v>0</v>
      </c>
      <c r="X298" s="408">
        <f t="shared" si="734"/>
        <v>0</v>
      </c>
      <c r="Y298" s="408">
        <f t="shared" si="734"/>
        <v>0</v>
      </c>
      <c r="Z298" s="263">
        <f>AA298+AB298</f>
        <v>0</v>
      </c>
      <c r="AA298" s="263"/>
      <c r="AB298" s="263"/>
      <c r="AC298" s="263">
        <f>AD298+AE298</f>
        <v>0</v>
      </c>
      <c r="AD298" s="263"/>
      <c r="AE298" s="263"/>
      <c r="AF298" s="263">
        <f>AG298+AH298</f>
        <v>0</v>
      </c>
      <c r="AG298" s="263"/>
      <c r="AH298" s="263"/>
      <c r="AI298" s="263"/>
      <c r="AJ298" s="263">
        <v>0</v>
      </c>
      <c r="AK298" s="263">
        <f>Z298-AJ298</f>
        <v>0</v>
      </c>
      <c r="AL298" s="263">
        <f>AA298-AK298</f>
        <v>0</v>
      </c>
      <c r="AM298" s="276"/>
      <c r="AN298" s="276"/>
      <c r="AO298" s="264"/>
      <c r="AP298" s="264"/>
      <c r="AQ298" s="264"/>
      <c r="AR298" s="264">
        <f>Z298-AF298</f>
        <v>0</v>
      </c>
      <c r="AS298" s="263">
        <f>AT298+AU298</f>
        <v>0</v>
      </c>
      <c r="AT298" s="263"/>
      <c r="AU298" s="263"/>
      <c r="AV298" s="263">
        <f>AW298+AX298</f>
        <v>0</v>
      </c>
      <c r="AW298" s="408">
        <f t="shared" si="749"/>
        <v>0</v>
      </c>
      <c r="AX298" s="408">
        <f t="shared" si="749"/>
        <v>0</v>
      </c>
      <c r="AY298" s="263">
        <f>AZ298+BA298</f>
        <v>0</v>
      </c>
      <c r="AZ298" s="263"/>
      <c r="BA298" s="263"/>
      <c r="BB298" s="263">
        <f>BC298+BD298</f>
        <v>0</v>
      </c>
      <c r="BC298" s="263"/>
      <c r="BD298" s="263"/>
      <c r="BE298" s="263">
        <f>BF298+BG298</f>
        <v>0</v>
      </c>
      <c r="BF298" s="408">
        <f t="shared" si="735"/>
        <v>0</v>
      </c>
      <c r="BG298" s="408">
        <f t="shared" si="735"/>
        <v>0</v>
      </c>
      <c r="BH298" s="263">
        <f>BI298+BJ298</f>
        <v>0</v>
      </c>
      <c r="BI298" s="263"/>
      <c r="BJ298" s="263"/>
      <c r="BK298" s="264"/>
      <c r="BL298" s="263">
        <f>AY298</f>
        <v>0</v>
      </c>
      <c r="BM298" s="263"/>
      <c r="BN298" s="263"/>
      <c r="BO298" s="263"/>
      <c r="BP298" s="263"/>
      <c r="BQ298" s="263"/>
      <c r="BR298" s="263"/>
      <c r="BS298" s="263"/>
      <c r="BT298" s="263"/>
      <c r="BU298" s="263"/>
      <c r="BV298" s="263">
        <f>BW298+BX298</f>
        <v>0</v>
      </c>
      <c r="BW298" s="263"/>
      <c r="BX298" s="263"/>
      <c r="BY298" s="263">
        <f>BZ298+CA298</f>
        <v>0</v>
      </c>
      <c r="BZ298" s="408">
        <f t="shared" si="750"/>
        <v>0</v>
      </c>
      <c r="CA298" s="408">
        <f t="shared" si="750"/>
        <v>0</v>
      </c>
      <c r="CB298" s="263">
        <f>CC298+CD298</f>
        <v>0</v>
      </c>
      <c r="CC298" s="263"/>
      <c r="CD298" s="263"/>
      <c r="CE298" s="264"/>
      <c r="CF298" s="263">
        <f t="shared" si="727"/>
        <v>0</v>
      </c>
      <c r="CG298" s="263"/>
      <c r="CH298" s="263">
        <f>CI298+CJ298</f>
        <v>0</v>
      </c>
      <c r="CI298" s="263"/>
      <c r="CJ298" s="263"/>
      <c r="CK298" s="263">
        <f>CL298+CM298</f>
        <v>0</v>
      </c>
      <c r="CL298" s="408">
        <f t="shared" si="751"/>
        <v>0</v>
      </c>
      <c r="CM298" s="408">
        <f t="shared" si="751"/>
        <v>0</v>
      </c>
      <c r="CN298" s="263">
        <f>CO298+CP298</f>
        <v>0</v>
      </c>
      <c r="CO298" s="408">
        <f t="shared" si="752"/>
        <v>0</v>
      </c>
      <c r="CP298" s="408">
        <f t="shared" si="752"/>
        <v>0</v>
      </c>
      <c r="CQ298" s="263">
        <f>CR298+CS298</f>
        <v>0</v>
      </c>
      <c r="CR298" s="263"/>
      <c r="CS298" s="263"/>
      <c r="CT298" s="263">
        <f>CU298+CV298</f>
        <v>0</v>
      </c>
      <c r="CU298" s="263"/>
      <c r="CV298" s="263"/>
      <c r="CW298" s="263">
        <f>CX298+CY299</f>
        <v>0</v>
      </c>
      <c r="CX298" s="263">
        <v>0</v>
      </c>
      <c r="CY298" s="263"/>
      <c r="CZ298" s="263">
        <f>DA298+DB298</f>
        <v>0</v>
      </c>
      <c r="DA298" s="263"/>
      <c r="DB298" s="263"/>
      <c r="DC298" s="263"/>
      <c r="DD298" s="263"/>
      <c r="DE298" s="263"/>
      <c r="DF298" s="263">
        <f t="shared" si="728"/>
        <v>0</v>
      </c>
      <c r="DG298" s="263">
        <f t="shared" si="736"/>
        <v>0</v>
      </c>
      <c r="DH298" s="263"/>
      <c r="DI298" s="281">
        <f t="shared" si="661"/>
        <v>0</v>
      </c>
      <c r="DJ298" s="263">
        <v>0</v>
      </c>
      <c r="DK298" s="263"/>
      <c r="DL298" s="263">
        <f>DM298+DN299</f>
        <v>0</v>
      </c>
      <c r="DM298" s="263">
        <v>0</v>
      </c>
      <c r="DN298" s="263"/>
      <c r="DO298" s="263">
        <f>DP298+DQ299</f>
        <v>0</v>
      </c>
      <c r="DP298" s="263">
        <v>0</v>
      </c>
      <c r="DQ298" s="263"/>
      <c r="DR298" s="263">
        <f>DS298+DT299</f>
        <v>0</v>
      </c>
      <c r="DS298" s="263">
        <f t="shared" si="737"/>
        <v>0</v>
      </c>
      <c r="DT298" s="263"/>
      <c r="DU298" s="263">
        <f t="shared" si="753"/>
        <v>0</v>
      </c>
      <c r="DV298" s="263">
        <v>0</v>
      </c>
      <c r="DW298" s="263"/>
      <c r="DX298" s="263">
        <f>DY298+DZ298</f>
        <v>0</v>
      </c>
      <c r="DY298" s="263"/>
      <c r="DZ298" s="263"/>
      <c r="EA298" s="263"/>
      <c r="EB298" s="263"/>
      <c r="EC298" s="263"/>
      <c r="ED298" s="281">
        <f t="shared" ref="ED298:ED304" si="757">EE298</f>
        <v>0</v>
      </c>
      <c r="EE298" s="263"/>
      <c r="EF298" s="263"/>
      <c r="EG298" s="281">
        <f t="shared" si="738"/>
        <v>0</v>
      </c>
      <c r="EH298" s="263"/>
      <c r="EI298" s="263"/>
      <c r="EJ298" s="263"/>
      <c r="EK298" s="263">
        <f>EL298+EN298</f>
        <v>0</v>
      </c>
      <c r="EL298" s="263">
        <f>ET298-EH298</f>
        <v>0</v>
      </c>
      <c r="EM298" s="263"/>
      <c r="EN298" s="263"/>
      <c r="EO298" s="263">
        <f>EP298+ER298</f>
        <v>0</v>
      </c>
      <c r="EP298" s="263"/>
      <c r="EQ298" s="263"/>
      <c r="ER298" s="263"/>
      <c r="ES298" s="263">
        <f t="shared" si="739"/>
        <v>0</v>
      </c>
      <c r="ET298" s="263"/>
      <c r="EU298" s="263"/>
      <c r="EV298" s="263"/>
      <c r="EW298" s="263">
        <f t="shared" si="754"/>
        <v>0</v>
      </c>
      <c r="EX298" s="263"/>
      <c r="EY298" s="263"/>
      <c r="EZ298" s="281">
        <f t="shared" si="662"/>
        <v>0</v>
      </c>
      <c r="FA298" s="263"/>
      <c r="FB298" s="263"/>
      <c r="FC298" s="281">
        <f t="shared" si="677"/>
        <v>0</v>
      </c>
      <c r="FD298" s="263"/>
      <c r="FE298" s="263"/>
      <c r="FF298" s="263"/>
      <c r="FG298" s="263">
        <f t="shared" si="755"/>
        <v>0</v>
      </c>
      <c r="FH298" s="263">
        <f t="shared" si="756"/>
        <v>0</v>
      </c>
      <c r="FI298" s="263"/>
      <c r="FJ298" s="263"/>
      <c r="FK298" s="263">
        <f>FL298+FN298</f>
        <v>0</v>
      </c>
      <c r="FL298" s="263"/>
      <c r="FM298" s="263"/>
      <c r="FN298" s="263"/>
      <c r="FO298" s="281">
        <f t="shared" si="740"/>
        <v>0</v>
      </c>
      <c r="FP298" s="263">
        <f t="shared" ref="FP298:FP304" si="758">FD298</f>
        <v>0</v>
      </c>
      <c r="FQ298" s="263"/>
      <c r="FR298" s="263"/>
      <c r="FS298" s="263"/>
      <c r="FT298" s="431" t="e">
        <f t="shared" si="678"/>
        <v>#DIV/0!</v>
      </c>
      <c r="FU298" s="263"/>
      <c r="FV298" s="431" t="e">
        <f t="shared" si="741"/>
        <v>#DIV/0!</v>
      </c>
      <c r="FW298" s="263"/>
      <c r="FX298" s="431"/>
      <c r="FY298" s="263"/>
      <c r="FZ298" s="431"/>
      <c r="GA298" s="263"/>
      <c r="GB298" s="431"/>
      <c r="GC298" s="263"/>
      <c r="GD298" s="431"/>
      <c r="GE298" s="263"/>
      <c r="GF298" s="431"/>
      <c r="GG298" s="263"/>
      <c r="GH298" s="431"/>
      <c r="GI298" s="263"/>
      <c r="GJ298" s="431" t="e">
        <f t="shared" si="680"/>
        <v>#DIV/0!</v>
      </c>
      <c r="GK298" s="263"/>
      <c r="GL298" s="431" t="e">
        <f t="shared" si="681"/>
        <v>#DIV/0!</v>
      </c>
      <c r="GM298" s="263"/>
      <c r="GN298" s="431"/>
      <c r="GO298" s="263"/>
      <c r="GP298" s="431"/>
      <c r="GQ298" s="263"/>
      <c r="GR298" s="263"/>
      <c r="GS298" s="263"/>
      <c r="GT298" s="263"/>
      <c r="GU298" s="281">
        <f t="shared" si="742"/>
        <v>0</v>
      </c>
      <c r="GV298" s="263"/>
      <c r="GW298" s="263"/>
      <c r="GX298" s="263"/>
      <c r="GY298" s="263"/>
      <c r="GZ298" s="263"/>
      <c r="HA298" s="263"/>
      <c r="HB298" s="263"/>
      <c r="HC298" s="263"/>
      <c r="HD298" s="263"/>
      <c r="HE298" s="263"/>
      <c r="HF298" s="263"/>
      <c r="HG298" s="281">
        <f t="shared" si="743"/>
        <v>0</v>
      </c>
      <c r="HH298" s="263"/>
      <c r="HI298" s="263"/>
      <c r="HJ298" s="263"/>
      <c r="HK298" s="281">
        <f t="shared" si="744"/>
        <v>0</v>
      </c>
      <c r="HL298" s="263"/>
      <c r="HM298" s="263"/>
      <c r="HN298" s="263"/>
      <c r="HO298" s="281">
        <f t="shared" si="745"/>
        <v>0</v>
      </c>
      <c r="HP298" s="263"/>
      <c r="HQ298" s="263"/>
      <c r="HR298" s="263"/>
      <c r="HS298" s="281">
        <f t="shared" si="746"/>
        <v>0</v>
      </c>
      <c r="HT298" s="263"/>
      <c r="HU298" s="263"/>
      <c r="HV298" s="263"/>
      <c r="HW298" s="281">
        <f t="shared" si="747"/>
        <v>0</v>
      </c>
      <c r="HX298" s="263"/>
      <c r="HY298" s="263"/>
      <c r="HZ298" s="263"/>
      <c r="IA298" s="281">
        <f t="shared" si="748"/>
        <v>0</v>
      </c>
      <c r="IB298" s="263"/>
      <c r="IC298" s="263"/>
      <c r="ID298" s="263"/>
      <c r="IE298" s="485"/>
      <c r="IF298" s="270"/>
      <c r="IG298" s="270"/>
      <c r="IH298" s="270"/>
    </row>
    <row r="299" spans="2:242" s="494" customFormat="1" ht="40.5" hidden="1" customHeight="1" x14ac:dyDescent="0.3">
      <c r="B299" s="489"/>
      <c r="C299" s="417" t="s">
        <v>464</v>
      </c>
      <c r="D299" s="490"/>
      <c r="E299" s="263">
        <f t="shared" si="714"/>
        <v>26746.969490000003</v>
      </c>
      <c r="F299" s="263">
        <f>29360.76304-2613.79355</f>
        <v>26746.969490000003</v>
      </c>
      <c r="G299" s="263"/>
      <c r="H299" s="263">
        <f t="shared" si="715"/>
        <v>1.9999999858555384E-4</v>
      </c>
      <c r="I299" s="408">
        <f t="shared" si="732"/>
        <v>1.9999999858555384E-4</v>
      </c>
      <c r="J299" s="408">
        <f t="shared" si="732"/>
        <v>0</v>
      </c>
      <c r="K299" s="263">
        <f t="shared" si="716"/>
        <v>26746.969690000002</v>
      </c>
      <c r="L299" s="263">
        <v>26746.969690000002</v>
      </c>
      <c r="M299" s="263"/>
      <c r="N299" s="263">
        <f t="shared" si="717"/>
        <v>0</v>
      </c>
      <c r="O299" s="408">
        <f t="shared" si="733"/>
        <v>0</v>
      </c>
      <c r="P299" s="408">
        <f t="shared" si="733"/>
        <v>0</v>
      </c>
      <c r="Q299" s="263">
        <f t="shared" si="718"/>
        <v>26746.969690000002</v>
      </c>
      <c r="R299" s="263">
        <v>26746.969690000002</v>
      </c>
      <c r="S299" s="263"/>
      <c r="T299" s="263">
        <f t="shared" si="719"/>
        <v>0</v>
      </c>
      <c r="U299" s="263"/>
      <c r="V299" s="263"/>
      <c r="W299" s="263">
        <f t="shared" si="720"/>
        <v>13579.62823</v>
      </c>
      <c r="X299" s="408">
        <f t="shared" si="734"/>
        <v>13579.62823</v>
      </c>
      <c r="Y299" s="408">
        <f t="shared" si="734"/>
        <v>0</v>
      </c>
      <c r="Z299" s="263">
        <f>AA299+AB299</f>
        <v>13579.62823</v>
      </c>
      <c r="AA299" s="263">
        <v>13579.62823</v>
      </c>
      <c r="AB299" s="263"/>
      <c r="AC299" s="263">
        <f>AD299+AE299</f>
        <v>0</v>
      </c>
      <c r="AD299" s="263"/>
      <c r="AE299" s="263"/>
      <c r="AF299" s="263">
        <f>AG299+AH299</f>
        <v>13579.62823</v>
      </c>
      <c r="AG299" s="263">
        <f>AA299</f>
        <v>13579.62823</v>
      </c>
      <c r="AH299" s="263"/>
      <c r="AI299" s="263"/>
      <c r="AJ299" s="263">
        <v>0</v>
      </c>
      <c r="AK299" s="263">
        <f>Z299-AJ299</f>
        <v>13579.62823</v>
      </c>
      <c r="AL299" s="263">
        <f>AA299-AK299</f>
        <v>0</v>
      </c>
      <c r="AM299" s="276"/>
      <c r="AN299" s="276"/>
      <c r="AO299" s="264">
        <v>1</v>
      </c>
      <c r="AP299" s="264"/>
      <c r="AQ299" s="264">
        <f>AG299</f>
        <v>13579.62823</v>
      </c>
      <c r="AR299" s="264">
        <f>Z299-AF299</f>
        <v>0</v>
      </c>
      <c r="AS299" s="263">
        <f>AT299+AU299</f>
        <v>0</v>
      </c>
      <c r="AT299" s="263"/>
      <c r="AU299" s="263"/>
      <c r="AV299" s="263">
        <f>AW299+AX299</f>
        <v>0</v>
      </c>
      <c r="AW299" s="408">
        <f t="shared" si="749"/>
        <v>0</v>
      </c>
      <c r="AX299" s="408">
        <f t="shared" si="749"/>
        <v>0</v>
      </c>
      <c r="AY299" s="263">
        <f>AZ299+BA299</f>
        <v>0</v>
      </c>
      <c r="AZ299" s="263"/>
      <c r="BA299" s="263"/>
      <c r="BB299" s="263">
        <f>BC299+BD299</f>
        <v>0</v>
      </c>
      <c r="BC299" s="263"/>
      <c r="BD299" s="263"/>
      <c r="BE299" s="263">
        <f>BF299+BG299</f>
        <v>0</v>
      </c>
      <c r="BF299" s="408">
        <f t="shared" si="735"/>
        <v>0</v>
      </c>
      <c r="BG299" s="408">
        <f t="shared" si="735"/>
        <v>0</v>
      </c>
      <c r="BH299" s="263">
        <f>BI299+BJ299</f>
        <v>0</v>
      </c>
      <c r="BI299" s="263"/>
      <c r="BJ299" s="263"/>
      <c r="BK299" s="264">
        <v>1</v>
      </c>
      <c r="BL299" s="263">
        <f>AY299</f>
        <v>0</v>
      </c>
      <c r="BM299" s="263"/>
      <c r="BN299" s="263"/>
      <c r="BO299" s="263"/>
      <c r="BP299" s="263"/>
      <c r="BQ299" s="263"/>
      <c r="BR299" s="263"/>
      <c r="BS299" s="263"/>
      <c r="BT299" s="263"/>
      <c r="BU299" s="263"/>
      <c r="BV299" s="263">
        <f>BW299+BX299</f>
        <v>0</v>
      </c>
      <c r="BW299" s="263"/>
      <c r="BX299" s="263"/>
      <c r="BY299" s="263">
        <f>BZ299+CA299</f>
        <v>0</v>
      </c>
      <c r="BZ299" s="408">
        <f t="shared" si="750"/>
        <v>0</v>
      </c>
      <c r="CA299" s="408">
        <f t="shared" si="750"/>
        <v>0</v>
      </c>
      <c r="CB299" s="263">
        <f>CC299+CD299</f>
        <v>0</v>
      </c>
      <c r="CC299" s="263"/>
      <c r="CD299" s="263"/>
      <c r="CE299" s="264">
        <v>1</v>
      </c>
      <c r="CF299" s="263">
        <f t="shared" si="727"/>
        <v>0</v>
      </c>
      <c r="CG299" s="263"/>
      <c r="CH299" s="263">
        <f>CI299+CJ299</f>
        <v>0</v>
      </c>
      <c r="CI299" s="263"/>
      <c r="CJ299" s="263"/>
      <c r="CK299" s="263">
        <f>CL299+CM299</f>
        <v>0</v>
      </c>
      <c r="CL299" s="408">
        <f t="shared" si="751"/>
        <v>0</v>
      </c>
      <c r="CM299" s="408">
        <f t="shared" si="751"/>
        <v>0</v>
      </c>
      <c r="CN299" s="263">
        <f>CO299+CP299</f>
        <v>0</v>
      </c>
      <c r="CO299" s="408">
        <f t="shared" si="752"/>
        <v>0</v>
      </c>
      <c r="CP299" s="408">
        <f t="shared" si="752"/>
        <v>0</v>
      </c>
      <c r="CQ299" s="263">
        <f>CR299+CS299</f>
        <v>0</v>
      </c>
      <c r="CR299" s="263"/>
      <c r="CS299" s="263"/>
      <c r="CT299" s="263">
        <f>CU299+CV299</f>
        <v>0</v>
      </c>
      <c r="CU299" s="263"/>
      <c r="CV299" s="263"/>
      <c r="CW299" s="263">
        <f>CX299+CY300</f>
        <v>71885.182390000002</v>
      </c>
      <c r="CX299" s="263">
        <v>71885.182390000002</v>
      </c>
      <c r="CY299" s="263"/>
      <c r="CZ299" s="263">
        <f>DA299+DB299</f>
        <v>0</v>
      </c>
      <c r="DA299" s="263"/>
      <c r="DB299" s="263"/>
      <c r="DC299" s="263"/>
      <c r="DD299" s="263"/>
      <c r="DE299" s="263"/>
      <c r="DF299" s="263">
        <f t="shared" si="728"/>
        <v>0</v>
      </c>
      <c r="DG299" s="263">
        <f t="shared" si="736"/>
        <v>0</v>
      </c>
      <c r="DH299" s="263"/>
      <c r="DI299" s="281">
        <f t="shared" si="661"/>
        <v>71885.182390000002</v>
      </c>
      <c r="DJ299" s="263">
        <f>CX299</f>
        <v>71885.182390000002</v>
      </c>
      <c r="DK299" s="263"/>
      <c r="DL299" s="263">
        <f>DM299+DN300</f>
        <v>38571.555890000003</v>
      </c>
      <c r="DM299" s="263">
        <f>33890.21235+4681.34354</f>
        <v>38571.555890000003</v>
      </c>
      <c r="DN299" s="263"/>
      <c r="DO299" s="263">
        <f>DP299+DQ300</f>
        <v>0</v>
      </c>
      <c r="DP299" s="263">
        <v>0</v>
      </c>
      <c r="DQ299" s="263"/>
      <c r="DR299" s="263">
        <f>DS299+DT300</f>
        <v>33313.626499999998</v>
      </c>
      <c r="DS299" s="263">
        <f t="shared" si="737"/>
        <v>33313.626499999998</v>
      </c>
      <c r="DT299" s="263"/>
      <c r="DU299" s="263">
        <f t="shared" si="753"/>
        <v>6000</v>
      </c>
      <c r="DV299" s="263">
        <v>6000</v>
      </c>
      <c r="DW299" s="263"/>
      <c r="DX299" s="263">
        <f>DY299+DZ299</f>
        <v>0</v>
      </c>
      <c r="DY299" s="263"/>
      <c r="DZ299" s="263"/>
      <c r="EA299" s="263"/>
      <c r="EB299" s="263"/>
      <c r="EC299" s="263"/>
      <c r="ED299" s="281">
        <f t="shared" si="757"/>
        <v>0</v>
      </c>
      <c r="EE299" s="263">
        <f t="shared" ref="EE299:EE304" si="759">EH299-DV299</f>
        <v>0</v>
      </c>
      <c r="EF299" s="263"/>
      <c r="EG299" s="281">
        <f t="shared" si="738"/>
        <v>6000</v>
      </c>
      <c r="EH299" s="263">
        <v>6000</v>
      </c>
      <c r="EI299" s="263"/>
      <c r="EJ299" s="263"/>
      <c r="EK299" s="263">
        <f>EL299+EN299</f>
        <v>-6000</v>
      </c>
      <c r="EL299" s="263">
        <f>ET299-EH299</f>
        <v>-6000</v>
      </c>
      <c r="EM299" s="263"/>
      <c r="EN299" s="263"/>
      <c r="EO299" s="263">
        <f>EP299+ER299</f>
        <v>0</v>
      </c>
      <c r="EP299" s="263"/>
      <c r="EQ299" s="263"/>
      <c r="ER299" s="263"/>
      <c r="ES299" s="263">
        <f t="shared" si="739"/>
        <v>0</v>
      </c>
      <c r="ET299" s="263"/>
      <c r="EU299" s="263"/>
      <c r="EV299" s="263"/>
      <c r="EW299" s="263">
        <f t="shared" si="754"/>
        <v>6000</v>
      </c>
      <c r="EX299" s="263">
        <v>6000</v>
      </c>
      <c r="EY299" s="263"/>
      <c r="EZ299" s="281">
        <f t="shared" si="662"/>
        <v>-0.88374000000021624</v>
      </c>
      <c r="FA299" s="263">
        <f t="shared" ref="FA299:FA304" si="760">FD299-EX299</f>
        <v>-0.88374000000021624</v>
      </c>
      <c r="FB299" s="263"/>
      <c r="FC299" s="281">
        <f t="shared" si="677"/>
        <v>5999.1162599999998</v>
      </c>
      <c r="FD299" s="263">
        <f>5999.11626</f>
        <v>5999.1162599999998</v>
      </c>
      <c r="FE299" s="263"/>
      <c r="FF299" s="263"/>
      <c r="FG299" s="263">
        <f t="shared" si="755"/>
        <v>0</v>
      </c>
      <c r="FH299" s="263">
        <f t="shared" si="756"/>
        <v>0</v>
      </c>
      <c r="FI299" s="263"/>
      <c r="FJ299" s="263"/>
      <c r="FK299" s="263">
        <f>FL299+FN299</f>
        <v>0</v>
      </c>
      <c r="FL299" s="263"/>
      <c r="FM299" s="263"/>
      <c r="FN299" s="263"/>
      <c r="FO299" s="281">
        <f t="shared" si="740"/>
        <v>5999.1162599999998</v>
      </c>
      <c r="FP299" s="263">
        <f t="shared" si="758"/>
        <v>5999.1162599999998</v>
      </c>
      <c r="FQ299" s="263"/>
      <c r="FR299" s="263"/>
      <c r="FS299" s="263"/>
      <c r="FT299" s="431">
        <f t="shared" si="678"/>
        <v>0</v>
      </c>
      <c r="FU299" s="263"/>
      <c r="FV299" s="431">
        <f t="shared" si="741"/>
        <v>0</v>
      </c>
      <c r="FW299" s="263"/>
      <c r="FX299" s="431"/>
      <c r="FY299" s="263"/>
      <c r="FZ299" s="431"/>
      <c r="GA299" s="263"/>
      <c r="GB299" s="431"/>
      <c r="GC299" s="263"/>
      <c r="GD299" s="431"/>
      <c r="GE299" s="263"/>
      <c r="GF299" s="431"/>
      <c r="GG299" s="263"/>
      <c r="GH299" s="431"/>
      <c r="GI299" s="263"/>
      <c r="GJ299" s="431">
        <f t="shared" si="680"/>
        <v>0</v>
      </c>
      <c r="GK299" s="263"/>
      <c r="GL299" s="431">
        <f t="shared" si="681"/>
        <v>0</v>
      </c>
      <c r="GM299" s="263"/>
      <c r="GN299" s="431"/>
      <c r="GO299" s="263"/>
      <c r="GP299" s="431"/>
      <c r="GQ299" s="263"/>
      <c r="GR299" s="263"/>
      <c r="GS299" s="263"/>
      <c r="GT299" s="263"/>
      <c r="GU299" s="281">
        <f t="shared" si="742"/>
        <v>0</v>
      </c>
      <c r="GV299" s="263">
        <v>0</v>
      </c>
      <c r="GW299" s="263"/>
      <c r="GX299" s="263"/>
      <c r="GY299" s="263"/>
      <c r="GZ299" s="263"/>
      <c r="HA299" s="263"/>
      <c r="HB299" s="263"/>
      <c r="HC299" s="263"/>
      <c r="HD299" s="263"/>
      <c r="HE299" s="263"/>
      <c r="HF299" s="263"/>
      <c r="HG299" s="281">
        <f t="shared" si="743"/>
        <v>0</v>
      </c>
      <c r="HH299" s="263">
        <v>0</v>
      </c>
      <c r="HI299" s="263"/>
      <c r="HJ299" s="263"/>
      <c r="HK299" s="281">
        <f t="shared" si="744"/>
        <v>0</v>
      </c>
      <c r="HL299" s="263">
        <v>0</v>
      </c>
      <c r="HM299" s="263"/>
      <c r="HN299" s="263"/>
      <c r="HO299" s="281">
        <f t="shared" si="745"/>
        <v>0</v>
      </c>
      <c r="HP299" s="263">
        <v>0</v>
      </c>
      <c r="HQ299" s="263"/>
      <c r="HR299" s="263"/>
      <c r="HS299" s="281">
        <f t="shared" si="746"/>
        <v>0</v>
      </c>
      <c r="HT299" s="263">
        <v>0</v>
      </c>
      <c r="HU299" s="263"/>
      <c r="HV299" s="263"/>
      <c r="HW299" s="281">
        <f t="shared" si="747"/>
        <v>0</v>
      </c>
      <c r="HX299" s="263">
        <v>0</v>
      </c>
      <c r="HY299" s="263"/>
      <c r="HZ299" s="263"/>
      <c r="IA299" s="281">
        <f t="shared" si="748"/>
        <v>0</v>
      </c>
      <c r="IB299" s="263">
        <v>0</v>
      </c>
      <c r="IC299" s="263"/>
      <c r="ID299" s="263"/>
      <c r="IE299" s="485"/>
      <c r="IF299" s="270"/>
      <c r="IG299" s="270"/>
      <c r="IH299" s="270"/>
    </row>
    <row r="300" spans="2:242" s="494" customFormat="1" ht="130.5" hidden="1" customHeight="1" x14ac:dyDescent="0.3">
      <c r="B300" s="489"/>
      <c r="C300" s="417" t="s">
        <v>465</v>
      </c>
      <c r="D300" s="490"/>
      <c r="E300" s="263"/>
      <c r="F300" s="263"/>
      <c r="G300" s="263"/>
      <c r="H300" s="263"/>
      <c r="I300" s="408"/>
      <c r="J300" s="408"/>
      <c r="K300" s="263"/>
      <c r="L300" s="263"/>
      <c r="M300" s="263"/>
      <c r="N300" s="263"/>
      <c r="O300" s="408"/>
      <c r="P300" s="408"/>
      <c r="Q300" s="263"/>
      <c r="R300" s="263"/>
      <c r="S300" s="263"/>
      <c r="T300" s="263"/>
      <c r="U300" s="263"/>
      <c r="V300" s="263"/>
      <c r="W300" s="263"/>
      <c r="X300" s="408"/>
      <c r="Y300" s="408"/>
      <c r="Z300" s="263"/>
      <c r="AA300" s="263"/>
      <c r="AB300" s="263"/>
      <c r="AC300" s="263"/>
      <c r="AD300" s="263"/>
      <c r="AE300" s="263"/>
      <c r="AF300" s="263"/>
      <c r="AG300" s="263"/>
      <c r="AH300" s="263"/>
      <c r="AI300" s="263"/>
      <c r="AJ300" s="263"/>
      <c r="AK300" s="263"/>
      <c r="AL300" s="263"/>
      <c r="AM300" s="276"/>
      <c r="AN300" s="276"/>
      <c r="AO300" s="264"/>
      <c r="AP300" s="264"/>
      <c r="AQ300" s="264"/>
      <c r="AR300" s="264"/>
      <c r="AS300" s="263"/>
      <c r="AT300" s="263"/>
      <c r="AU300" s="263"/>
      <c r="AV300" s="263"/>
      <c r="AW300" s="408"/>
      <c r="AX300" s="408"/>
      <c r="AY300" s="263"/>
      <c r="AZ300" s="263"/>
      <c r="BA300" s="263"/>
      <c r="BB300" s="263"/>
      <c r="BC300" s="263"/>
      <c r="BD300" s="263"/>
      <c r="BE300" s="263"/>
      <c r="BF300" s="408"/>
      <c r="BG300" s="408"/>
      <c r="BH300" s="263"/>
      <c r="BI300" s="263"/>
      <c r="BJ300" s="263"/>
      <c r="BK300" s="264"/>
      <c r="BL300" s="263">
        <f>AY300</f>
        <v>0</v>
      </c>
      <c r="BM300" s="263"/>
      <c r="BN300" s="263"/>
      <c r="BO300" s="263"/>
      <c r="BP300" s="263"/>
      <c r="BQ300" s="263"/>
      <c r="BR300" s="263"/>
      <c r="BS300" s="263"/>
      <c r="BT300" s="263"/>
      <c r="BU300" s="263"/>
      <c r="BV300" s="263"/>
      <c r="BW300" s="263"/>
      <c r="BX300" s="263"/>
      <c r="BY300" s="263"/>
      <c r="BZ300" s="408"/>
      <c r="CA300" s="408"/>
      <c r="CB300" s="263"/>
      <c r="CC300" s="263"/>
      <c r="CD300" s="263"/>
      <c r="CE300" s="264"/>
      <c r="CF300" s="263">
        <f t="shared" si="727"/>
        <v>0</v>
      </c>
      <c r="CG300" s="263"/>
      <c r="CH300" s="263"/>
      <c r="CI300" s="263"/>
      <c r="CJ300" s="263"/>
      <c r="CK300" s="263"/>
      <c r="CL300" s="408"/>
      <c r="CM300" s="408"/>
      <c r="CN300" s="263"/>
      <c r="CO300" s="408"/>
      <c r="CP300" s="408"/>
      <c r="CQ300" s="263"/>
      <c r="CR300" s="263"/>
      <c r="CS300" s="263"/>
      <c r="CT300" s="263"/>
      <c r="CU300" s="263"/>
      <c r="CV300" s="263"/>
      <c r="CW300" s="263">
        <f>CX300+CY302</f>
        <v>48943.484420000001</v>
      </c>
      <c r="CX300" s="263">
        <v>48943.484420000001</v>
      </c>
      <c r="CY300" s="263"/>
      <c r="CZ300" s="263">
        <f>DA300+DB300</f>
        <v>0</v>
      </c>
      <c r="DA300" s="263"/>
      <c r="DB300" s="263"/>
      <c r="DC300" s="263"/>
      <c r="DD300" s="263"/>
      <c r="DE300" s="263"/>
      <c r="DF300" s="263">
        <f t="shared" si="728"/>
        <v>0</v>
      </c>
      <c r="DG300" s="263">
        <f t="shared" si="736"/>
        <v>0</v>
      </c>
      <c r="DH300" s="263"/>
      <c r="DI300" s="281">
        <f t="shared" si="661"/>
        <v>48943.484420000001</v>
      </c>
      <c r="DJ300" s="263">
        <f>CX300</f>
        <v>48943.484420000001</v>
      </c>
      <c r="DK300" s="263"/>
      <c r="DL300" s="263">
        <f>DM300+DN302</f>
        <v>48943.484420000001</v>
      </c>
      <c r="DM300" s="263">
        <f>DJ300</f>
        <v>48943.484420000001</v>
      </c>
      <c r="DN300" s="263"/>
      <c r="DO300" s="263">
        <f>DP300+DQ302</f>
        <v>0</v>
      </c>
      <c r="DP300" s="263">
        <v>0</v>
      </c>
      <c r="DQ300" s="263"/>
      <c r="DR300" s="263">
        <f>DS300+DT302</f>
        <v>0</v>
      </c>
      <c r="DS300" s="263">
        <f t="shared" si="737"/>
        <v>0</v>
      </c>
      <c r="DT300" s="263"/>
      <c r="DU300" s="263">
        <f t="shared" si="753"/>
        <v>0</v>
      </c>
      <c r="DV300" s="263">
        <v>0</v>
      </c>
      <c r="DW300" s="263"/>
      <c r="DX300" s="263">
        <f>DY300+DZ300</f>
        <v>0</v>
      </c>
      <c r="DY300" s="263"/>
      <c r="DZ300" s="263"/>
      <c r="EA300" s="263"/>
      <c r="EB300" s="263"/>
      <c r="EC300" s="263"/>
      <c r="ED300" s="281">
        <f t="shared" si="757"/>
        <v>15000</v>
      </c>
      <c r="EE300" s="263">
        <f t="shared" si="759"/>
        <v>15000</v>
      </c>
      <c r="EF300" s="263"/>
      <c r="EG300" s="281">
        <f t="shared" si="738"/>
        <v>15000</v>
      </c>
      <c r="EH300" s="263">
        <v>15000</v>
      </c>
      <c r="EI300" s="263"/>
      <c r="EJ300" s="263"/>
      <c r="EK300" s="263">
        <f>EL300+EN300</f>
        <v>0</v>
      </c>
      <c r="EL300" s="263"/>
      <c r="EM300" s="263"/>
      <c r="EN300" s="263"/>
      <c r="EO300" s="263">
        <f>EP300+ER300</f>
        <v>0</v>
      </c>
      <c r="EP300" s="263"/>
      <c r="EQ300" s="263"/>
      <c r="ER300" s="263"/>
      <c r="ES300" s="263">
        <f t="shared" si="739"/>
        <v>0</v>
      </c>
      <c r="ET300" s="263"/>
      <c r="EU300" s="263"/>
      <c r="EV300" s="263"/>
      <c r="EW300" s="263">
        <f t="shared" si="754"/>
        <v>15000</v>
      </c>
      <c r="EX300" s="263">
        <v>15000</v>
      </c>
      <c r="EY300" s="263"/>
      <c r="EZ300" s="281">
        <f t="shared" si="662"/>
        <v>-51.618790000000445</v>
      </c>
      <c r="FA300" s="263">
        <f t="shared" si="760"/>
        <v>-51.618790000000445</v>
      </c>
      <c r="FB300" s="263"/>
      <c r="FC300" s="281">
        <f t="shared" si="677"/>
        <v>14948.38121</v>
      </c>
      <c r="FD300" s="263">
        <v>14948.38121</v>
      </c>
      <c r="FE300" s="263"/>
      <c r="FF300" s="263"/>
      <c r="FG300" s="263">
        <f t="shared" si="755"/>
        <v>0</v>
      </c>
      <c r="FH300" s="263">
        <f t="shared" si="756"/>
        <v>0</v>
      </c>
      <c r="FI300" s="263"/>
      <c r="FJ300" s="263"/>
      <c r="FK300" s="263">
        <f>FL300+FN300</f>
        <v>0</v>
      </c>
      <c r="FL300" s="263"/>
      <c r="FM300" s="263"/>
      <c r="FN300" s="263"/>
      <c r="FO300" s="281">
        <f t="shared" si="740"/>
        <v>14948.38121</v>
      </c>
      <c r="FP300" s="263">
        <f t="shared" si="758"/>
        <v>14948.38121</v>
      </c>
      <c r="FQ300" s="263"/>
      <c r="FR300" s="263"/>
      <c r="FS300" s="263"/>
      <c r="FT300" s="431">
        <f t="shared" si="678"/>
        <v>0</v>
      </c>
      <c r="FU300" s="263"/>
      <c r="FV300" s="431">
        <f t="shared" si="741"/>
        <v>0</v>
      </c>
      <c r="FW300" s="263"/>
      <c r="FX300" s="431"/>
      <c r="FY300" s="263"/>
      <c r="FZ300" s="431"/>
      <c r="GA300" s="263"/>
      <c r="GB300" s="431"/>
      <c r="GC300" s="263"/>
      <c r="GD300" s="431"/>
      <c r="GE300" s="263"/>
      <c r="GF300" s="431"/>
      <c r="GG300" s="263"/>
      <c r="GH300" s="431"/>
      <c r="GI300" s="263"/>
      <c r="GJ300" s="431">
        <f t="shared" si="680"/>
        <v>0</v>
      </c>
      <c r="GK300" s="263"/>
      <c r="GL300" s="431">
        <f t="shared" si="681"/>
        <v>0</v>
      </c>
      <c r="GM300" s="263"/>
      <c r="GN300" s="431"/>
      <c r="GO300" s="263"/>
      <c r="GP300" s="431"/>
      <c r="GQ300" s="263"/>
      <c r="GR300" s="263"/>
      <c r="GS300" s="263"/>
      <c r="GT300" s="263"/>
      <c r="GU300" s="281">
        <f t="shared" si="742"/>
        <v>0</v>
      </c>
      <c r="GV300" s="263">
        <v>0</v>
      </c>
      <c r="GW300" s="263"/>
      <c r="GX300" s="263"/>
      <c r="GY300" s="263"/>
      <c r="GZ300" s="263"/>
      <c r="HA300" s="263"/>
      <c r="HB300" s="263"/>
      <c r="HC300" s="263"/>
      <c r="HD300" s="263"/>
      <c r="HE300" s="263"/>
      <c r="HF300" s="263"/>
      <c r="HG300" s="281">
        <f t="shared" si="743"/>
        <v>0</v>
      </c>
      <c r="HH300" s="263">
        <v>0</v>
      </c>
      <c r="HI300" s="263"/>
      <c r="HJ300" s="263"/>
      <c r="HK300" s="281">
        <f t="shared" si="744"/>
        <v>0</v>
      </c>
      <c r="HL300" s="263">
        <v>0</v>
      </c>
      <c r="HM300" s="263"/>
      <c r="HN300" s="263"/>
      <c r="HO300" s="281">
        <f t="shared" si="745"/>
        <v>0</v>
      </c>
      <c r="HP300" s="263">
        <v>0</v>
      </c>
      <c r="HQ300" s="263"/>
      <c r="HR300" s="263"/>
      <c r="HS300" s="281">
        <f t="shared" si="746"/>
        <v>0</v>
      </c>
      <c r="HT300" s="263">
        <v>0</v>
      </c>
      <c r="HU300" s="263"/>
      <c r="HV300" s="263"/>
      <c r="HW300" s="281">
        <f t="shared" si="747"/>
        <v>0</v>
      </c>
      <c r="HX300" s="263">
        <v>0</v>
      </c>
      <c r="HY300" s="263"/>
      <c r="HZ300" s="263"/>
      <c r="IA300" s="281">
        <f t="shared" si="748"/>
        <v>0</v>
      </c>
      <c r="IB300" s="263">
        <v>0</v>
      </c>
      <c r="IC300" s="263"/>
      <c r="ID300" s="263"/>
      <c r="IE300" s="485"/>
      <c r="IF300" s="270"/>
      <c r="IG300" s="270"/>
      <c r="IH300" s="270"/>
    </row>
    <row r="301" spans="2:242" s="494" customFormat="1" ht="31.5" hidden="1" customHeight="1" x14ac:dyDescent="0.3">
      <c r="B301" s="489"/>
      <c r="C301" s="417" t="s">
        <v>466</v>
      </c>
      <c r="D301" s="490"/>
      <c r="E301" s="263"/>
      <c r="F301" s="263"/>
      <c r="G301" s="263"/>
      <c r="H301" s="263"/>
      <c r="I301" s="408"/>
      <c r="J301" s="408"/>
      <c r="K301" s="263"/>
      <c r="L301" s="263"/>
      <c r="M301" s="263"/>
      <c r="N301" s="263"/>
      <c r="O301" s="408"/>
      <c r="P301" s="408"/>
      <c r="Q301" s="263"/>
      <c r="R301" s="263"/>
      <c r="S301" s="263"/>
      <c r="T301" s="263"/>
      <c r="U301" s="263"/>
      <c r="V301" s="263"/>
      <c r="W301" s="263"/>
      <c r="X301" s="408"/>
      <c r="Y301" s="408"/>
      <c r="Z301" s="263"/>
      <c r="AA301" s="263"/>
      <c r="AB301" s="263"/>
      <c r="AC301" s="263"/>
      <c r="AD301" s="263"/>
      <c r="AE301" s="263"/>
      <c r="AF301" s="263"/>
      <c r="AG301" s="263"/>
      <c r="AH301" s="263"/>
      <c r="AI301" s="263"/>
      <c r="AJ301" s="263"/>
      <c r="AK301" s="263"/>
      <c r="AL301" s="263"/>
      <c r="AM301" s="276"/>
      <c r="AN301" s="276"/>
      <c r="AO301" s="264"/>
      <c r="AP301" s="264"/>
      <c r="AQ301" s="264"/>
      <c r="AR301" s="264"/>
      <c r="AS301" s="263"/>
      <c r="AT301" s="263"/>
      <c r="AU301" s="263"/>
      <c r="AV301" s="263"/>
      <c r="AW301" s="408"/>
      <c r="AX301" s="408"/>
      <c r="AY301" s="263"/>
      <c r="AZ301" s="263"/>
      <c r="BA301" s="263"/>
      <c r="BB301" s="263"/>
      <c r="BC301" s="263"/>
      <c r="BD301" s="263"/>
      <c r="BE301" s="263"/>
      <c r="BF301" s="408"/>
      <c r="BG301" s="408"/>
      <c r="BH301" s="263"/>
      <c r="BI301" s="263"/>
      <c r="BJ301" s="263"/>
      <c r="BK301" s="264"/>
      <c r="BL301" s="263"/>
      <c r="BM301" s="263"/>
      <c r="BN301" s="263"/>
      <c r="BO301" s="263"/>
      <c r="BP301" s="263"/>
      <c r="BQ301" s="263"/>
      <c r="BR301" s="263"/>
      <c r="BS301" s="263"/>
      <c r="BT301" s="263"/>
      <c r="BU301" s="263"/>
      <c r="BV301" s="263"/>
      <c r="BW301" s="263"/>
      <c r="BX301" s="263"/>
      <c r="BY301" s="263"/>
      <c r="BZ301" s="408"/>
      <c r="CA301" s="408"/>
      <c r="CB301" s="263"/>
      <c r="CC301" s="263"/>
      <c r="CD301" s="263"/>
      <c r="CE301" s="264"/>
      <c r="CF301" s="263"/>
      <c r="CG301" s="263"/>
      <c r="CH301" s="263"/>
      <c r="CI301" s="263"/>
      <c r="CJ301" s="263"/>
      <c r="CK301" s="263"/>
      <c r="CL301" s="408"/>
      <c r="CM301" s="408"/>
      <c r="CN301" s="263"/>
      <c r="CO301" s="408"/>
      <c r="CP301" s="408"/>
      <c r="CQ301" s="263"/>
      <c r="CR301" s="263"/>
      <c r="CS301" s="263"/>
      <c r="CT301" s="263"/>
      <c r="CU301" s="263"/>
      <c r="CV301" s="263"/>
      <c r="CW301" s="263">
        <f>CX301+CY305</f>
        <v>53940.290949999995</v>
      </c>
      <c r="CX301" s="263">
        <f>26775.29095+27165</f>
        <v>53940.290949999995</v>
      </c>
      <c r="CY301" s="263"/>
      <c r="CZ301" s="263"/>
      <c r="DA301" s="263"/>
      <c r="DB301" s="263"/>
      <c r="DC301" s="263"/>
      <c r="DD301" s="263"/>
      <c r="DE301" s="263"/>
      <c r="DF301" s="263">
        <f t="shared" si="728"/>
        <v>-27165</v>
      </c>
      <c r="DG301" s="263">
        <f t="shared" si="736"/>
        <v>-27165</v>
      </c>
      <c r="DH301" s="263"/>
      <c r="DI301" s="281">
        <f t="shared" si="661"/>
        <v>26775.290949999995</v>
      </c>
      <c r="DJ301" s="263">
        <f>CX301-27165</f>
        <v>26775.290949999995</v>
      </c>
      <c r="DK301" s="263"/>
      <c r="DL301" s="263">
        <f>DM301+DN305</f>
        <v>0</v>
      </c>
      <c r="DM301" s="263">
        <v>0</v>
      </c>
      <c r="DN301" s="263"/>
      <c r="DO301" s="263">
        <f>DP301+DQ305</f>
        <v>0</v>
      </c>
      <c r="DP301" s="263">
        <v>0</v>
      </c>
      <c r="DQ301" s="263"/>
      <c r="DR301" s="263">
        <f>DS301+DT305</f>
        <v>26775.290949999995</v>
      </c>
      <c r="DS301" s="263">
        <f t="shared" si="737"/>
        <v>26775.290949999995</v>
      </c>
      <c r="DT301" s="263"/>
      <c r="DU301" s="263">
        <f t="shared" si="753"/>
        <v>11800</v>
      </c>
      <c r="DV301" s="263">
        <v>11800</v>
      </c>
      <c r="DW301" s="263"/>
      <c r="DX301" s="263"/>
      <c r="DY301" s="263"/>
      <c r="DZ301" s="263"/>
      <c r="EA301" s="263"/>
      <c r="EB301" s="263"/>
      <c r="EC301" s="263"/>
      <c r="ED301" s="281">
        <f t="shared" si="757"/>
        <v>11000</v>
      </c>
      <c r="EE301" s="263">
        <f t="shared" si="759"/>
        <v>11000</v>
      </c>
      <c r="EF301" s="263"/>
      <c r="EG301" s="281">
        <f t="shared" si="738"/>
        <v>22800</v>
      </c>
      <c r="EH301" s="263">
        <v>22800</v>
      </c>
      <c r="EI301" s="263"/>
      <c r="EJ301" s="263"/>
      <c r="EK301" s="263"/>
      <c r="EL301" s="263"/>
      <c r="EM301" s="263"/>
      <c r="EN301" s="263"/>
      <c r="EO301" s="263"/>
      <c r="EP301" s="263"/>
      <c r="EQ301" s="263"/>
      <c r="ER301" s="263"/>
      <c r="ES301" s="263">
        <f t="shared" si="739"/>
        <v>0</v>
      </c>
      <c r="ET301" s="263"/>
      <c r="EU301" s="263"/>
      <c r="EV301" s="263"/>
      <c r="EW301" s="263">
        <f t="shared" si="754"/>
        <v>22800</v>
      </c>
      <c r="EX301" s="263">
        <v>22800</v>
      </c>
      <c r="EY301" s="263"/>
      <c r="EZ301" s="281">
        <f t="shared" si="662"/>
        <v>0</v>
      </c>
      <c r="FA301" s="263">
        <f t="shared" si="760"/>
        <v>0</v>
      </c>
      <c r="FB301" s="263"/>
      <c r="FC301" s="281">
        <f t="shared" si="677"/>
        <v>22800</v>
      </c>
      <c r="FD301" s="263">
        <v>22800</v>
      </c>
      <c r="FE301" s="263"/>
      <c r="FF301" s="263"/>
      <c r="FG301" s="263">
        <f t="shared" si="755"/>
        <v>0</v>
      </c>
      <c r="FH301" s="263">
        <f t="shared" si="756"/>
        <v>0</v>
      </c>
      <c r="FI301" s="263"/>
      <c r="FJ301" s="263"/>
      <c r="FK301" s="263"/>
      <c r="FL301" s="263"/>
      <c r="FM301" s="263"/>
      <c r="FN301" s="263"/>
      <c r="FO301" s="281">
        <f t="shared" si="740"/>
        <v>22800</v>
      </c>
      <c r="FP301" s="263">
        <f t="shared" si="758"/>
        <v>22800</v>
      </c>
      <c r="FQ301" s="263"/>
      <c r="FR301" s="263"/>
      <c r="FS301" s="263"/>
      <c r="FT301" s="431">
        <f t="shared" si="678"/>
        <v>0</v>
      </c>
      <c r="FU301" s="263"/>
      <c r="FV301" s="431">
        <f t="shared" si="741"/>
        <v>0</v>
      </c>
      <c r="FW301" s="263"/>
      <c r="FX301" s="431"/>
      <c r="FY301" s="263"/>
      <c r="FZ301" s="431"/>
      <c r="GA301" s="263"/>
      <c r="GB301" s="431"/>
      <c r="GC301" s="263"/>
      <c r="GD301" s="431"/>
      <c r="GE301" s="263"/>
      <c r="GF301" s="431"/>
      <c r="GG301" s="263"/>
      <c r="GH301" s="431"/>
      <c r="GI301" s="263"/>
      <c r="GJ301" s="431">
        <f t="shared" si="680"/>
        <v>0</v>
      </c>
      <c r="GK301" s="263"/>
      <c r="GL301" s="431">
        <f t="shared" si="681"/>
        <v>0</v>
      </c>
      <c r="GM301" s="263"/>
      <c r="GN301" s="431"/>
      <c r="GO301" s="263"/>
      <c r="GP301" s="431"/>
      <c r="GQ301" s="263"/>
      <c r="GR301" s="263"/>
      <c r="GS301" s="263"/>
      <c r="GT301" s="263"/>
      <c r="GU301" s="281">
        <f t="shared" si="742"/>
        <v>0</v>
      </c>
      <c r="GV301" s="263">
        <v>0</v>
      </c>
      <c r="GW301" s="263"/>
      <c r="GX301" s="263"/>
      <c r="GY301" s="263"/>
      <c r="GZ301" s="263"/>
      <c r="HA301" s="263"/>
      <c r="HB301" s="263"/>
      <c r="HC301" s="263"/>
      <c r="HD301" s="263"/>
      <c r="HE301" s="263"/>
      <c r="HF301" s="263"/>
      <c r="HG301" s="281">
        <f t="shared" si="743"/>
        <v>0</v>
      </c>
      <c r="HH301" s="263">
        <v>0</v>
      </c>
      <c r="HI301" s="263"/>
      <c r="HJ301" s="263"/>
      <c r="HK301" s="281">
        <f t="shared" si="744"/>
        <v>0</v>
      </c>
      <c r="HL301" s="263">
        <v>0</v>
      </c>
      <c r="HM301" s="263"/>
      <c r="HN301" s="263"/>
      <c r="HO301" s="281">
        <f t="shared" si="745"/>
        <v>0</v>
      </c>
      <c r="HP301" s="263">
        <v>0</v>
      </c>
      <c r="HQ301" s="263"/>
      <c r="HR301" s="263"/>
      <c r="HS301" s="281">
        <f t="shared" si="746"/>
        <v>0</v>
      </c>
      <c r="HT301" s="263">
        <v>0</v>
      </c>
      <c r="HU301" s="263"/>
      <c r="HV301" s="263"/>
      <c r="HW301" s="281">
        <f t="shared" si="747"/>
        <v>0</v>
      </c>
      <c r="HX301" s="263">
        <v>0</v>
      </c>
      <c r="HY301" s="263"/>
      <c r="HZ301" s="263"/>
      <c r="IA301" s="281">
        <f t="shared" si="748"/>
        <v>0</v>
      </c>
      <c r="IB301" s="263">
        <v>0</v>
      </c>
      <c r="IC301" s="263"/>
      <c r="ID301" s="263"/>
      <c r="IE301" s="485"/>
      <c r="IF301" s="270"/>
      <c r="IG301" s="270"/>
      <c r="IH301" s="270"/>
    </row>
    <row r="302" spans="2:242" s="494" customFormat="1" ht="25.5" hidden="1" customHeight="1" x14ac:dyDescent="0.35">
      <c r="B302" s="489"/>
      <c r="C302" s="417" t="s">
        <v>467</v>
      </c>
      <c r="D302" s="495"/>
      <c r="E302" s="495"/>
      <c r="F302" s="495"/>
      <c r="G302" s="495"/>
      <c r="H302" s="495"/>
      <c r="I302" s="495"/>
      <c r="J302" s="495"/>
      <c r="K302" s="495"/>
      <c r="L302" s="495"/>
      <c r="M302" s="495"/>
      <c r="N302" s="495"/>
      <c r="O302" s="495"/>
      <c r="P302" s="495"/>
      <c r="Q302" s="495"/>
      <c r="R302" s="495"/>
      <c r="S302" s="495"/>
      <c r="T302" s="495"/>
      <c r="U302" s="495"/>
      <c r="V302" s="495"/>
      <c r="W302" s="495"/>
      <c r="X302" s="495"/>
      <c r="Y302" s="495"/>
      <c r="Z302" s="495"/>
      <c r="AA302" s="495"/>
      <c r="AB302" s="495"/>
      <c r="AC302" s="495"/>
      <c r="AD302" s="495"/>
      <c r="AE302" s="495"/>
      <c r="AF302" s="495"/>
      <c r="AG302" s="495"/>
      <c r="AH302" s="495"/>
      <c r="AI302" s="495"/>
      <c r="AJ302" s="495"/>
      <c r="AK302" s="495"/>
      <c r="AL302" s="495"/>
      <c r="AM302" s="495"/>
      <c r="AN302" s="495"/>
      <c r="AO302" s="495"/>
      <c r="AP302" s="495"/>
      <c r="AQ302" s="495"/>
      <c r="AR302" s="495"/>
      <c r="AS302" s="495"/>
      <c r="AT302" s="495"/>
      <c r="AU302" s="495"/>
      <c r="AV302" s="495"/>
      <c r="AW302" s="495"/>
      <c r="AX302" s="495"/>
      <c r="AY302" s="495"/>
      <c r="AZ302" s="495"/>
      <c r="BA302" s="495"/>
      <c r="BB302" s="495"/>
      <c r="BC302" s="495"/>
      <c r="BD302" s="495"/>
      <c r="BE302" s="495"/>
      <c r="BF302" s="495"/>
      <c r="BG302" s="495"/>
      <c r="BH302" s="495"/>
      <c r="BI302" s="495"/>
      <c r="BJ302" s="495"/>
      <c r="BK302" s="495"/>
      <c r="BL302" s="495"/>
      <c r="BM302" s="495"/>
      <c r="BN302" s="495"/>
      <c r="BO302" s="495"/>
      <c r="BP302" s="495"/>
      <c r="BQ302" s="495"/>
      <c r="BR302" s="495"/>
      <c r="BS302" s="495"/>
      <c r="BT302" s="495"/>
      <c r="BU302" s="495"/>
      <c r="BV302" s="495"/>
      <c r="BW302" s="495"/>
      <c r="BX302" s="495"/>
      <c r="BY302" s="495"/>
      <c r="BZ302" s="495"/>
      <c r="CA302" s="495"/>
      <c r="CB302" s="495"/>
      <c r="CC302" s="495"/>
      <c r="CD302" s="495"/>
      <c r="CE302" s="495"/>
      <c r="CF302" s="495"/>
      <c r="CG302" s="495"/>
      <c r="CH302" s="495"/>
      <c r="CI302" s="495"/>
      <c r="CJ302" s="495"/>
      <c r="CK302" s="495"/>
      <c r="CL302" s="495"/>
      <c r="CM302" s="495"/>
      <c r="CN302" s="495"/>
      <c r="CO302" s="495"/>
      <c r="CP302" s="495"/>
      <c r="CQ302" s="495"/>
      <c r="CR302" s="495"/>
      <c r="CS302" s="495"/>
      <c r="CT302" s="495"/>
      <c r="CU302" s="495"/>
      <c r="CV302" s="495"/>
      <c r="CW302" s="263">
        <f>CX302+CY306</f>
        <v>8026.6367200000004</v>
      </c>
      <c r="CX302" s="263">
        <v>8026.6367200000004</v>
      </c>
      <c r="CY302" s="263"/>
      <c r="CZ302" s="263"/>
      <c r="DA302" s="263"/>
      <c r="DB302" s="263"/>
      <c r="DC302" s="263"/>
      <c r="DD302" s="263"/>
      <c r="DE302" s="263"/>
      <c r="DF302" s="263">
        <f t="shared" si="728"/>
        <v>0</v>
      </c>
      <c r="DG302" s="263">
        <f t="shared" si="736"/>
        <v>0</v>
      </c>
      <c r="DH302" s="263"/>
      <c r="DI302" s="281">
        <f t="shared" si="661"/>
        <v>8026.6367200000004</v>
      </c>
      <c r="DJ302" s="263">
        <f>CX302</f>
        <v>8026.6367200000004</v>
      </c>
      <c r="DK302" s="263"/>
      <c r="DL302" s="263">
        <f>DM302+DN306</f>
        <v>0</v>
      </c>
      <c r="DM302" s="263">
        <v>0</v>
      </c>
      <c r="DN302" s="263"/>
      <c r="DO302" s="263">
        <f>DP302+DQ306</f>
        <v>0</v>
      </c>
      <c r="DP302" s="263">
        <v>0</v>
      </c>
      <c r="DQ302" s="263"/>
      <c r="DR302" s="263">
        <f>DS302+DT306</f>
        <v>8026.6367200000004</v>
      </c>
      <c r="DS302" s="263">
        <f t="shared" si="737"/>
        <v>8026.6367200000004</v>
      </c>
      <c r="DT302" s="263"/>
      <c r="DU302" s="263">
        <f t="shared" si="753"/>
        <v>6000</v>
      </c>
      <c r="DV302" s="263">
        <v>6000</v>
      </c>
      <c r="DW302" s="263"/>
      <c r="DX302" s="263"/>
      <c r="DY302" s="263"/>
      <c r="DZ302" s="263"/>
      <c r="EA302" s="263"/>
      <c r="EB302" s="263"/>
      <c r="EC302" s="263"/>
      <c r="ED302" s="281">
        <f t="shared" si="757"/>
        <v>0</v>
      </c>
      <c r="EE302" s="263">
        <f t="shared" si="759"/>
        <v>0</v>
      </c>
      <c r="EF302" s="263"/>
      <c r="EG302" s="281">
        <f t="shared" si="738"/>
        <v>6000</v>
      </c>
      <c r="EH302" s="263">
        <v>6000</v>
      </c>
      <c r="EI302" s="263"/>
      <c r="EJ302" s="263"/>
      <c r="EK302" s="263"/>
      <c r="EL302" s="263"/>
      <c r="EM302" s="263"/>
      <c r="EN302" s="263"/>
      <c r="EO302" s="263"/>
      <c r="EP302" s="263"/>
      <c r="EQ302" s="263"/>
      <c r="ER302" s="263"/>
      <c r="ES302" s="263">
        <f t="shared" si="739"/>
        <v>0</v>
      </c>
      <c r="ET302" s="263"/>
      <c r="EU302" s="263"/>
      <c r="EV302" s="263"/>
      <c r="EW302" s="263">
        <f t="shared" si="754"/>
        <v>6000</v>
      </c>
      <c r="EX302" s="263">
        <v>6000</v>
      </c>
      <c r="EY302" s="263"/>
      <c r="EZ302" s="281">
        <f t="shared" si="662"/>
        <v>-300</v>
      </c>
      <c r="FA302" s="263">
        <f t="shared" si="760"/>
        <v>-300</v>
      </c>
      <c r="FB302" s="263"/>
      <c r="FC302" s="281">
        <f t="shared" si="677"/>
        <v>5700</v>
      </c>
      <c r="FD302" s="263">
        <v>5700</v>
      </c>
      <c r="FE302" s="263"/>
      <c r="FF302" s="263"/>
      <c r="FG302" s="263">
        <f t="shared" si="755"/>
        <v>0</v>
      </c>
      <c r="FH302" s="263">
        <f t="shared" si="756"/>
        <v>0</v>
      </c>
      <c r="FI302" s="263"/>
      <c r="FJ302" s="263"/>
      <c r="FK302" s="263"/>
      <c r="FL302" s="263"/>
      <c r="FM302" s="263"/>
      <c r="FN302" s="263"/>
      <c r="FO302" s="281">
        <f t="shared" si="740"/>
        <v>5700</v>
      </c>
      <c r="FP302" s="263">
        <f t="shared" si="758"/>
        <v>5700</v>
      </c>
      <c r="FQ302" s="263"/>
      <c r="FR302" s="263"/>
      <c r="FS302" s="263"/>
      <c r="FT302" s="431">
        <f t="shared" si="678"/>
        <v>0</v>
      </c>
      <c r="FU302" s="263"/>
      <c r="FV302" s="431">
        <f t="shared" si="741"/>
        <v>0</v>
      </c>
      <c r="FW302" s="263"/>
      <c r="FX302" s="431"/>
      <c r="FY302" s="263"/>
      <c r="FZ302" s="431"/>
      <c r="GA302" s="263"/>
      <c r="GB302" s="431"/>
      <c r="GC302" s="263"/>
      <c r="GD302" s="431"/>
      <c r="GE302" s="263"/>
      <c r="GF302" s="431"/>
      <c r="GG302" s="263"/>
      <c r="GH302" s="431"/>
      <c r="GI302" s="263"/>
      <c r="GJ302" s="431">
        <f t="shared" si="680"/>
        <v>0</v>
      </c>
      <c r="GK302" s="263"/>
      <c r="GL302" s="431">
        <f t="shared" si="681"/>
        <v>0</v>
      </c>
      <c r="GM302" s="263"/>
      <c r="GN302" s="431"/>
      <c r="GO302" s="263"/>
      <c r="GP302" s="431"/>
      <c r="GQ302" s="263"/>
      <c r="GR302" s="263"/>
      <c r="GS302" s="263"/>
      <c r="GT302" s="263"/>
      <c r="GU302" s="281">
        <f t="shared" si="742"/>
        <v>0</v>
      </c>
      <c r="GV302" s="263">
        <v>0</v>
      </c>
      <c r="GW302" s="263"/>
      <c r="GX302" s="263"/>
      <c r="GY302" s="263"/>
      <c r="GZ302" s="263"/>
      <c r="HA302" s="263"/>
      <c r="HB302" s="263"/>
      <c r="HC302" s="263"/>
      <c r="HD302" s="263"/>
      <c r="HE302" s="263"/>
      <c r="HF302" s="263"/>
      <c r="HG302" s="281">
        <f t="shared" si="743"/>
        <v>0</v>
      </c>
      <c r="HH302" s="263">
        <v>0</v>
      </c>
      <c r="HI302" s="263"/>
      <c r="HJ302" s="263"/>
      <c r="HK302" s="281">
        <f t="shared" si="744"/>
        <v>0</v>
      </c>
      <c r="HL302" s="263">
        <v>0</v>
      </c>
      <c r="HM302" s="263"/>
      <c r="HN302" s="263"/>
      <c r="HO302" s="281">
        <f t="shared" si="745"/>
        <v>0</v>
      </c>
      <c r="HP302" s="263">
        <v>0</v>
      </c>
      <c r="HQ302" s="263"/>
      <c r="HR302" s="263"/>
      <c r="HS302" s="281">
        <f t="shared" si="746"/>
        <v>0</v>
      </c>
      <c r="HT302" s="263">
        <v>0</v>
      </c>
      <c r="HU302" s="263"/>
      <c r="HV302" s="263"/>
      <c r="HW302" s="281">
        <f t="shared" si="747"/>
        <v>0</v>
      </c>
      <c r="HX302" s="263">
        <v>0</v>
      </c>
      <c r="HY302" s="263"/>
      <c r="HZ302" s="263"/>
      <c r="IA302" s="281">
        <f t="shared" si="748"/>
        <v>0</v>
      </c>
      <c r="IB302" s="263">
        <v>0</v>
      </c>
      <c r="IC302" s="263"/>
      <c r="ID302" s="263"/>
      <c r="IE302" s="485"/>
      <c r="IF302" s="270"/>
      <c r="IG302" s="270"/>
      <c r="IH302" s="270"/>
    </row>
    <row r="303" spans="2:242" s="494" customFormat="1" ht="25.5" hidden="1" customHeight="1" x14ac:dyDescent="0.35">
      <c r="B303" s="489"/>
      <c r="C303" s="417" t="s">
        <v>468</v>
      </c>
      <c r="D303" s="495"/>
      <c r="E303" s="495"/>
      <c r="F303" s="495"/>
      <c r="G303" s="495"/>
      <c r="H303" s="495"/>
      <c r="I303" s="495"/>
      <c r="J303" s="495"/>
      <c r="K303" s="495"/>
      <c r="L303" s="495"/>
      <c r="M303" s="495"/>
      <c r="N303" s="495"/>
      <c r="O303" s="495"/>
      <c r="P303" s="495"/>
      <c r="Q303" s="495"/>
      <c r="R303" s="495"/>
      <c r="S303" s="495"/>
      <c r="T303" s="495"/>
      <c r="U303" s="495"/>
      <c r="V303" s="495"/>
      <c r="W303" s="495"/>
      <c r="X303" s="495"/>
      <c r="Y303" s="495"/>
      <c r="Z303" s="495"/>
      <c r="AA303" s="495"/>
      <c r="AB303" s="495"/>
      <c r="AC303" s="495"/>
      <c r="AD303" s="495"/>
      <c r="AE303" s="495"/>
      <c r="AF303" s="495"/>
      <c r="AG303" s="495"/>
      <c r="AH303" s="495"/>
      <c r="AI303" s="495"/>
      <c r="AJ303" s="495"/>
      <c r="AK303" s="495"/>
      <c r="AL303" s="495"/>
      <c r="AM303" s="495"/>
      <c r="AN303" s="495"/>
      <c r="AO303" s="495"/>
      <c r="AP303" s="495"/>
      <c r="AQ303" s="495"/>
      <c r="AR303" s="495"/>
      <c r="AS303" s="495"/>
      <c r="AT303" s="495"/>
      <c r="AU303" s="495"/>
      <c r="AV303" s="495"/>
      <c r="AW303" s="495"/>
      <c r="AX303" s="495"/>
      <c r="AY303" s="495"/>
      <c r="AZ303" s="495"/>
      <c r="BA303" s="495"/>
      <c r="BB303" s="495"/>
      <c r="BC303" s="495"/>
      <c r="BD303" s="495"/>
      <c r="BE303" s="495"/>
      <c r="BF303" s="495"/>
      <c r="BG303" s="495"/>
      <c r="BH303" s="495"/>
      <c r="BI303" s="495"/>
      <c r="BJ303" s="495"/>
      <c r="BK303" s="495"/>
      <c r="BL303" s="495"/>
      <c r="BM303" s="495"/>
      <c r="BN303" s="495"/>
      <c r="BO303" s="495"/>
      <c r="BP303" s="495"/>
      <c r="BQ303" s="495"/>
      <c r="BR303" s="495"/>
      <c r="BS303" s="495"/>
      <c r="BT303" s="495"/>
      <c r="BU303" s="495"/>
      <c r="BV303" s="495"/>
      <c r="BW303" s="495"/>
      <c r="BX303" s="495"/>
      <c r="BY303" s="495"/>
      <c r="BZ303" s="495"/>
      <c r="CA303" s="495"/>
      <c r="CB303" s="495"/>
      <c r="CC303" s="495"/>
      <c r="CD303" s="495"/>
      <c r="CE303" s="495"/>
      <c r="CF303" s="495"/>
      <c r="CG303" s="495"/>
      <c r="CH303" s="495"/>
      <c r="CI303" s="495"/>
      <c r="CJ303" s="495"/>
      <c r="CK303" s="495"/>
      <c r="CL303" s="495"/>
      <c r="CM303" s="495"/>
      <c r="CN303" s="495"/>
      <c r="CO303" s="495"/>
      <c r="CP303" s="495"/>
      <c r="CQ303" s="495"/>
      <c r="CR303" s="495"/>
      <c r="CS303" s="495"/>
      <c r="CT303" s="495"/>
      <c r="CU303" s="495"/>
      <c r="CV303" s="495"/>
      <c r="CW303" s="263">
        <f>CX303+CY308</f>
        <v>0</v>
      </c>
      <c r="CX303" s="263">
        <v>0</v>
      </c>
      <c r="CY303" s="263"/>
      <c r="CZ303" s="263"/>
      <c r="DA303" s="263"/>
      <c r="DB303" s="263"/>
      <c r="DC303" s="263"/>
      <c r="DD303" s="263"/>
      <c r="DE303" s="263"/>
      <c r="DF303" s="263">
        <f t="shared" si="728"/>
        <v>0</v>
      </c>
      <c r="DG303" s="263">
        <f t="shared" si="736"/>
        <v>0</v>
      </c>
      <c r="DH303" s="263"/>
      <c r="DI303" s="281">
        <f t="shared" si="661"/>
        <v>0</v>
      </c>
      <c r="DJ303" s="263">
        <f>CX303</f>
        <v>0</v>
      </c>
      <c r="DK303" s="263"/>
      <c r="DL303" s="263">
        <f>DM303+DN308</f>
        <v>0</v>
      </c>
      <c r="DM303" s="263">
        <v>0</v>
      </c>
      <c r="DN303" s="263"/>
      <c r="DO303" s="263">
        <f>DP303+DQ308</f>
        <v>0</v>
      </c>
      <c r="DP303" s="263">
        <v>0</v>
      </c>
      <c r="DQ303" s="263"/>
      <c r="DR303" s="263">
        <f>DS303+DT308</f>
        <v>0</v>
      </c>
      <c r="DS303" s="263">
        <f t="shared" si="737"/>
        <v>0</v>
      </c>
      <c r="DT303" s="263"/>
      <c r="DU303" s="263">
        <f t="shared" si="753"/>
        <v>0</v>
      </c>
      <c r="DV303" s="263">
        <v>0</v>
      </c>
      <c r="DW303" s="263"/>
      <c r="DX303" s="263"/>
      <c r="DY303" s="263"/>
      <c r="DZ303" s="263"/>
      <c r="EA303" s="263"/>
      <c r="EB303" s="263"/>
      <c r="EC303" s="263"/>
      <c r="ED303" s="281">
        <f t="shared" si="757"/>
        <v>0</v>
      </c>
      <c r="EE303" s="263">
        <f t="shared" si="759"/>
        <v>0</v>
      </c>
      <c r="EF303" s="263"/>
      <c r="EG303" s="281">
        <f t="shared" si="738"/>
        <v>0</v>
      </c>
      <c r="EH303" s="263">
        <v>0</v>
      </c>
      <c r="EI303" s="263"/>
      <c r="EJ303" s="263"/>
      <c r="EK303" s="263"/>
      <c r="EL303" s="263"/>
      <c r="EM303" s="263"/>
      <c r="EN303" s="263"/>
      <c r="EO303" s="263"/>
      <c r="EP303" s="263"/>
      <c r="EQ303" s="263"/>
      <c r="ER303" s="263"/>
      <c r="ES303" s="263">
        <f t="shared" si="739"/>
        <v>0</v>
      </c>
      <c r="ET303" s="263">
        <v>0</v>
      </c>
      <c r="EU303" s="263"/>
      <c r="EV303" s="263"/>
      <c r="EW303" s="263">
        <f t="shared" si="754"/>
        <v>0</v>
      </c>
      <c r="EX303" s="263">
        <v>0</v>
      </c>
      <c r="EY303" s="263"/>
      <c r="EZ303" s="281">
        <f t="shared" si="662"/>
        <v>0</v>
      </c>
      <c r="FA303" s="263">
        <f t="shared" si="760"/>
        <v>0</v>
      </c>
      <c r="FB303" s="263"/>
      <c r="FC303" s="281">
        <f t="shared" si="677"/>
        <v>0</v>
      </c>
      <c r="FD303" s="263">
        <v>0</v>
      </c>
      <c r="FE303" s="263"/>
      <c r="FF303" s="263"/>
      <c r="FG303" s="263">
        <f t="shared" si="755"/>
        <v>0</v>
      </c>
      <c r="FH303" s="263">
        <f t="shared" si="756"/>
        <v>0</v>
      </c>
      <c r="FI303" s="263"/>
      <c r="FJ303" s="263"/>
      <c r="FK303" s="263"/>
      <c r="FL303" s="263"/>
      <c r="FM303" s="263"/>
      <c r="FN303" s="263"/>
      <c r="FO303" s="281">
        <f t="shared" si="740"/>
        <v>0</v>
      </c>
      <c r="FP303" s="263">
        <f t="shared" si="758"/>
        <v>0</v>
      </c>
      <c r="FQ303" s="263"/>
      <c r="FR303" s="263"/>
      <c r="FS303" s="263"/>
      <c r="FT303" s="431" t="e">
        <f t="shared" si="678"/>
        <v>#DIV/0!</v>
      </c>
      <c r="FU303" s="263"/>
      <c r="FV303" s="431" t="e">
        <f t="shared" si="741"/>
        <v>#DIV/0!</v>
      </c>
      <c r="FW303" s="263"/>
      <c r="FX303" s="431"/>
      <c r="FY303" s="263"/>
      <c r="FZ303" s="431"/>
      <c r="GA303" s="263"/>
      <c r="GB303" s="431"/>
      <c r="GC303" s="263"/>
      <c r="GD303" s="431"/>
      <c r="GE303" s="263"/>
      <c r="GF303" s="431"/>
      <c r="GG303" s="263"/>
      <c r="GH303" s="431"/>
      <c r="GI303" s="263"/>
      <c r="GJ303" s="431" t="e">
        <f t="shared" si="680"/>
        <v>#DIV/0!</v>
      </c>
      <c r="GK303" s="263"/>
      <c r="GL303" s="431" t="e">
        <f t="shared" si="681"/>
        <v>#DIV/0!</v>
      </c>
      <c r="GM303" s="263"/>
      <c r="GN303" s="431"/>
      <c r="GO303" s="263"/>
      <c r="GP303" s="431"/>
      <c r="GQ303" s="263"/>
      <c r="GR303" s="263"/>
      <c r="GS303" s="263"/>
      <c r="GT303" s="263"/>
      <c r="GU303" s="281">
        <f t="shared" si="742"/>
        <v>0</v>
      </c>
      <c r="GV303" s="263">
        <v>0</v>
      </c>
      <c r="GW303" s="263"/>
      <c r="GX303" s="263"/>
      <c r="GY303" s="263"/>
      <c r="GZ303" s="263"/>
      <c r="HA303" s="263"/>
      <c r="HB303" s="263"/>
      <c r="HC303" s="263"/>
      <c r="HD303" s="263"/>
      <c r="HE303" s="263"/>
      <c r="HF303" s="263"/>
      <c r="HG303" s="281">
        <f t="shared" si="743"/>
        <v>0</v>
      </c>
      <c r="HH303" s="263">
        <v>0</v>
      </c>
      <c r="HI303" s="263"/>
      <c r="HJ303" s="263"/>
      <c r="HK303" s="281">
        <f t="shared" si="744"/>
        <v>0</v>
      </c>
      <c r="HL303" s="263">
        <v>0</v>
      </c>
      <c r="HM303" s="263"/>
      <c r="HN303" s="263"/>
      <c r="HO303" s="281">
        <f t="shared" si="745"/>
        <v>0</v>
      </c>
      <c r="HP303" s="263">
        <v>0</v>
      </c>
      <c r="HQ303" s="263"/>
      <c r="HR303" s="263"/>
      <c r="HS303" s="281">
        <f t="shared" si="746"/>
        <v>0</v>
      </c>
      <c r="HT303" s="263">
        <v>0</v>
      </c>
      <c r="HU303" s="263"/>
      <c r="HV303" s="263"/>
      <c r="HW303" s="281">
        <f t="shared" si="747"/>
        <v>0</v>
      </c>
      <c r="HX303" s="263">
        <v>0</v>
      </c>
      <c r="HY303" s="263"/>
      <c r="HZ303" s="263"/>
      <c r="IA303" s="281">
        <f t="shared" si="748"/>
        <v>0</v>
      </c>
      <c r="IB303" s="263">
        <v>0</v>
      </c>
      <c r="IC303" s="263"/>
      <c r="ID303" s="263"/>
      <c r="IE303" s="485"/>
      <c r="IF303" s="270"/>
      <c r="IG303" s="270"/>
      <c r="IH303" s="270"/>
    </row>
    <row r="304" spans="2:242" s="494" customFormat="1" ht="25.5" hidden="1" customHeight="1" x14ac:dyDescent="0.35">
      <c r="B304" s="489"/>
      <c r="C304" s="417" t="s">
        <v>469</v>
      </c>
      <c r="D304" s="495"/>
      <c r="E304" s="495"/>
      <c r="F304" s="495"/>
      <c r="G304" s="495"/>
      <c r="H304" s="495"/>
      <c r="I304" s="495"/>
      <c r="J304" s="495"/>
      <c r="K304" s="495"/>
      <c r="L304" s="495"/>
      <c r="M304" s="495"/>
      <c r="N304" s="495"/>
      <c r="O304" s="495"/>
      <c r="P304" s="495"/>
      <c r="Q304" s="495"/>
      <c r="R304" s="495"/>
      <c r="S304" s="495"/>
      <c r="T304" s="495"/>
      <c r="U304" s="495"/>
      <c r="V304" s="495"/>
      <c r="W304" s="495"/>
      <c r="X304" s="495"/>
      <c r="Y304" s="495"/>
      <c r="Z304" s="495"/>
      <c r="AA304" s="495"/>
      <c r="AB304" s="495"/>
      <c r="AC304" s="495"/>
      <c r="AD304" s="495"/>
      <c r="AE304" s="495"/>
      <c r="AF304" s="495"/>
      <c r="AG304" s="495"/>
      <c r="AH304" s="495"/>
      <c r="AI304" s="495"/>
      <c r="AJ304" s="495"/>
      <c r="AK304" s="495"/>
      <c r="AL304" s="495"/>
      <c r="AM304" s="495"/>
      <c r="AN304" s="495"/>
      <c r="AO304" s="495"/>
      <c r="AP304" s="495"/>
      <c r="AQ304" s="495"/>
      <c r="AR304" s="495"/>
      <c r="AS304" s="495"/>
      <c r="AT304" s="495"/>
      <c r="AU304" s="495"/>
      <c r="AV304" s="495"/>
      <c r="AW304" s="495"/>
      <c r="AX304" s="495"/>
      <c r="AY304" s="495"/>
      <c r="AZ304" s="495"/>
      <c r="BA304" s="495"/>
      <c r="BB304" s="495"/>
      <c r="BC304" s="495"/>
      <c r="BD304" s="495"/>
      <c r="BE304" s="495"/>
      <c r="BF304" s="495"/>
      <c r="BG304" s="495"/>
      <c r="BH304" s="495"/>
      <c r="BI304" s="495"/>
      <c r="BJ304" s="495"/>
      <c r="BK304" s="495"/>
      <c r="BL304" s="495"/>
      <c r="BM304" s="495"/>
      <c r="BN304" s="495"/>
      <c r="BO304" s="495"/>
      <c r="BP304" s="495"/>
      <c r="BQ304" s="495"/>
      <c r="BR304" s="495"/>
      <c r="BS304" s="495"/>
      <c r="BT304" s="495"/>
      <c r="BU304" s="495"/>
      <c r="BV304" s="495"/>
      <c r="BW304" s="495"/>
      <c r="BX304" s="495"/>
      <c r="BY304" s="495"/>
      <c r="BZ304" s="495"/>
      <c r="CA304" s="495"/>
      <c r="CB304" s="495"/>
      <c r="CC304" s="495"/>
      <c r="CD304" s="495"/>
      <c r="CE304" s="495"/>
      <c r="CF304" s="495"/>
      <c r="CG304" s="495"/>
      <c r="CH304" s="495"/>
      <c r="CI304" s="495"/>
      <c r="CJ304" s="495"/>
      <c r="CK304" s="495"/>
      <c r="CL304" s="495"/>
      <c r="CM304" s="495"/>
      <c r="CN304" s="495"/>
      <c r="CO304" s="495"/>
      <c r="CP304" s="495"/>
      <c r="CQ304" s="495"/>
      <c r="CR304" s="495"/>
      <c r="CS304" s="495"/>
      <c r="CT304" s="495"/>
      <c r="CU304" s="495"/>
      <c r="CV304" s="495"/>
      <c r="CW304" s="263">
        <f>CX304+CY309</f>
        <v>0</v>
      </c>
      <c r="CX304" s="263">
        <v>0</v>
      </c>
      <c r="CY304" s="263"/>
      <c r="CZ304" s="263"/>
      <c r="DA304" s="263"/>
      <c r="DB304" s="263"/>
      <c r="DC304" s="263"/>
      <c r="DD304" s="263"/>
      <c r="DE304" s="263"/>
      <c r="DF304" s="263">
        <f t="shared" si="728"/>
        <v>0</v>
      </c>
      <c r="DG304" s="263">
        <f t="shared" si="736"/>
        <v>0</v>
      </c>
      <c r="DH304" s="263"/>
      <c r="DI304" s="281">
        <f t="shared" si="661"/>
        <v>0</v>
      </c>
      <c r="DJ304" s="263">
        <f>CX304</f>
        <v>0</v>
      </c>
      <c r="DK304" s="263"/>
      <c r="DL304" s="263"/>
      <c r="DM304" s="263"/>
      <c r="DN304" s="263"/>
      <c r="DO304" s="263"/>
      <c r="DP304" s="263"/>
      <c r="DQ304" s="263"/>
      <c r="DR304" s="263"/>
      <c r="DS304" s="263"/>
      <c r="DT304" s="263"/>
      <c r="DU304" s="263">
        <f t="shared" si="753"/>
        <v>20000</v>
      </c>
      <c r="DV304" s="263">
        <v>20000</v>
      </c>
      <c r="DW304" s="263"/>
      <c r="DX304" s="263"/>
      <c r="DY304" s="263"/>
      <c r="DZ304" s="263"/>
      <c r="EA304" s="263"/>
      <c r="EB304" s="263"/>
      <c r="EC304" s="263"/>
      <c r="ED304" s="281">
        <f t="shared" si="757"/>
        <v>-20000</v>
      </c>
      <c r="EE304" s="263">
        <f t="shared" si="759"/>
        <v>-20000</v>
      </c>
      <c r="EF304" s="263"/>
      <c r="EG304" s="281">
        <f t="shared" si="738"/>
        <v>0</v>
      </c>
      <c r="EH304" s="263">
        <v>0</v>
      </c>
      <c r="EI304" s="263"/>
      <c r="EJ304" s="263"/>
      <c r="EK304" s="263"/>
      <c r="EL304" s="263"/>
      <c r="EM304" s="263"/>
      <c r="EN304" s="263"/>
      <c r="EO304" s="263"/>
      <c r="EP304" s="263"/>
      <c r="EQ304" s="263"/>
      <c r="ER304" s="263"/>
      <c r="ES304" s="263">
        <f t="shared" si="739"/>
        <v>0</v>
      </c>
      <c r="ET304" s="263">
        <v>0</v>
      </c>
      <c r="EU304" s="263"/>
      <c r="EV304" s="263"/>
      <c r="EW304" s="263">
        <f t="shared" si="754"/>
        <v>20000</v>
      </c>
      <c r="EX304" s="263">
        <v>20000</v>
      </c>
      <c r="EY304" s="263"/>
      <c r="EZ304" s="281">
        <f t="shared" si="662"/>
        <v>-20000</v>
      </c>
      <c r="FA304" s="263">
        <f t="shared" si="760"/>
        <v>-20000</v>
      </c>
      <c r="FB304" s="263"/>
      <c r="FC304" s="281">
        <f t="shared" si="677"/>
        <v>0</v>
      </c>
      <c r="FD304" s="263">
        <v>0</v>
      </c>
      <c r="FE304" s="263"/>
      <c r="FF304" s="263"/>
      <c r="FG304" s="263">
        <f t="shared" si="755"/>
        <v>0</v>
      </c>
      <c r="FH304" s="263">
        <f t="shared" si="756"/>
        <v>0</v>
      </c>
      <c r="FI304" s="263"/>
      <c r="FJ304" s="263"/>
      <c r="FK304" s="263"/>
      <c r="FL304" s="263"/>
      <c r="FM304" s="263"/>
      <c r="FN304" s="263"/>
      <c r="FO304" s="281">
        <f t="shared" si="740"/>
        <v>0</v>
      </c>
      <c r="FP304" s="263">
        <f t="shared" si="758"/>
        <v>0</v>
      </c>
      <c r="FQ304" s="263"/>
      <c r="FR304" s="263"/>
      <c r="FS304" s="263"/>
      <c r="FT304" s="431" t="e">
        <f t="shared" si="678"/>
        <v>#DIV/0!</v>
      </c>
      <c r="FU304" s="263"/>
      <c r="FV304" s="431" t="e">
        <f t="shared" si="741"/>
        <v>#DIV/0!</v>
      </c>
      <c r="FW304" s="263"/>
      <c r="FX304" s="431"/>
      <c r="FY304" s="263"/>
      <c r="FZ304" s="431"/>
      <c r="GA304" s="263"/>
      <c r="GB304" s="431"/>
      <c r="GC304" s="263"/>
      <c r="GD304" s="431"/>
      <c r="GE304" s="263"/>
      <c r="GF304" s="431"/>
      <c r="GG304" s="263"/>
      <c r="GH304" s="431"/>
      <c r="GI304" s="263"/>
      <c r="GJ304" s="431" t="e">
        <f t="shared" si="680"/>
        <v>#DIV/0!</v>
      </c>
      <c r="GK304" s="263"/>
      <c r="GL304" s="431" t="e">
        <f t="shared" si="681"/>
        <v>#DIV/0!</v>
      </c>
      <c r="GM304" s="263"/>
      <c r="GN304" s="431"/>
      <c r="GO304" s="263"/>
      <c r="GP304" s="431"/>
      <c r="GQ304" s="263"/>
      <c r="GR304" s="263"/>
      <c r="GS304" s="263"/>
      <c r="GT304" s="263"/>
      <c r="GU304" s="281">
        <f t="shared" si="742"/>
        <v>0</v>
      </c>
      <c r="GV304" s="263">
        <v>0</v>
      </c>
      <c r="GW304" s="263"/>
      <c r="GX304" s="263"/>
      <c r="GY304" s="263"/>
      <c r="GZ304" s="263"/>
      <c r="HA304" s="263"/>
      <c r="HB304" s="263"/>
      <c r="HC304" s="263"/>
      <c r="HD304" s="263"/>
      <c r="HE304" s="263"/>
      <c r="HF304" s="263"/>
      <c r="HG304" s="281">
        <f t="shared" si="743"/>
        <v>0</v>
      </c>
      <c r="HH304" s="263">
        <v>0</v>
      </c>
      <c r="HI304" s="263"/>
      <c r="HJ304" s="263"/>
      <c r="HK304" s="281">
        <f t="shared" si="744"/>
        <v>0</v>
      </c>
      <c r="HL304" s="263">
        <v>0</v>
      </c>
      <c r="HM304" s="263"/>
      <c r="HN304" s="263"/>
      <c r="HO304" s="281">
        <f t="shared" si="745"/>
        <v>0</v>
      </c>
      <c r="HP304" s="263">
        <v>0</v>
      </c>
      <c r="HQ304" s="263"/>
      <c r="HR304" s="263"/>
      <c r="HS304" s="281">
        <f t="shared" si="746"/>
        <v>284360.8</v>
      </c>
      <c r="HT304" s="263">
        <v>284360.8</v>
      </c>
      <c r="HU304" s="263"/>
      <c r="HV304" s="263"/>
      <c r="HW304" s="281">
        <f t="shared" si="747"/>
        <v>0</v>
      </c>
      <c r="HX304" s="263">
        <v>0</v>
      </c>
      <c r="HY304" s="263"/>
      <c r="HZ304" s="263"/>
      <c r="IA304" s="281">
        <f t="shared" si="748"/>
        <v>284360.8</v>
      </c>
      <c r="IB304" s="263">
        <f>HT304</f>
        <v>284360.8</v>
      </c>
      <c r="IC304" s="263"/>
      <c r="ID304" s="263"/>
      <c r="IE304" s="485"/>
      <c r="IF304" s="270"/>
      <c r="IG304" s="270"/>
      <c r="IH304" s="270"/>
    </row>
    <row r="305" spans="2:249" s="177" customFormat="1" ht="34.5" hidden="1" customHeight="1" x14ac:dyDescent="0.3">
      <c r="B305" s="496"/>
      <c r="C305" s="472" t="s">
        <v>470</v>
      </c>
      <c r="D305" s="473" t="s">
        <v>471</v>
      </c>
      <c r="E305" s="166">
        <f>F305+G305</f>
        <v>3786.19355</v>
      </c>
      <c r="F305" s="166">
        <f t="shared" ref="F305:S305" si="761">F308+F306</f>
        <v>3786.19355</v>
      </c>
      <c r="G305" s="166">
        <f t="shared" si="761"/>
        <v>0</v>
      </c>
      <c r="H305" s="166">
        <f t="shared" si="761"/>
        <v>0</v>
      </c>
      <c r="I305" s="166">
        <f t="shared" si="761"/>
        <v>0</v>
      </c>
      <c r="J305" s="166">
        <f t="shared" si="761"/>
        <v>0</v>
      </c>
      <c r="K305" s="166">
        <f t="shared" si="761"/>
        <v>3786.19355</v>
      </c>
      <c r="L305" s="166">
        <f t="shared" si="761"/>
        <v>3786.19355</v>
      </c>
      <c r="M305" s="166">
        <f t="shared" si="761"/>
        <v>0</v>
      </c>
      <c r="N305" s="166">
        <f t="shared" si="761"/>
        <v>0</v>
      </c>
      <c r="O305" s="166">
        <f t="shared" si="761"/>
        <v>0</v>
      </c>
      <c r="P305" s="166">
        <f t="shared" si="761"/>
        <v>0</v>
      </c>
      <c r="Q305" s="166">
        <f t="shared" si="761"/>
        <v>3786.19355</v>
      </c>
      <c r="R305" s="166">
        <f t="shared" si="761"/>
        <v>3786.19355</v>
      </c>
      <c r="S305" s="166">
        <f t="shared" si="761"/>
        <v>0</v>
      </c>
      <c r="T305" s="166">
        <f>U305+V305</f>
        <v>472.4</v>
      </c>
      <c r="U305" s="166">
        <f>U308</f>
        <v>0</v>
      </c>
      <c r="V305" s="166">
        <f>V308</f>
        <v>472.4</v>
      </c>
      <c r="W305" s="166">
        <f>X305+Y305</f>
        <v>0</v>
      </c>
      <c r="X305" s="166">
        <f t="shared" ref="X305:AL305" si="762">X308</f>
        <v>472.4</v>
      </c>
      <c r="Y305" s="166">
        <f t="shared" si="762"/>
        <v>-472.4</v>
      </c>
      <c r="Z305" s="166">
        <f t="shared" si="762"/>
        <v>472.4</v>
      </c>
      <c r="AA305" s="166">
        <f t="shared" si="762"/>
        <v>472.4</v>
      </c>
      <c r="AB305" s="166">
        <f t="shared" si="762"/>
        <v>0</v>
      </c>
      <c r="AC305" s="166">
        <f t="shared" si="762"/>
        <v>0</v>
      </c>
      <c r="AD305" s="166">
        <f t="shared" si="762"/>
        <v>0</v>
      </c>
      <c r="AE305" s="166">
        <f t="shared" si="762"/>
        <v>0</v>
      </c>
      <c r="AF305" s="166">
        <f t="shared" si="762"/>
        <v>472.4</v>
      </c>
      <c r="AG305" s="166">
        <f t="shared" si="762"/>
        <v>472.4</v>
      </c>
      <c r="AH305" s="166">
        <f t="shared" si="762"/>
        <v>0</v>
      </c>
      <c r="AI305" s="166">
        <f t="shared" si="762"/>
        <v>0</v>
      </c>
      <c r="AJ305" s="166">
        <f t="shared" si="762"/>
        <v>0</v>
      </c>
      <c r="AK305" s="166">
        <f t="shared" si="762"/>
        <v>472.4</v>
      </c>
      <c r="AL305" s="166">
        <f t="shared" si="762"/>
        <v>472.4</v>
      </c>
      <c r="AM305" s="289"/>
      <c r="AN305" s="289"/>
      <c r="AO305" s="282">
        <v>1</v>
      </c>
      <c r="AP305" s="167">
        <f>AP308</f>
        <v>0</v>
      </c>
      <c r="AQ305" s="167">
        <f>AQ308</f>
        <v>0</v>
      </c>
      <c r="AR305" s="167">
        <f>AR308</f>
        <v>472.4</v>
      </c>
      <c r="AS305" s="166">
        <f>AT305+AU305</f>
        <v>500</v>
      </c>
      <c r="AT305" s="166">
        <f>AT308</f>
        <v>500</v>
      </c>
      <c r="AU305" s="166">
        <f>AU308</f>
        <v>0</v>
      </c>
      <c r="AV305" s="166">
        <f>AW305+AX305</f>
        <v>0</v>
      </c>
      <c r="AW305" s="166">
        <f>AW308</f>
        <v>0</v>
      </c>
      <c r="AX305" s="166">
        <f>AX308</f>
        <v>0</v>
      </c>
      <c r="AY305" s="166">
        <f>AZ305+BA305</f>
        <v>500</v>
      </c>
      <c r="AZ305" s="166">
        <f t="shared" ref="AZ305:BG305" si="763">AZ308</f>
        <v>500</v>
      </c>
      <c r="BA305" s="166">
        <f t="shared" si="763"/>
        <v>0</v>
      </c>
      <c r="BB305" s="166">
        <f t="shared" si="763"/>
        <v>500</v>
      </c>
      <c r="BC305" s="166">
        <f t="shared" si="763"/>
        <v>500</v>
      </c>
      <c r="BD305" s="166">
        <f t="shared" si="763"/>
        <v>0</v>
      </c>
      <c r="BE305" s="166">
        <f t="shared" si="763"/>
        <v>0</v>
      </c>
      <c r="BF305" s="166">
        <f t="shared" si="763"/>
        <v>0</v>
      </c>
      <c r="BG305" s="166">
        <f t="shared" si="763"/>
        <v>0</v>
      </c>
      <c r="BH305" s="166">
        <f>BI305+BJ305</f>
        <v>2500</v>
      </c>
      <c r="BI305" s="166">
        <f t="shared" ref="BI305:BU305" si="764">BI308</f>
        <v>2500</v>
      </c>
      <c r="BJ305" s="166">
        <f t="shared" si="764"/>
        <v>0</v>
      </c>
      <c r="BK305" s="166">
        <f t="shared" si="764"/>
        <v>1</v>
      </c>
      <c r="BL305" s="166">
        <f t="shared" si="764"/>
        <v>500</v>
      </c>
      <c r="BM305" s="166">
        <f t="shared" si="764"/>
        <v>0</v>
      </c>
      <c r="BN305" s="166">
        <f t="shared" si="764"/>
        <v>0</v>
      </c>
      <c r="BO305" s="166">
        <f t="shared" si="764"/>
        <v>0</v>
      </c>
      <c r="BP305" s="166">
        <f t="shared" si="764"/>
        <v>0</v>
      </c>
      <c r="BQ305" s="166">
        <f t="shared" si="764"/>
        <v>0</v>
      </c>
      <c r="BR305" s="166">
        <f t="shared" si="764"/>
        <v>0</v>
      </c>
      <c r="BS305" s="166">
        <f t="shared" si="764"/>
        <v>2500</v>
      </c>
      <c r="BT305" s="166">
        <f t="shared" si="764"/>
        <v>2500</v>
      </c>
      <c r="BU305" s="166">
        <f t="shared" si="764"/>
        <v>0</v>
      </c>
      <c r="BV305" s="166">
        <f>BW305+BX305</f>
        <v>500</v>
      </c>
      <c r="BW305" s="166">
        <f>BW308</f>
        <v>500</v>
      </c>
      <c r="BX305" s="166"/>
      <c r="BY305" s="166">
        <f>BZ305+CA305</f>
        <v>0</v>
      </c>
      <c r="BZ305" s="166">
        <f>BZ308</f>
        <v>0</v>
      </c>
      <c r="CA305" s="166">
        <f>CA308</f>
        <v>0</v>
      </c>
      <c r="CB305" s="166">
        <f>CC305+CD305</f>
        <v>2500</v>
      </c>
      <c r="CC305" s="166">
        <f>CC308</f>
        <v>2500</v>
      </c>
      <c r="CD305" s="166"/>
      <c r="CE305" s="282">
        <v>1</v>
      </c>
      <c r="CF305" s="281">
        <f>BV305</f>
        <v>500</v>
      </c>
      <c r="CG305" s="166"/>
      <c r="CH305" s="166">
        <f>CI305+CJ305</f>
        <v>2000</v>
      </c>
      <c r="CI305" s="166">
        <f>CI308</f>
        <v>2000</v>
      </c>
      <c r="CJ305" s="166">
        <f>CJ308</f>
        <v>0</v>
      </c>
      <c r="CK305" s="166">
        <f>CL305+CM305</f>
        <v>0</v>
      </c>
      <c r="CL305" s="166">
        <f>CL308</f>
        <v>0</v>
      </c>
      <c r="CM305" s="166">
        <f>CM308</f>
        <v>0</v>
      </c>
      <c r="CN305" s="166">
        <f>CO305+CP305</f>
        <v>0</v>
      </c>
      <c r="CO305" s="166">
        <f>CO308</f>
        <v>0</v>
      </c>
      <c r="CP305" s="166">
        <f>CP308</f>
        <v>0</v>
      </c>
      <c r="CQ305" s="166">
        <f>CR305+CS305</f>
        <v>2000</v>
      </c>
      <c r="CR305" s="166">
        <f>CR308</f>
        <v>2000</v>
      </c>
      <c r="CS305" s="166">
        <f>CS308</f>
        <v>0</v>
      </c>
      <c r="CT305" s="166">
        <f>CU305+CV305</f>
        <v>-2000</v>
      </c>
      <c r="CU305" s="166">
        <f>CU308</f>
        <v>-2000</v>
      </c>
      <c r="CV305" s="166"/>
      <c r="CW305" s="166">
        <f>CX305+CY305</f>
        <v>17427.36981</v>
      </c>
      <c r="CX305" s="166">
        <f>CX306+CX307+CX308+CX309</f>
        <v>17427.36981</v>
      </c>
      <c r="CY305" s="166"/>
      <c r="CZ305" s="166">
        <f>DA305+DB305</f>
        <v>0</v>
      </c>
      <c r="DA305" s="166">
        <f>DA308</f>
        <v>0</v>
      </c>
      <c r="DB305" s="166">
        <f>DB308</f>
        <v>0</v>
      </c>
      <c r="DC305" s="166"/>
      <c r="DD305" s="166"/>
      <c r="DE305" s="166"/>
      <c r="DF305" s="166">
        <f t="shared" si="728"/>
        <v>0</v>
      </c>
      <c r="DG305" s="166">
        <f>DG306+DG307+DG308</f>
        <v>0</v>
      </c>
      <c r="DH305" s="166"/>
      <c r="DI305" s="281">
        <f t="shared" si="661"/>
        <v>17427.36981</v>
      </c>
      <c r="DJ305" s="166">
        <f>DJ306+DJ307+DJ308+DJ309</f>
        <v>17427.36981</v>
      </c>
      <c r="DK305" s="166"/>
      <c r="DL305" s="166">
        <f>DL306+DL307+DL308</f>
        <v>2021.25</v>
      </c>
      <c r="DM305" s="166">
        <f>DM306+DM307+DM308</f>
        <v>2021.25</v>
      </c>
      <c r="DN305" s="166"/>
      <c r="DO305" s="166">
        <f>DO306+DO307+DO308</f>
        <v>605</v>
      </c>
      <c r="DP305" s="166">
        <f>DP306+DP307+DP308</f>
        <v>605</v>
      </c>
      <c r="DQ305" s="166"/>
      <c r="DR305" s="166">
        <f>DR306+DR307+DR308</f>
        <v>13114.74631</v>
      </c>
      <c r="DS305" s="166">
        <f>DS306+DS307+DS308</f>
        <v>13114.74631</v>
      </c>
      <c r="DT305" s="166"/>
      <c r="DU305" s="166">
        <f t="shared" si="753"/>
        <v>10700</v>
      </c>
      <c r="DV305" s="166">
        <f>DV306+DV307+DV308</f>
        <v>10700</v>
      </c>
      <c r="DW305" s="166">
        <f>DW308</f>
        <v>0</v>
      </c>
      <c r="DX305" s="166">
        <f>DY305+DZ305</f>
        <v>2500</v>
      </c>
      <c r="DY305" s="166">
        <f>DY308</f>
        <v>2500</v>
      </c>
      <c r="DZ305" s="166">
        <f>DZ308</f>
        <v>0</v>
      </c>
      <c r="EA305" s="166"/>
      <c r="EB305" s="166"/>
      <c r="EC305" s="166"/>
      <c r="ED305" s="281">
        <f>EE305+EE340</f>
        <v>750</v>
      </c>
      <c r="EE305" s="166">
        <f>EE306+EE307+EE308</f>
        <v>750</v>
      </c>
      <c r="EF305" s="166"/>
      <c r="EG305" s="281">
        <f t="shared" si="738"/>
        <v>13583.9</v>
      </c>
      <c r="EH305" s="166">
        <f>EH306+EH307+EH308+EH309</f>
        <v>13583.9</v>
      </c>
      <c r="EI305" s="166"/>
      <c r="EJ305" s="166">
        <f>EJ308</f>
        <v>0</v>
      </c>
      <c r="EK305" s="166">
        <f>EL305+EN305</f>
        <v>-10000</v>
      </c>
      <c r="EL305" s="166">
        <f>EL306+EL307+EL308+EL309</f>
        <v>-10000</v>
      </c>
      <c r="EM305" s="166"/>
      <c r="EN305" s="166"/>
      <c r="EO305" s="166">
        <f>EP305+ER305</f>
        <v>0</v>
      </c>
      <c r="EP305" s="166">
        <f>EP308</f>
        <v>0</v>
      </c>
      <c r="EQ305" s="166"/>
      <c r="ER305" s="166"/>
      <c r="ES305" s="166">
        <f>ET305</f>
        <v>0</v>
      </c>
      <c r="ET305" s="166">
        <f>ET306+ET307+ET308+ET309</f>
        <v>0</v>
      </c>
      <c r="EU305" s="166"/>
      <c r="EV305" s="166"/>
      <c r="EW305" s="166">
        <f>EX305+EY305</f>
        <v>10700</v>
      </c>
      <c r="EX305" s="166">
        <f>EX306+EX307+EX308</f>
        <v>10700</v>
      </c>
      <c r="EY305" s="166">
        <f>EY308</f>
        <v>0</v>
      </c>
      <c r="EZ305" s="281">
        <f t="shared" si="662"/>
        <v>598.89979999999991</v>
      </c>
      <c r="FA305" s="166">
        <f>FA306+FA307</f>
        <v>598.89979999999991</v>
      </c>
      <c r="FB305" s="166"/>
      <c r="FC305" s="281">
        <f t="shared" si="677"/>
        <v>14183.9</v>
      </c>
      <c r="FD305" s="166">
        <f>FD306+FD307+FD308+FD309</f>
        <v>14183.9</v>
      </c>
      <c r="FE305" s="166"/>
      <c r="FF305" s="166">
        <f>FF308</f>
        <v>0</v>
      </c>
      <c r="FG305" s="166">
        <f t="shared" si="755"/>
        <v>0</v>
      </c>
      <c r="FH305" s="166">
        <f>FH308</f>
        <v>0</v>
      </c>
      <c r="FI305" s="166"/>
      <c r="FJ305" s="166"/>
      <c r="FK305" s="166">
        <f>FL305+FN305</f>
        <v>0</v>
      </c>
      <c r="FL305" s="166">
        <f>FL308</f>
        <v>0</v>
      </c>
      <c r="FM305" s="166"/>
      <c r="FN305" s="166"/>
      <c r="FO305" s="281">
        <f t="shared" si="740"/>
        <v>12885.0002</v>
      </c>
      <c r="FP305" s="166">
        <f>FP306+FP307+FP308+FP309</f>
        <v>12885.0002</v>
      </c>
      <c r="FQ305" s="166"/>
      <c r="FR305" s="166">
        <f>FR308</f>
        <v>0</v>
      </c>
      <c r="FS305" s="166">
        <f>FU305</f>
        <v>993.90530000000001</v>
      </c>
      <c r="FT305" s="431">
        <f t="shared" si="678"/>
        <v>7.0072779700928525E-2</v>
      </c>
      <c r="FU305" s="166">
        <f>FU306+FU307+FU308+FU309</f>
        <v>993.90530000000001</v>
      </c>
      <c r="FV305" s="431">
        <f t="shared" si="701"/>
        <v>7.0072779700928525E-2</v>
      </c>
      <c r="FW305" s="166"/>
      <c r="FX305" s="431"/>
      <c r="FY305" s="166"/>
      <c r="FZ305" s="431"/>
      <c r="GA305" s="166"/>
      <c r="GB305" s="431"/>
      <c r="GC305" s="166"/>
      <c r="GD305" s="431"/>
      <c r="GE305" s="166"/>
      <c r="GF305" s="431"/>
      <c r="GG305" s="166"/>
      <c r="GH305" s="431"/>
      <c r="GI305" s="166">
        <f>GK305</f>
        <v>1237.9052999999999</v>
      </c>
      <c r="GJ305" s="431">
        <f t="shared" si="680"/>
        <v>8.7275382652161948E-2</v>
      </c>
      <c r="GK305" s="166">
        <f>GK306+GK307+GK308+GK309</f>
        <v>1237.9052999999999</v>
      </c>
      <c r="GL305" s="431">
        <f t="shared" si="681"/>
        <v>8.7275382652161948E-2</v>
      </c>
      <c r="GM305" s="166"/>
      <c r="GN305" s="431"/>
      <c r="GO305" s="166"/>
      <c r="GP305" s="431"/>
      <c r="GQ305" s="166"/>
      <c r="GR305" s="166"/>
      <c r="GS305" s="166"/>
      <c r="GT305" s="166"/>
      <c r="GU305" s="281">
        <f t="shared" si="742"/>
        <v>2500</v>
      </c>
      <c r="GV305" s="166">
        <f>GV306+GV307+GV308+GV309</f>
        <v>2500</v>
      </c>
      <c r="GW305" s="166"/>
      <c r="GX305" s="166">
        <f>GX308</f>
        <v>0</v>
      </c>
      <c r="GY305" s="166"/>
      <c r="GZ305" s="166"/>
      <c r="HA305" s="166"/>
      <c r="HB305" s="166"/>
      <c r="HC305" s="166"/>
      <c r="HD305" s="166"/>
      <c r="HE305" s="166"/>
      <c r="HF305" s="166"/>
      <c r="HG305" s="281">
        <f t="shared" si="743"/>
        <v>0</v>
      </c>
      <c r="HH305" s="166">
        <f>HH306+HH307+HH308+HH309</f>
        <v>0</v>
      </c>
      <c r="HI305" s="166"/>
      <c r="HJ305" s="166">
        <f>HJ308</f>
        <v>0</v>
      </c>
      <c r="HK305" s="281">
        <f t="shared" si="744"/>
        <v>0</v>
      </c>
      <c r="HL305" s="166">
        <f>HL306+HL307</f>
        <v>0</v>
      </c>
      <c r="HM305" s="166"/>
      <c r="HN305" s="166">
        <f>HN308</f>
        <v>0</v>
      </c>
      <c r="HO305" s="281">
        <f t="shared" si="745"/>
        <v>2500</v>
      </c>
      <c r="HP305" s="166">
        <f>HP306+HP307+HP308+HP309</f>
        <v>2500</v>
      </c>
      <c r="HQ305" s="166"/>
      <c r="HR305" s="166"/>
      <c r="HS305" s="281">
        <f t="shared" si="746"/>
        <v>0</v>
      </c>
      <c r="HT305" s="166">
        <f>HT306+HT307+HT308+HT309</f>
        <v>0</v>
      </c>
      <c r="HU305" s="166"/>
      <c r="HV305" s="166">
        <f>HV308</f>
        <v>0</v>
      </c>
      <c r="HW305" s="281">
        <f t="shared" si="747"/>
        <v>0</v>
      </c>
      <c r="HX305" s="166">
        <f>HX306+HX307</f>
        <v>0</v>
      </c>
      <c r="HY305" s="166"/>
      <c r="HZ305" s="166">
        <f>HZ308</f>
        <v>0</v>
      </c>
      <c r="IA305" s="281">
        <f t="shared" si="748"/>
        <v>0</v>
      </c>
      <c r="IB305" s="166">
        <f>IB306+IB307+IB308+IB309</f>
        <v>0</v>
      </c>
      <c r="IC305" s="166"/>
      <c r="ID305" s="166">
        <f>ID308</f>
        <v>0</v>
      </c>
      <c r="IE305" s="237"/>
      <c r="IF305" s="320"/>
      <c r="IG305" s="320"/>
      <c r="IH305" s="320"/>
    </row>
    <row r="306" spans="2:249" s="217" customFormat="1" ht="48" hidden="1" customHeight="1" x14ac:dyDescent="0.3">
      <c r="B306" s="489"/>
      <c r="C306" s="417" t="s">
        <v>466</v>
      </c>
      <c r="D306" s="490"/>
      <c r="E306" s="263">
        <f>F306+G306</f>
        <v>3313.7935499999999</v>
      </c>
      <c r="F306" s="263">
        <v>3313.7935499999999</v>
      </c>
      <c r="G306" s="263"/>
      <c r="H306" s="263">
        <f>I306+J306</f>
        <v>0</v>
      </c>
      <c r="I306" s="408">
        <f>L306-F306</f>
        <v>0</v>
      </c>
      <c r="J306" s="408">
        <f>M306-G306</f>
        <v>0</v>
      </c>
      <c r="K306" s="263">
        <f>L306+M306</f>
        <v>3313.7935499999999</v>
      </c>
      <c r="L306" s="263">
        <v>3313.7935499999999</v>
      </c>
      <c r="M306" s="263"/>
      <c r="N306" s="263"/>
      <c r="O306" s="263"/>
      <c r="P306" s="263"/>
      <c r="Q306" s="263">
        <f>R306+S306</f>
        <v>3313.7935499999999</v>
      </c>
      <c r="R306" s="263">
        <v>3313.7935499999999</v>
      </c>
      <c r="S306" s="263"/>
      <c r="T306" s="263"/>
      <c r="U306" s="263"/>
      <c r="V306" s="263"/>
      <c r="W306" s="263"/>
      <c r="X306" s="263"/>
      <c r="Y306" s="263"/>
      <c r="Z306" s="263"/>
      <c r="AA306" s="263"/>
      <c r="AB306" s="263"/>
      <c r="AC306" s="263"/>
      <c r="AD306" s="263"/>
      <c r="AE306" s="263"/>
      <c r="AF306" s="263"/>
      <c r="AG306" s="263"/>
      <c r="AH306" s="263"/>
      <c r="AI306" s="263"/>
      <c r="AJ306" s="263"/>
      <c r="AK306" s="263"/>
      <c r="AL306" s="263"/>
      <c r="AM306" s="276"/>
      <c r="AN306" s="276"/>
      <c r="AO306" s="264"/>
      <c r="AP306" s="276"/>
      <c r="AQ306" s="276"/>
      <c r="AR306" s="264">
        <f>Z306-AF306</f>
        <v>0</v>
      </c>
      <c r="AS306" s="263"/>
      <c r="AT306" s="263"/>
      <c r="AU306" s="263"/>
      <c r="AV306" s="263"/>
      <c r="AW306" s="263"/>
      <c r="AX306" s="263"/>
      <c r="AY306" s="263"/>
      <c r="AZ306" s="263"/>
      <c r="BA306" s="263"/>
      <c r="BB306" s="263"/>
      <c r="BC306" s="263"/>
      <c r="BD306" s="263"/>
      <c r="BE306" s="263"/>
      <c r="BF306" s="263"/>
      <c r="BG306" s="263"/>
      <c r="BH306" s="263"/>
      <c r="BI306" s="263"/>
      <c r="BJ306" s="263"/>
      <c r="BK306" s="264"/>
      <c r="BL306" s="263">
        <f>AY306</f>
        <v>0</v>
      </c>
      <c r="BM306" s="263"/>
      <c r="BN306" s="263"/>
      <c r="BO306" s="263"/>
      <c r="BP306" s="263"/>
      <c r="BQ306" s="263"/>
      <c r="BR306" s="263"/>
      <c r="BS306" s="263"/>
      <c r="BT306" s="263"/>
      <c r="BU306" s="263"/>
      <c r="BV306" s="263"/>
      <c r="BW306" s="263"/>
      <c r="BX306" s="263"/>
      <c r="BY306" s="263"/>
      <c r="BZ306" s="263"/>
      <c r="CA306" s="263"/>
      <c r="CB306" s="263"/>
      <c r="CC306" s="263"/>
      <c r="CD306" s="263"/>
      <c r="CE306" s="264"/>
      <c r="CF306" s="263">
        <f>BV306</f>
        <v>0</v>
      </c>
      <c r="CG306" s="263"/>
      <c r="CH306" s="263"/>
      <c r="CI306" s="263"/>
      <c r="CJ306" s="263"/>
      <c r="CK306" s="263"/>
      <c r="CL306" s="263"/>
      <c r="CM306" s="263"/>
      <c r="CN306" s="263"/>
      <c r="CO306" s="263"/>
      <c r="CP306" s="263"/>
      <c r="CQ306" s="263"/>
      <c r="CR306" s="263"/>
      <c r="CS306" s="263"/>
      <c r="CT306" s="263"/>
      <c r="CU306" s="263"/>
      <c r="CV306" s="263"/>
      <c r="CW306" s="263">
        <f>CX306+CY306</f>
        <v>605</v>
      </c>
      <c r="CX306" s="263">
        <v>605</v>
      </c>
      <c r="CY306" s="263"/>
      <c r="CZ306" s="263"/>
      <c r="DA306" s="263"/>
      <c r="DB306" s="263"/>
      <c r="DC306" s="263"/>
      <c r="DD306" s="263"/>
      <c r="DE306" s="263"/>
      <c r="DF306" s="263">
        <f t="shared" si="728"/>
        <v>0</v>
      </c>
      <c r="DG306" s="263">
        <f>DJ306-CX306</f>
        <v>0</v>
      </c>
      <c r="DH306" s="263"/>
      <c r="DI306" s="281">
        <f t="shared" si="661"/>
        <v>605</v>
      </c>
      <c r="DJ306" s="263">
        <v>605</v>
      </c>
      <c r="DK306" s="263"/>
      <c r="DL306" s="263">
        <f>DM306+DN306</f>
        <v>0</v>
      </c>
      <c r="DM306" s="263">
        <v>0</v>
      </c>
      <c r="DN306" s="263"/>
      <c r="DO306" s="263">
        <f>DP306+DQ306</f>
        <v>605</v>
      </c>
      <c r="DP306" s="263">
        <v>605</v>
      </c>
      <c r="DQ306" s="263"/>
      <c r="DR306" s="263">
        <f>DS306+DT306</f>
        <v>0</v>
      </c>
      <c r="DS306" s="263">
        <f>DJ306-DM306-DP306</f>
        <v>0</v>
      </c>
      <c r="DT306" s="263"/>
      <c r="DU306" s="263">
        <f>DV306</f>
        <v>700</v>
      </c>
      <c r="DV306" s="263">
        <v>700</v>
      </c>
      <c r="DW306" s="263"/>
      <c r="DX306" s="263"/>
      <c r="DY306" s="263"/>
      <c r="DZ306" s="263"/>
      <c r="EA306" s="263"/>
      <c r="EB306" s="263"/>
      <c r="EC306" s="263"/>
      <c r="ED306" s="281">
        <f>EE306+EE341</f>
        <v>0</v>
      </c>
      <c r="EE306" s="263">
        <f>EH306-DV306</f>
        <v>0</v>
      </c>
      <c r="EF306" s="263"/>
      <c r="EG306" s="281">
        <f t="shared" si="738"/>
        <v>700</v>
      </c>
      <c r="EH306" s="263">
        <v>700</v>
      </c>
      <c r="EI306" s="263"/>
      <c r="EJ306" s="263"/>
      <c r="EK306" s="263"/>
      <c r="EL306" s="263"/>
      <c r="EM306" s="263"/>
      <c r="EN306" s="263"/>
      <c r="EO306" s="263"/>
      <c r="EP306" s="263"/>
      <c r="EQ306" s="263"/>
      <c r="ER306" s="263"/>
      <c r="ES306" s="263">
        <f>ET306</f>
        <v>0</v>
      </c>
      <c r="ET306" s="263"/>
      <c r="EU306" s="263"/>
      <c r="EV306" s="263"/>
      <c r="EW306" s="263">
        <f>EX306</f>
        <v>700</v>
      </c>
      <c r="EX306" s="263">
        <v>700</v>
      </c>
      <c r="EY306" s="263"/>
      <c r="EZ306" s="281">
        <f t="shared" si="662"/>
        <v>598.89979999999991</v>
      </c>
      <c r="FA306" s="263">
        <f>FD306-EX306</f>
        <v>598.89979999999991</v>
      </c>
      <c r="FB306" s="263"/>
      <c r="FC306" s="281">
        <f t="shared" si="677"/>
        <v>1298.8997999999999</v>
      </c>
      <c r="FD306" s="263">
        <v>1298.8997999999999</v>
      </c>
      <c r="FE306" s="263"/>
      <c r="FF306" s="263"/>
      <c r="FG306" s="263">
        <f>FH306</f>
        <v>-1298.8997999999999</v>
      </c>
      <c r="FH306" s="263">
        <f>FP306-FD306</f>
        <v>-1298.8997999999999</v>
      </c>
      <c r="FI306" s="263"/>
      <c r="FJ306" s="263"/>
      <c r="FK306" s="263"/>
      <c r="FL306" s="263"/>
      <c r="FM306" s="263"/>
      <c r="FN306" s="263"/>
      <c r="FO306" s="281">
        <f t="shared" si="740"/>
        <v>0</v>
      </c>
      <c r="FP306" s="263">
        <v>0</v>
      </c>
      <c r="FQ306" s="263"/>
      <c r="FR306" s="263"/>
      <c r="FS306" s="263">
        <f>FU306</f>
        <v>993.90530000000001</v>
      </c>
      <c r="FT306" s="431">
        <f t="shared" si="678"/>
        <v>0.76519012475019255</v>
      </c>
      <c r="FU306" s="263">
        <v>993.90530000000001</v>
      </c>
      <c r="FV306" s="431">
        <f t="shared" si="701"/>
        <v>0.76519012475019255</v>
      </c>
      <c r="FW306" s="263"/>
      <c r="FX306" s="431"/>
      <c r="FY306" s="263"/>
      <c r="FZ306" s="431"/>
      <c r="GA306" s="263"/>
      <c r="GB306" s="431"/>
      <c r="GC306" s="263"/>
      <c r="GD306" s="431"/>
      <c r="GE306" s="263"/>
      <c r="GF306" s="431"/>
      <c r="GG306" s="263"/>
      <c r="GH306" s="431"/>
      <c r="GI306" s="263">
        <f>GK306</f>
        <v>1237.9052999999999</v>
      </c>
      <c r="GJ306" s="431">
        <f t="shared" si="680"/>
        <v>0.95304141243227536</v>
      </c>
      <c r="GK306" s="263">
        <v>1237.9052999999999</v>
      </c>
      <c r="GL306" s="431">
        <f t="shared" si="681"/>
        <v>0.95304141243227536</v>
      </c>
      <c r="GM306" s="263"/>
      <c r="GN306" s="431"/>
      <c r="GO306" s="263"/>
      <c r="GP306" s="431"/>
      <c r="GQ306" s="263"/>
      <c r="GR306" s="263"/>
      <c r="GS306" s="263"/>
      <c r="GT306" s="263"/>
      <c r="GU306" s="281">
        <f t="shared" si="742"/>
        <v>0</v>
      </c>
      <c r="GV306" s="263">
        <v>0</v>
      </c>
      <c r="GW306" s="263"/>
      <c r="GX306" s="263"/>
      <c r="GY306" s="263"/>
      <c r="GZ306" s="263"/>
      <c r="HA306" s="263"/>
      <c r="HB306" s="263"/>
      <c r="HC306" s="263"/>
      <c r="HD306" s="263"/>
      <c r="HE306" s="263"/>
      <c r="HF306" s="263"/>
      <c r="HG306" s="281">
        <f t="shared" si="743"/>
        <v>0</v>
      </c>
      <c r="HH306" s="263">
        <f>HP306-GV306</f>
        <v>0</v>
      </c>
      <c r="HI306" s="263"/>
      <c r="HJ306" s="263"/>
      <c r="HK306" s="281">
        <f t="shared" si="744"/>
        <v>0</v>
      </c>
      <c r="HL306" s="263">
        <f>IF306-GZ306</f>
        <v>0</v>
      </c>
      <c r="HM306" s="263"/>
      <c r="HN306" s="263"/>
      <c r="HO306" s="281">
        <f t="shared" si="745"/>
        <v>0</v>
      </c>
      <c r="HP306" s="263">
        <v>0</v>
      </c>
      <c r="HQ306" s="263"/>
      <c r="HR306" s="263"/>
      <c r="HS306" s="281">
        <f t="shared" si="746"/>
        <v>0</v>
      </c>
      <c r="HT306" s="263">
        <v>0</v>
      </c>
      <c r="HU306" s="263"/>
      <c r="HV306" s="263"/>
      <c r="HW306" s="281">
        <f t="shared" si="747"/>
        <v>0</v>
      </c>
      <c r="HX306" s="263">
        <f>IR306-HL306</f>
        <v>0</v>
      </c>
      <c r="HY306" s="263"/>
      <c r="HZ306" s="263"/>
      <c r="IA306" s="281">
        <f t="shared" si="748"/>
        <v>0</v>
      </c>
      <c r="IB306" s="263">
        <v>0</v>
      </c>
      <c r="IC306" s="263"/>
      <c r="ID306" s="263"/>
      <c r="IE306" s="485"/>
      <c r="IF306" s="270"/>
      <c r="IG306" s="270"/>
      <c r="IH306" s="270"/>
    </row>
    <row r="307" spans="2:249" s="217" customFormat="1" ht="63" hidden="1" customHeight="1" x14ac:dyDescent="0.3">
      <c r="B307" s="489"/>
      <c r="C307" s="417" t="s">
        <v>472</v>
      </c>
      <c r="D307" s="490"/>
      <c r="E307" s="263"/>
      <c r="F307" s="263"/>
      <c r="G307" s="263"/>
      <c r="H307" s="263"/>
      <c r="I307" s="408"/>
      <c r="J307" s="408"/>
      <c r="K307" s="263"/>
      <c r="L307" s="263"/>
      <c r="M307" s="263"/>
      <c r="N307" s="263"/>
      <c r="O307" s="263"/>
      <c r="P307" s="263"/>
      <c r="Q307" s="263"/>
      <c r="R307" s="263"/>
      <c r="S307" s="263"/>
      <c r="T307" s="263"/>
      <c r="U307" s="263"/>
      <c r="V307" s="263"/>
      <c r="W307" s="263"/>
      <c r="X307" s="263"/>
      <c r="Y307" s="263"/>
      <c r="Z307" s="263"/>
      <c r="AA307" s="263"/>
      <c r="AB307" s="263"/>
      <c r="AC307" s="263"/>
      <c r="AD307" s="263"/>
      <c r="AE307" s="263"/>
      <c r="AF307" s="263"/>
      <c r="AG307" s="263"/>
      <c r="AH307" s="263"/>
      <c r="AI307" s="263"/>
      <c r="AJ307" s="263"/>
      <c r="AK307" s="263"/>
      <c r="AL307" s="263"/>
      <c r="AM307" s="276"/>
      <c r="AN307" s="276"/>
      <c r="AO307" s="264"/>
      <c r="AP307" s="276"/>
      <c r="AQ307" s="276"/>
      <c r="AR307" s="264"/>
      <c r="AS307" s="263"/>
      <c r="AT307" s="263"/>
      <c r="AU307" s="263"/>
      <c r="AV307" s="263"/>
      <c r="AW307" s="263"/>
      <c r="AX307" s="263"/>
      <c r="AY307" s="263"/>
      <c r="AZ307" s="263"/>
      <c r="BA307" s="263"/>
      <c r="BB307" s="263"/>
      <c r="BC307" s="263"/>
      <c r="BD307" s="263"/>
      <c r="BE307" s="263"/>
      <c r="BF307" s="263"/>
      <c r="BG307" s="263"/>
      <c r="BH307" s="263"/>
      <c r="BI307" s="263"/>
      <c r="BJ307" s="263"/>
      <c r="BK307" s="264"/>
      <c r="BL307" s="263"/>
      <c r="BM307" s="263"/>
      <c r="BN307" s="263"/>
      <c r="BO307" s="263"/>
      <c r="BP307" s="263"/>
      <c r="BQ307" s="263"/>
      <c r="BR307" s="263"/>
      <c r="BS307" s="263"/>
      <c r="BT307" s="263"/>
      <c r="BU307" s="263"/>
      <c r="BV307" s="263"/>
      <c r="BW307" s="263"/>
      <c r="BX307" s="263"/>
      <c r="BY307" s="263"/>
      <c r="BZ307" s="263"/>
      <c r="CA307" s="263"/>
      <c r="CB307" s="263"/>
      <c r="CC307" s="263"/>
      <c r="CD307" s="263"/>
      <c r="CE307" s="264"/>
      <c r="CF307" s="263"/>
      <c r="CG307" s="263"/>
      <c r="CH307" s="263"/>
      <c r="CI307" s="263"/>
      <c r="CJ307" s="263"/>
      <c r="CK307" s="263"/>
      <c r="CL307" s="263"/>
      <c r="CM307" s="263"/>
      <c r="CN307" s="263"/>
      <c r="CO307" s="263"/>
      <c r="CP307" s="263"/>
      <c r="CQ307" s="263"/>
      <c r="CR307" s="263"/>
      <c r="CS307" s="263"/>
      <c r="CT307" s="263"/>
      <c r="CU307" s="263"/>
      <c r="CV307" s="263"/>
      <c r="CW307" s="263">
        <f>CX307+CY307</f>
        <v>10036.74631</v>
      </c>
      <c r="CX307" s="263">
        <v>10036.74631</v>
      </c>
      <c r="CY307" s="263"/>
      <c r="CZ307" s="263"/>
      <c r="DA307" s="263"/>
      <c r="DB307" s="263"/>
      <c r="DC307" s="263"/>
      <c r="DD307" s="263"/>
      <c r="DE307" s="263"/>
      <c r="DF307" s="263">
        <f t="shared" si="728"/>
        <v>0</v>
      </c>
      <c r="DG307" s="263">
        <f>DJ307-CX307</f>
        <v>0</v>
      </c>
      <c r="DH307" s="263"/>
      <c r="DI307" s="281">
        <f t="shared" si="661"/>
        <v>10036.74631</v>
      </c>
      <c r="DJ307" s="263">
        <v>10036.74631</v>
      </c>
      <c r="DK307" s="263"/>
      <c r="DL307" s="263">
        <f>DM307+DN307</f>
        <v>0</v>
      </c>
      <c r="DM307" s="263">
        <v>0</v>
      </c>
      <c r="DN307" s="263"/>
      <c r="DO307" s="263">
        <f>DP307+DQ307</f>
        <v>0</v>
      </c>
      <c r="DP307" s="263">
        <v>0</v>
      </c>
      <c r="DQ307" s="263"/>
      <c r="DR307" s="263">
        <f>DS307+DT307</f>
        <v>10036.74631</v>
      </c>
      <c r="DS307" s="263">
        <f>DJ307-DM307-DP307</f>
        <v>10036.74631</v>
      </c>
      <c r="DT307" s="263"/>
      <c r="DU307" s="263">
        <f>DV307</f>
        <v>10000</v>
      </c>
      <c r="DV307" s="263">
        <v>10000</v>
      </c>
      <c r="DW307" s="263"/>
      <c r="DX307" s="263"/>
      <c r="DY307" s="263"/>
      <c r="DZ307" s="263"/>
      <c r="EA307" s="263"/>
      <c r="EB307" s="263"/>
      <c r="EC307" s="263"/>
      <c r="ED307" s="281">
        <f>EE307</f>
        <v>0</v>
      </c>
      <c r="EE307" s="263">
        <f>EH307-DV307</f>
        <v>0</v>
      </c>
      <c r="EF307" s="263"/>
      <c r="EG307" s="281">
        <f t="shared" si="738"/>
        <v>10000</v>
      </c>
      <c r="EH307" s="263">
        <v>10000</v>
      </c>
      <c r="EI307" s="263"/>
      <c r="EJ307" s="263"/>
      <c r="EK307" s="263">
        <f>EL307</f>
        <v>-10000</v>
      </c>
      <c r="EL307" s="263">
        <f>ET307-EH307</f>
        <v>-10000</v>
      </c>
      <c r="EM307" s="263"/>
      <c r="EN307" s="263"/>
      <c r="EO307" s="263"/>
      <c r="EP307" s="263"/>
      <c r="EQ307" s="263"/>
      <c r="ER307" s="263"/>
      <c r="ES307" s="263">
        <f>ET307</f>
        <v>0</v>
      </c>
      <c r="ET307" s="263"/>
      <c r="EU307" s="263"/>
      <c r="EV307" s="263"/>
      <c r="EW307" s="263">
        <f>EX307</f>
        <v>10000</v>
      </c>
      <c r="EX307" s="263">
        <v>10000</v>
      </c>
      <c r="EY307" s="263"/>
      <c r="EZ307" s="281">
        <f t="shared" si="662"/>
        <v>0</v>
      </c>
      <c r="FA307" s="263">
        <f>FD307-EX307</f>
        <v>0</v>
      </c>
      <c r="FB307" s="263"/>
      <c r="FC307" s="281">
        <f t="shared" si="677"/>
        <v>10000</v>
      </c>
      <c r="FD307" s="263">
        <v>10000</v>
      </c>
      <c r="FE307" s="263"/>
      <c r="FF307" s="263"/>
      <c r="FG307" s="263">
        <f>FH307</f>
        <v>0</v>
      </c>
      <c r="FH307" s="263">
        <f>FP307-FD307</f>
        <v>0</v>
      </c>
      <c r="FI307" s="263"/>
      <c r="FJ307" s="263"/>
      <c r="FK307" s="263"/>
      <c r="FL307" s="263"/>
      <c r="FM307" s="263"/>
      <c r="FN307" s="263"/>
      <c r="FO307" s="281">
        <f t="shared" si="740"/>
        <v>10000</v>
      </c>
      <c r="FP307" s="263">
        <v>10000</v>
      </c>
      <c r="FQ307" s="263"/>
      <c r="FR307" s="263"/>
      <c r="FS307" s="263"/>
      <c r="FT307" s="431">
        <f t="shared" si="678"/>
        <v>0</v>
      </c>
      <c r="FU307" s="263"/>
      <c r="FV307" s="431">
        <f t="shared" si="701"/>
        <v>0</v>
      </c>
      <c r="FW307" s="263"/>
      <c r="FX307" s="431"/>
      <c r="FY307" s="263"/>
      <c r="FZ307" s="431"/>
      <c r="GA307" s="263"/>
      <c r="GB307" s="431"/>
      <c r="GC307" s="263"/>
      <c r="GD307" s="431"/>
      <c r="GE307" s="263"/>
      <c r="GF307" s="431"/>
      <c r="GG307" s="263"/>
      <c r="GH307" s="431"/>
      <c r="GI307" s="263"/>
      <c r="GJ307" s="431">
        <f t="shared" si="680"/>
        <v>0</v>
      </c>
      <c r="GK307" s="263"/>
      <c r="GL307" s="431">
        <f t="shared" si="681"/>
        <v>0</v>
      </c>
      <c r="GM307" s="263"/>
      <c r="GN307" s="431"/>
      <c r="GO307" s="263"/>
      <c r="GP307" s="431"/>
      <c r="GQ307" s="263"/>
      <c r="GR307" s="263"/>
      <c r="GS307" s="263"/>
      <c r="GT307" s="263"/>
      <c r="GU307" s="281">
        <f t="shared" si="742"/>
        <v>2500</v>
      </c>
      <c r="GV307" s="263">
        <f>HP307</f>
        <v>2500</v>
      </c>
      <c r="GW307" s="263"/>
      <c r="GX307" s="263"/>
      <c r="GY307" s="263"/>
      <c r="GZ307" s="263"/>
      <c r="HA307" s="263"/>
      <c r="HB307" s="263"/>
      <c r="HC307" s="263"/>
      <c r="HD307" s="263"/>
      <c r="HE307" s="263"/>
      <c r="HF307" s="263"/>
      <c r="HG307" s="281">
        <f t="shared" si="743"/>
        <v>0</v>
      </c>
      <c r="HH307" s="263">
        <v>0</v>
      </c>
      <c r="HI307" s="263"/>
      <c r="HJ307" s="263"/>
      <c r="HK307" s="281">
        <f t="shared" si="744"/>
        <v>0</v>
      </c>
      <c r="HL307" s="263">
        <v>0</v>
      </c>
      <c r="HM307" s="263"/>
      <c r="HN307" s="263"/>
      <c r="HO307" s="281">
        <f>HP307</f>
        <v>2500</v>
      </c>
      <c r="HP307" s="263">
        <v>2500</v>
      </c>
      <c r="HQ307" s="263"/>
      <c r="HR307" s="263"/>
      <c r="HS307" s="281">
        <f t="shared" si="746"/>
        <v>0</v>
      </c>
      <c r="HT307" s="263">
        <f>IN307</f>
        <v>0</v>
      </c>
      <c r="HU307" s="263"/>
      <c r="HV307" s="263"/>
      <c r="HW307" s="281">
        <f t="shared" si="747"/>
        <v>0</v>
      </c>
      <c r="HX307" s="263">
        <v>0</v>
      </c>
      <c r="HY307" s="263"/>
      <c r="HZ307" s="263"/>
      <c r="IA307" s="281">
        <f t="shared" si="748"/>
        <v>0</v>
      </c>
      <c r="IB307" s="263">
        <f>IV307</f>
        <v>0</v>
      </c>
      <c r="IC307" s="263"/>
      <c r="ID307" s="263"/>
      <c r="IE307" s="485"/>
      <c r="IF307" s="270"/>
      <c r="IG307" s="270"/>
      <c r="IH307" s="270"/>
    </row>
    <row r="308" spans="2:249" s="497" customFormat="1" ht="30" hidden="1" customHeight="1" x14ac:dyDescent="0.3">
      <c r="B308" s="489"/>
      <c r="C308" s="417" t="s">
        <v>459</v>
      </c>
      <c r="D308" s="490" t="s">
        <v>471</v>
      </c>
      <c r="E308" s="263">
        <f>F308+G308</f>
        <v>472.4</v>
      </c>
      <c r="F308" s="263">
        <v>472.4</v>
      </c>
      <c r="G308" s="263"/>
      <c r="H308" s="263">
        <f>I308+J308</f>
        <v>0</v>
      </c>
      <c r="I308" s="408">
        <f>L308-F308</f>
        <v>0</v>
      </c>
      <c r="J308" s="408">
        <f>M308-G308</f>
        <v>0</v>
      </c>
      <c r="K308" s="263">
        <f>L308+M308</f>
        <v>472.4</v>
      </c>
      <c r="L308" s="263">
        <v>472.4</v>
      </c>
      <c r="M308" s="263"/>
      <c r="N308" s="263">
        <f>O308+P308</f>
        <v>0</v>
      </c>
      <c r="O308" s="408">
        <f>R308-L308</f>
        <v>0</v>
      </c>
      <c r="P308" s="408">
        <f>S308-M308</f>
        <v>0</v>
      </c>
      <c r="Q308" s="263">
        <f>R308+S308</f>
        <v>472.4</v>
      </c>
      <c r="R308" s="263">
        <v>472.4</v>
      </c>
      <c r="S308" s="263"/>
      <c r="T308" s="263">
        <f>U308+V308</f>
        <v>472.4</v>
      </c>
      <c r="U308" s="263"/>
      <c r="V308" s="263">
        <v>472.4</v>
      </c>
      <c r="W308" s="263">
        <f>X308+Y308</f>
        <v>0</v>
      </c>
      <c r="X308" s="408">
        <f>AA308-U308</f>
        <v>472.4</v>
      </c>
      <c r="Y308" s="408">
        <f>AB308-V308</f>
        <v>-472.4</v>
      </c>
      <c r="Z308" s="263">
        <f>AA308+AB308</f>
        <v>472.4</v>
      </c>
      <c r="AA308" s="263">
        <v>472.4</v>
      </c>
      <c r="AB308" s="263">
        <v>0</v>
      </c>
      <c r="AC308" s="263">
        <f>AD308+AE308</f>
        <v>0</v>
      </c>
      <c r="AD308" s="263"/>
      <c r="AE308" s="263">
        <v>0</v>
      </c>
      <c r="AF308" s="263">
        <f>AG308+AH308</f>
        <v>472.4</v>
      </c>
      <c r="AG308" s="263">
        <v>472.4</v>
      </c>
      <c r="AH308" s="263">
        <v>0</v>
      </c>
      <c r="AI308" s="263"/>
      <c r="AJ308" s="263">
        <v>0</v>
      </c>
      <c r="AK308" s="263">
        <f>Z308-AJ308</f>
        <v>472.4</v>
      </c>
      <c r="AL308" s="263">
        <f>AF308-AJ308</f>
        <v>472.4</v>
      </c>
      <c r="AM308" s="276"/>
      <c r="AN308" s="276"/>
      <c r="AO308" s="264">
        <v>1</v>
      </c>
      <c r="AP308" s="276"/>
      <c r="AQ308" s="276"/>
      <c r="AR308" s="264">
        <f>AF308-AP308-AQ308</f>
        <v>472.4</v>
      </c>
      <c r="AS308" s="263">
        <f>AT308+AU308</f>
        <v>500</v>
      </c>
      <c r="AT308" s="263">
        <v>500</v>
      </c>
      <c r="AU308" s="263"/>
      <c r="AV308" s="263">
        <f>AW308+AX308</f>
        <v>0</v>
      </c>
      <c r="AW308" s="408">
        <v>0</v>
      </c>
      <c r="AX308" s="408">
        <v>0</v>
      </c>
      <c r="AY308" s="263">
        <f>AZ308+BA308</f>
        <v>500</v>
      </c>
      <c r="AZ308" s="263">
        <f>AT308+AW308</f>
        <v>500</v>
      </c>
      <c r="BA308" s="263"/>
      <c r="BB308" s="263">
        <f>BC308+BD308</f>
        <v>500</v>
      </c>
      <c r="BC308" s="263">
        <v>500</v>
      </c>
      <c r="BD308" s="263"/>
      <c r="BE308" s="263">
        <f>BF308+BG308</f>
        <v>0</v>
      </c>
      <c r="BF308" s="408">
        <f>BW308-BC308</f>
        <v>0</v>
      </c>
      <c r="BG308" s="408">
        <f>BX308-BD308</f>
        <v>0</v>
      </c>
      <c r="BH308" s="263">
        <f>BI308+BJ308</f>
        <v>2500</v>
      </c>
      <c r="BI308" s="263">
        <v>2500</v>
      </c>
      <c r="BJ308" s="263"/>
      <c r="BK308" s="264">
        <v>1</v>
      </c>
      <c r="BL308" s="263">
        <f>AY308</f>
        <v>500</v>
      </c>
      <c r="BM308" s="263"/>
      <c r="BN308" s="263"/>
      <c r="BO308" s="263"/>
      <c r="BP308" s="263"/>
      <c r="BQ308" s="263"/>
      <c r="BR308" s="263"/>
      <c r="BS308" s="263">
        <f>BT308+BU308</f>
        <v>2500</v>
      </c>
      <c r="BT308" s="263">
        <f>BI308</f>
        <v>2500</v>
      </c>
      <c r="BU308" s="263"/>
      <c r="BV308" s="263">
        <f>BW308+BX308</f>
        <v>500</v>
      </c>
      <c r="BW308" s="263">
        <v>500</v>
      </c>
      <c r="BX308" s="263"/>
      <c r="BY308" s="263">
        <f>BZ308+CA308</f>
        <v>0</v>
      </c>
      <c r="BZ308" s="408">
        <v>0</v>
      </c>
      <c r="CA308" s="408">
        <v>0</v>
      </c>
      <c r="CB308" s="263">
        <f>CC308+CD308</f>
        <v>2500</v>
      </c>
      <c r="CC308" s="263">
        <v>2500</v>
      </c>
      <c r="CD308" s="263"/>
      <c r="CE308" s="264">
        <v>1</v>
      </c>
      <c r="CF308" s="263">
        <f>BV308</f>
        <v>500</v>
      </c>
      <c r="CG308" s="263"/>
      <c r="CH308" s="263">
        <f>CI308+CJ308</f>
        <v>2000</v>
      </c>
      <c r="CI308" s="263">
        <v>2000</v>
      </c>
      <c r="CJ308" s="263"/>
      <c r="CK308" s="263">
        <f>CL308+CM308</f>
        <v>0</v>
      </c>
      <c r="CL308" s="408">
        <v>0</v>
      </c>
      <c r="CM308" s="408">
        <v>0</v>
      </c>
      <c r="CN308" s="263">
        <f>CO308+CP308</f>
        <v>0</v>
      </c>
      <c r="CO308" s="408">
        <v>0</v>
      </c>
      <c r="CP308" s="408">
        <v>0</v>
      </c>
      <c r="CQ308" s="263">
        <f>CR308+CS308</f>
        <v>2000</v>
      </c>
      <c r="CR308" s="263">
        <v>2000</v>
      </c>
      <c r="CS308" s="263"/>
      <c r="CT308" s="263">
        <f>CU308+CV308</f>
        <v>-2000</v>
      </c>
      <c r="CU308" s="263">
        <f>DA308-CR308</f>
        <v>-2000</v>
      </c>
      <c r="CV308" s="263"/>
      <c r="CW308" s="263">
        <f>CX308+CY308</f>
        <v>5099.25</v>
      </c>
      <c r="CX308" s="263">
        <v>5099.25</v>
      </c>
      <c r="CY308" s="263"/>
      <c r="CZ308" s="263">
        <f>DA308+DB308</f>
        <v>0</v>
      </c>
      <c r="DA308" s="263"/>
      <c r="DB308" s="263"/>
      <c r="DC308" s="263"/>
      <c r="DD308" s="263"/>
      <c r="DE308" s="263"/>
      <c r="DF308" s="263">
        <f>DG308+DH308</f>
        <v>0</v>
      </c>
      <c r="DG308" s="263">
        <f>DJ308-CX308</f>
        <v>0</v>
      </c>
      <c r="DH308" s="263"/>
      <c r="DI308" s="281">
        <f t="shared" si="661"/>
        <v>5099.25</v>
      </c>
      <c r="DJ308" s="263">
        <f>CX308</f>
        <v>5099.25</v>
      </c>
      <c r="DK308" s="263"/>
      <c r="DL308" s="263">
        <f>DM308+DN308</f>
        <v>2021.25</v>
      </c>
      <c r="DM308" s="263">
        <v>2021.25</v>
      </c>
      <c r="DN308" s="263"/>
      <c r="DO308" s="263">
        <f>DP308+DQ308</f>
        <v>0</v>
      </c>
      <c r="DP308" s="263">
        <v>0</v>
      </c>
      <c r="DQ308" s="263"/>
      <c r="DR308" s="263">
        <f>DS308+DT308</f>
        <v>3078</v>
      </c>
      <c r="DS308" s="263">
        <f>DJ308-DM308-DP308</f>
        <v>3078</v>
      </c>
      <c r="DT308" s="263"/>
      <c r="DU308" s="263">
        <f>DV308+DW308</f>
        <v>0</v>
      </c>
      <c r="DV308" s="263">
        <v>0</v>
      </c>
      <c r="DW308" s="263"/>
      <c r="DX308" s="263">
        <f>DY308+DZ308</f>
        <v>2500</v>
      </c>
      <c r="DY308" s="263">
        <v>2500</v>
      </c>
      <c r="DZ308" s="263"/>
      <c r="EA308" s="263"/>
      <c r="EB308" s="263"/>
      <c r="EC308" s="263"/>
      <c r="ED308" s="281">
        <f>EE308+EE343</f>
        <v>750</v>
      </c>
      <c r="EE308" s="263">
        <f>EH308-DV308</f>
        <v>750</v>
      </c>
      <c r="EF308" s="263"/>
      <c r="EG308" s="280">
        <f t="shared" si="738"/>
        <v>750</v>
      </c>
      <c r="EH308" s="263">
        <v>750</v>
      </c>
      <c r="EI308" s="263"/>
      <c r="EJ308" s="263"/>
      <c r="EK308" s="263">
        <f>EL308+EN308</f>
        <v>0</v>
      </c>
      <c r="EL308" s="263"/>
      <c r="EM308" s="263"/>
      <c r="EN308" s="263"/>
      <c r="EO308" s="263">
        <f>EP308+ER308</f>
        <v>0</v>
      </c>
      <c r="EP308" s="263"/>
      <c r="EQ308" s="263"/>
      <c r="ER308" s="263"/>
      <c r="ES308" s="263">
        <f>ET308</f>
        <v>0</v>
      </c>
      <c r="ET308" s="263"/>
      <c r="EU308" s="263"/>
      <c r="EV308" s="263"/>
      <c r="EW308" s="263">
        <f>EX308+EY308</f>
        <v>0</v>
      </c>
      <c r="EX308" s="263">
        <v>0</v>
      </c>
      <c r="EY308" s="263"/>
      <c r="EZ308" s="281">
        <f t="shared" si="662"/>
        <v>751.10019999999997</v>
      </c>
      <c r="FA308" s="263">
        <f>FD308-EX308</f>
        <v>751.10019999999997</v>
      </c>
      <c r="FB308" s="263"/>
      <c r="FC308" s="281">
        <f t="shared" si="677"/>
        <v>751.10019999999997</v>
      </c>
      <c r="FD308" s="263">
        <v>751.10019999999997</v>
      </c>
      <c r="FE308" s="263"/>
      <c r="FF308" s="263"/>
      <c r="FG308" s="263">
        <f>FH308</f>
        <v>0</v>
      </c>
      <c r="FH308" s="263">
        <f>FP308-FD308</f>
        <v>0</v>
      </c>
      <c r="FI308" s="263"/>
      <c r="FJ308" s="263"/>
      <c r="FK308" s="263">
        <f>FL308+FN308</f>
        <v>0</v>
      </c>
      <c r="FL308" s="263"/>
      <c r="FM308" s="263"/>
      <c r="FN308" s="263"/>
      <c r="FO308" s="280">
        <f t="shared" si="740"/>
        <v>751.10019999999997</v>
      </c>
      <c r="FP308" s="263">
        <f>FD308</f>
        <v>751.10019999999997</v>
      </c>
      <c r="FQ308" s="263"/>
      <c r="FR308" s="263"/>
      <c r="FS308" s="263"/>
      <c r="FT308" s="431">
        <f t="shared" si="678"/>
        <v>0</v>
      </c>
      <c r="FU308" s="263"/>
      <c r="FV308" s="431">
        <f t="shared" si="701"/>
        <v>0</v>
      </c>
      <c r="FW308" s="263"/>
      <c r="FX308" s="431"/>
      <c r="FY308" s="263"/>
      <c r="FZ308" s="431"/>
      <c r="GA308" s="263"/>
      <c r="GB308" s="431"/>
      <c r="GC308" s="263"/>
      <c r="GD308" s="431"/>
      <c r="GE308" s="263"/>
      <c r="GF308" s="431"/>
      <c r="GG308" s="263"/>
      <c r="GH308" s="431"/>
      <c r="GI308" s="263"/>
      <c r="GJ308" s="431">
        <f t="shared" si="680"/>
        <v>0</v>
      </c>
      <c r="GK308" s="263"/>
      <c r="GL308" s="431">
        <f t="shared" si="681"/>
        <v>0</v>
      </c>
      <c r="GM308" s="263"/>
      <c r="GN308" s="431"/>
      <c r="GO308" s="263"/>
      <c r="GP308" s="431"/>
      <c r="GQ308" s="263"/>
      <c r="GR308" s="263"/>
      <c r="GS308" s="263"/>
      <c r="GT308" s="263"/>
      <c r="GU308" s="281">
        <f t="shared" si="742"/>
        <v>0</v>
      </c>
      <c r="GV308" s="263"/>
      <c r="GW308" s="263"/>
      <c r="GX308" s="263"/>
      <c r="GY308" s="263"/>
      <c r="GZ308" s="263"/>
      <c r="HA308" s="263"/>
      <c r="HB308" s="263"/>
      <c r="HC308" s="263"/>
      <c r="HD308" s="263"/>
      <c r="HE308" s="263"/>
      <c r="HF308" s="263"/>
      <c r="HG308" s="281">
        <f t="shared" si="743"/>
        <v>0</v>
      </c>
      <c r="HH308" s="263"/>
      <c r="HI308" s="263"/>
      <c r="HJ308" s="263"/>
      <c r="HK308" s="281">
        <f t="shared" si="744"/>
        <v>0</v>
      </c>
      <c r="HL308" s="263"/>
      <c r="HM308" s="263"/>
      <c r="HN308" s="263"/>
      <c r="HO308" s="281">
        <f>HP308</f>
        <v>0</v>
      </c>
      <c r="HP308" s="263"/>
      <c r="HQ308" s="263"/>
      <c r="HR308" s="263"/>
      <c r="HS308" s="281">
        <f t="shared" si="746"/>
        <v>0</v>
      </c>
      <c r="HT308" s="263"/>
      <c r="HU308" s="263"/>
      <c r="HV308" s="263"/>
      <c r="HW308" s="281">
        <f t="shared" si="747"/>
        <v>0</v>
      </c>
      <c r="HX308" s="263"/>
      <c r="HY308" s="263"/>
      <c r="HZ308" s="263"/>
      <c r="IA308" s="281">
        <f t="shared" si="748"/>
        <v>0</v>
      </c>
      <c r="IB308" s="263"/>
      <c r="IC308" s="263"/>
      <c r="ID308" s="263"/>
      <c r="IE308" s="485"/>
      <c r="IF308" s="270"/>
      <c r="IG308" s="270"/>
      <c r="IH308" s="270"/>
      <c r="II308" s="379"/>
      <c r="IJ308" s="379"/>
      <c r="IK308" s="379"/>
      <c r="IL308" s="379"/>
      <c r="IM308" s="379"/>
      <c r="IN308" s="379"/>
      <c r="IO308" s="379"/>
    </row>
    <row r="309" spans="2:249" s="497" customFormat="1" ht="41.25" hidden="1" customHeight="1" x14ac:dyDescent="0.3">
      <c r="B309" s="489"/>
      <c r="C309" s="417" t="s">
        <v>464</v>
      </c>
      <c r="D309" s="490"/>
      <c r="E309" s="263"/>
      <c r="F309" s="263"/>
      <c r="G309" s="263"/>
      <c r="H309" s="263"/>
      <c r="I309" s="408"/>
      <c r="J309" s="408"/>
      <c r="K309" s="263"/>
      <c r="L309" s="263"/>
      <c r="M309" s="263"/>
      <c r="N309" s="263"/>
      <c r="O309" s="408"/>
      <c r="P309" s="408"/>
      <c r="Q309" s="263"/>
      <c r="R309" s="263"/>
      <c r="S309" s="263"/>
      <c r="T309" s="263"/>
      <c r="U309" s="263"/>
      <c r="V309" s="263"/>
      <c r="W309" s="263"/>
      <c r="X309" s="408"/>
      <c r="Y309" s="408"/>
      <c r="Z309" s="263"/>
      <c r="AA309" s="263"/>
      <c r="AB309" s="263"/>
      <c r="AC309" s="263"/>
      <c r="AD309" s="263"/>
      <c r="AE309" s="263"/>
      <c r="AF309" s="263"/>
      <c r="AG309" s="263"/>
      <c r="AH309" s="263"/>
      <c r="AI309" s="263"/>
      <c r="AJ309" s="263"/>
      <c r="AK309" s="263"/>
      <c r="AL309" s="263"/>
      <c r="AM309" s="276"/>
      <c r="AN309" s="276"/>
      <c r="AO309" s="264"/>
      <c r="AP309" s="276"/>
      <c r="AQ309" s="276"/>
      <c r="AR309" s="264"/>
      <c r="AS309" s="263"/>
      <c r="AT309" s="263"/>
      <c r="AU309" s="263"/>
      <c r="AV309" s="263"/>
      <c r="AW309" s="408"/>
      <c r="AX309" s="408"/>
      <c r="AY309" s="263"/>
      <c r="AZ309" s="263"/>
      <c r="BA309" s="263"/>
      <c r="BB309" s="263"/>
      <c r="BC309" s="263"/>
      <c r="BD309" s="263"/>
      <c r="BE309" s="263"/>
      <c r="BF309" s="408"/>
      <c r="BG309" s="408"/>
      <c r="BH309" s="263"/>
      <c r="BI309" s="263"/>
      <c r="BJ309" s="263"/>
      <c r="BK309" s="264"/>
      <c r="BL309" s="263"/>
      <c r="BM309" s="263"/>
      <c r="BN309" s="263"/>
      <c r="BO309" s="263"/>
      <c r="BP309" s="263"/>
      <c r="BQ309" s="263"/>
      <c r="BR309" s="263"/>
      <c r="BS309" s="263"/>
      <c r="BT309" s="263"/>
      <c r="BU309" s="263"/>
      <c r="BV309" s="263"/>
      <c r="BW309" s="263"/>
      <c r="BX309" s="263"/>
      <c r="BY309" s="263"/>
      <c r="BZ309" s="408"/>
      <c r="CA309" s="408"/>
      <c r="CB309" s="263"/>
      <c r="CC309" s="263"/>
      <c r="CD309" s="263"/>
      <c r="CE309" s="264"/>
      <c r="CF309" s="263"/>
      <c r="CG309" s="263"/>
      <c r="CH309" s="263"/>
      <c r="CI309" s="263"/>
      <c r="CJ309" s="263"/>
      <c r="CK309" s="263"/>
      <c r="CL309" s="408"/>
      <c r="CM309" s="408"/>
      <c r="CN309" s="263"/>
      <c r="CO309" s="408"/>
      <c r="CP309" s="408"/>
      <c r="CQ309" s="263"/>
      <c r="CR309" s="263"/>
      <c r="CS309" s="263"/>
      <c r="CT309" s="263"/>
      <c r="CU309" s="263"/>
      <c r="CV309" s="263"/>
      <c r="CW309" s="263">
        <f>CX309+CY309</f>
        <v>1686.3734999999999</v>
      </c>
      <c r="CX309" s="263">
        <v>1686.3734999999999</v>
      </c>
      <c r="CY309" s="263"/>
      <c r="CZ309" s="263"/>
      <c r="DA309" s="263"/>
      <c r="DB309" s="263"/>
      <c r="DC309" s="263"/>
      <c r="DD309" s="263"/>
      <c r="DE309" s="263"/>
      <c r="DF309" s="263"/>
      <c r="DG309" s="263"/>
      <c r="DH309" s="263"/>
      <c r="DI309" s="281">
        <f t="shared" si="661"/>
        <v>1686.3734999999999</v>
      </c>
      <c r="DJ309" s="263">
        <f>CX309</f>
        <v>1686.3734999999999</v>
      </c>
      <c r="DK309" s="263"/>
      <c r="DL309" s="263"/>
      <c r="DM309" s="263"/>
      <c r="DN309" s="263"/>
      <c r="DO309" s="263"/>
      <c r="DP309" s="263"/>
      <c r="DQ309" s="263"/>
      <c r="DR309" s="263"/>
      <c r="DS309" s="263"/>
      <c r="DT309" s="263"/>
      <c r="DU309" s="263"/>
      <c r="DV309" s="263"/>
      <c r="DW309" s="263"/>
      <c r="DX309" s="263"/>
      <c r="DY309" s="263"/>
      <c r="DZ309" s="263"/>
      <c r="EA309" s="263"/>
      <c r="EB309" s="263"/>
      <c r="EC309" s="263"/>
      <c r="ED309" s="281"/>
      <c r="EE309" s="263"/>
      <c r="EF309" s="263"/>
      <c r="EG309" s="280">
        <f t="shared" si="738"/>
        <v>2133.9</v>
      </c>
      <c r="EH309" s="263">
        <v>2133.9</v>
      </c>
      <c r="EI309" s="263"/>
      <c r="EJ309" s="263"/>
      <c r="EK309" s="263"/>
      <c r="EL309" s="263"/>
      <c r="EM309" s="263"/>
      <c r="EN309" s="263"/>
      <c r="EO309" s="263"/>
      <c r="EP309" s="263"/>
      <c r="EQ309" s="263"/>
      <c r="ER309" s="263"/>
      <c r="ES309" s="263">
        <f>ET309</f>
        <v>0</v>
      </c>
      <c r="ET309" s="263"/>
      <c r="EU309" s="263"/>
      <c r="EV309" s="263"/>
      <c r="EW309" s="263"/>
      <c r="EX309" s="263"/>
      <c r="EY309" s="263"/>
      <c r="EZ309" s="281"/>
      <c r="FA309" s="263"/>
      <c r="FB309" s="263"/>
      <c r="FC309" s="281">
        <f t="shared" si="677"/>
        <v>2133.9</v>
      </c>
      <c r="FD309" s="263">
        <v>2133.9</v>
      </c>
      <c r="FE309" s="263"/>
      <c r="FF309" s="263"/>
      <c r="FG309" s="263">
        <f>FH309</f>
        <v>0</v>
      </c>
      <c r="FH309" s="263">
        <f>FP309-FD309</f>
        <v>0</v>
      </c>
      <c r="FI309" s="263"/>
      <c r="FJ309" s="263"/>
      <c r="FK309" s="263"/>
      <c r="FL309" s="263"/>
      <c r="FM309" s="263"/>
      <c r="FN309" s="263"/>
      <c r="FO309" s="280">
        <f t="shared" si="740"/>
        <v>2133.9</v>
      </c>
      <c r="FP309" s="263">
        <f>FD309</f>
        <v>2133.9</v>
      </c>
      <c r="FQ309" s="263"/>
      <c r="FR309" s="263"/>
      <c r="FS309" s="263"/>
      <c r="FT309" s="431">
        <f t="shared" si="678"/>
        <v>0</v>
      </c>
      <c r="FU309" s="263"/>
      <c r="FV309" s="431">
        <f t="shared" si="701"/>
        <v>0</v>
      </c>
      <c r="FW309" s="263"/>
      <c r="FX309" s="431"/>
      <c r="FY309" s="263"/>
      <c r="FZ309" s="431"/>
      <c r="GA309" s="263"/>
      <c r="GB309" s="431"/>
      <c r="GC309" s="263"/>
      <c r="GD309" s="431"/>
      <c r="GE309" s="263"/>
      <c r="GF309" s="431"/>
      <c r="GG309" s="263"/>
      <c r="GH309" s="431"/>
      <c r="GI309" s="263"/>
      <c r="GJ309" s="431">
        <f t="shared" si="680"/>
        <v>0</v>
      </c>
      <c r="GK309" s="263"/>
      <c r="GL309" s="431">
        <f t="shared" si="681"/>
        <v>0</v>
      </c>
      <c r="GM309" s="263"/>
      <c r="GN309" s="431"/>
      <c r="GO309" s="263"/>
      <c r="GP309" s="431"/>
      <c r="GQ309" s="263"/>
      <c r="GR309" s="263"/>
      <c r="GS309" s="263"/>
      <c r="GT309" s="263"/>
      <c r="GU309" s="281"/>
      <c r="GV309" s="263"/>
      <c r="GW309" s="263"/>
      <c r="GX309" s="263"/>
      <c r="GY309" s="263"/>
      <c r="GZ309" s="263"/>
      <c r="HA309" s="263"/>
      <c r="HB309" s="263"/>
      <c r="HC309" s="263"/>
      <c r="HD309" s="263"/>
      <c r="HE309" s="263"/>
      <c r="HF309" s="263"/>
      <c r="HG309" s="281"/>
      <c r="HH309" s="263"/>
      <c r="HI309" s="263"/>
      <c r="HJ309" s="263"/>
      <c r="HK309" s="281"/>
      <c r="HL309" s="263"/>
      <c r="HM309" s="263"/>
      <c r="HN309" s="263"/>
      <c r="HO309" s="281">
        <f>HP309</f>
        <v>0</v>
      </c>
      <c r="HP309" s="263"/>
      <c r="HQ309" s="263"/>
      <c r="HR309" s="263"/>
      <c r="HS309" s="281"/>
      <c r="HT309" s="263"/>
      <c r="HU309" s="263"/>
      <c r="HV309" s="263"/>
      <c r="HW309" s="281"/>
      <c r="HX309" s="263"/>
      <c r="HY309" s="263"/>
      <c r="HZ309" s="263"/>
      <c r="IA309" s="281"/>
      <c r="IB309" s="263"/>
      <c r="IC309" s="263"/>
      <c r="ID309" s="263"/>
      <c r="IE309" s="485"/>
      <c r="IF309" s="270"/>
      <c r="IG309" s="270"/>
      <c r="IH309" s="270"/>
      <c r="II309" s="379"/>
      <c r="IJ309" s="379"/>
      <c r="IK309" s="379"/>
      <c r="IL309" s="379"/>
      <c r="IM309" s="379"/>
      <c r="IN309" s="379"/>
      <c r="IO309" s="379"/>
    </row>
    <row r="310" spans="2:249" s="498" customFormat="1" ht="188.25" customHeight="1" x14ac:dyDescent="0.3">
      <c r="B310" s="380" t="s">
        <v>112</v>
      </c>
      <c r="C310" s="397" t="s">
        <v>473</v>
      </c>
      <c r="D310" s="490"/>
      <c r="E310" s="281"/>
      <c r="F310" s="281"/>
      <c r="G310" s="281"/>
      <c r="H310" s="281"/>
      <c r="I310" s="288"/>
      <c r="J310" s="288"/>
      <c r="K310" s="281"/>
      <c r="L310" s="281"/>
      <c r="M310" s="281"/>
      <c r="N310" s="281"/>
      <c r="O310" s="288"/>
      <c r="P310" s="288"/>
      <c r="Q310" s="281"/>
      <c r="R310" s="281"/>
      <c r="S310" s="281"/>
      <c r="T310" s="281"/>
      <c r="U310" s="281"/>
      <c r="V310" s="281"/>
      <c r="W310" s="281"/>
      <c r="X310" s="288"/>
      <c r="Y310" s="288"/>
      <c r="Z310" s="281"/>
      <c r="AA310" s="281"/>
      <c r="AB310" s="281"/>
      <c r="AC310" s="281"/>
      <c r="AD310" s="281"/>
      <c r="AE310" s="281"/>
      <c r="AF310" s="281"/>
      <c r="AG310" s="281"/>
      <c r="AH310" s="281"/>
      <c r="AI310" s="281"/>
      <c r="AJ310" s="281"/>
      <c r="AK310" s="281"/>
      <c r="AL310" s="281"/>
      <c r="AM310" s="289"/>
      <c r="AN310" s="289"/>
      <c r="AO310" s="282"/>
      <c r="AP310" s="289"/>
      <c r="AQ310" s="289"/>
      <c r="AR310" s="282"/>
      <c r="AS310" s="281"/>
      <c r="AT310" s="281"/>
      <c r="AU310" s="281"/>
      <c r="AV310" s="281"/>
      <c r="AW310" s="288"/>
      <c r="AX310" s="288"/>
      <c r="AY310" s="281"/>
      <c r="AZ310" s="281"/>
      <c r="BA310" s="281"/>
      <c r="BB310" s="281"/>
      <c r="BC310" s="281"/>
      <c r="BD310" s="281"/>
      <c r="BE310" s="281"/>
      <c r="BF310" s="288"/>
      <c r="BG310" s="288"/>
      <c r="BH310" s="281"/>
      <c r="BI310" s="281"/>
      <c r="BJ310" s="281"/>
      <c r="BK310" s="282"/>
      <c r="BL310" s="281"/>
      <c r="BM310" s="281"/>
      <c r="BN310" s="281"/>
      <c r="BO310" s="281"/>
      <c r="BP310" s="281"/>
      <c r="BQ310" s="281"/>
      <c r="BR310" s="281"/>
      <c r="BS310" s="281"/>
      <c r="BT310" s="281"/>
      <c r="BU310" s="281"/>
      <c r="BV310" s="281"/>
      <c r="BW310" s="281"/>
      <c r="BX310" s="281"/>
      <c r="BY310" s="281"/>
      <c r="BZ310" s="288"/>
      <c r="CA310" s="288"/>
      <c r="CB310" s="281"/>
      <c r="CC310" s="281"/>
      <c r="CD310" s="281"/>
      <c r="CE310" s="282"/>
      <c r="CF310" s="281"/>
      <c r="CG310" s="281"/>
      <c r="CH310" s="281"/>
      <c r="CI310" s="281"/>
      <c r="CJ310" s="281"/>
      <c r="CK310" s="281"/>
      <c r="CL310" s="288"/>
      <c r="CM310" s="288"/>
      <c r="CN310" s="281"/>
      <c r="CO310" s="288"/>
      <c r="CP310" s="288"/>
      <c r="CQ310" s="281"/>
      <c r="CR310" s="281"/>
      <c r="CS310" s="281"/>
      <c r="CT310" s="281"/>
      <c r="CU310" s="281"/>
      <c r="CV310" s="281"/>
      <c r="CW310" s="281">
        <v>0</v>
      </c>
      <c r="CX310" s="281">
        <v>0</v>
      </c>
      <c r="CY310" s="281"/>
      <c r="CZ310" s="281"/>
      <c r="DA310" s="281"/>
      <c r="DB310" s="281"/>
      <c r="DC310" s="281"/>
      <c r="DD310" s="281"/>
      <c r="DE310" s="281"/>
      <c r="DF310" s="281">
        <f>DG310+DH310</f>
        <v>125460.42945000001</v>
      </c>
      <c r="DG310" s="281">
        <f>DJ310</f>
        <v>125460.42945000001</v>
      </c>
      <c r="DH310" s="281">
        <v>0</v>
      </c>
      <c r="DI310" s="281">
        <f t="shared" si="661"/>
        <v>125460.42945000001</v>
      </c>
      <c r="DJ310" s="281">
        <f>173759.64485-DJ321</f>
        <v>125460.42945000001</v>
      </c>
      <c r="DK310" s="281">
        <v>0</v>
      </c>
      <c r="DL310" s="281"/>
      <c r="DM310" s="281"/>
      <c r="DN310" s="281"/>
      <c r="DO310" s="281"/>
      <c r="DP310" s="281"/>
      <c r="DQ310" s="281"/>
      <c r="DR310" s="281"/>
      <c r="DS310" s="281"/>
      <c r="DT310" s="281"/>
      <c r="DU310" s="281">
        <v>0</v>
      </c>
      <c r="DV310" s="281">
        <v>0</v>
      </c>
      <c r="DW310" s="281">
        <v>0</v>
      </c>
      <c r="DX310" s="281"/>
      <c r="DY310" s="281"/>
      <c r="DZ310" s="281"/>
      <c r="EA310" s="281"/>
      <c r="EB310" s="281"/>
      <c r="EC310" s="281"/>
      <c r="ED310" s="281">
        <f>EE310+EE344</f>
        <v>0</v>
      </c>
      <c r="EE310" s="281">
        <f>EH310</f>
        <v>0</v>
      </c>
      <c r="EF310" s="281">
        <v>0</v>
      </c>
      <c r="EG310" s="281">
        <f>EI310</f>
        <v>541515.99951999995</v>
      </c>
      <c r="EH310" s="281">
        <v>0</v>
      </c>
      <c r="EI310" s="281">
        <v>541515.99951999995</v>
      </c>
      <c r="EJ310" s="281"/>
      <c r="EK310" s="281">
        <f>EM310</f>
        <v>-540972.38431999995</v>
      </c>
      <c r="EL310" s="281"/>
      <c r="EM310" s="281">
        <f>EU310-EI310</f>
        <v>-540972.38431999995</v>
      </c>
      <c r="EN310" s="281"/>
      <c r="EO310" s="281">
        <f>EQ310</f>
        <v>0</v>
      </c>
      <c r="EP310" s="281"/>
      <c r="EQ310" s="281"/>
      <c r="ER310" s="281"/>
      <c r="ES310" s="281">
        <f>EG310+EK310</f>
        <v>543.61520000000019</v>
      </c>
      <c r="ET310" s="281">
        <v>0</v>
      </c>
      <c r="EU310" s="281">
        <f>FQ310-EI310</f>
        <v>543.61520000000019</v>
      </c>
      <c r="EV310" s="281"/>
      <c r="EW310" s="281">
        <v>0</v>
      </c>
      <c r="EX310" s="281">
        <v>0</v>
      </c>
      <c r="EY310" s="281">
        <v>0</v>
      </c>
      <c r="EZ310" s="281">
        <f t="shared" si="662"/>
        <v>0</v>
      </c>
      <c r="FA310" s="281">
        <f>FD310</f>
        <v>0</v>
      </c>
      <c r="FB310" s="281">
        <v>0</v>
      </c>
      <c r="FC310" s="281">
        <f>FD310+FE310+FF310</f>
        <v>541515.99951999995</v>
      </c>
      <c r="FD310" s="281">
        <v>0</v>
      </c>
      <c r="FE310" s="281">
        <f>SUM(FE311:FE320)</f>
        <v>541515.99951999995</v>
      </c>
      <c r="FF310" s="281"/>
      <c r="FG310" s="281">
        <f>FI310</f>
        <v>543.61520000000019</v>
      </c>
      <c r="FH310" s="281"/>
      <c r="FI310" s="281">
        <f>FQ310-FE310</f>
        <v>543.61520000000019</v>
      </c>
      <c r="FJ310" s="281"/>
      <c r="FK310" s="281">
        <f>FM310</f>
        <v>0</v>
      </c>
      <c r="FL310" s="281"/>
      <c r="FM310" s="281"/>
      <c r="FN310" s="281"/>
      <c r="FO310" s="281">
        <f>FC310+FG310</f>
        <v>542059.61471999995</v>
      </c>
      <c r="FP310" s="281">
        <v>0</v>
      </c>
      <c r="FQ310" s="281">
        <f>FE310+543.6152</f>
        <v>542059.61471999995</v>
      </c>
      <c r="FR310" s="281"/>
      <c r="FS310" s="281">
        <f>FW310</f>
        <v>0</v>
      </c>
      <c r="FT310" s="431">
        <f t="shared" si="678"/>
        <v>0</v>
      </c>
      <c r="FU310" s="281">
        <v>0</v>
      </c>
      <c r="FV310" s="431">
        <v>0</v>
      </c>
      <c r="FW310" s="281">
        <f>SUM(FW311:FW320)</f>
        <v>0</v>
      </c>
      <c r="FX310" s="431">
        <f t="shared" ref="FX310:FX334" si="765">FW310/FE310</f>
        <v>0</v>
      </c>
      <c r="FY310" s="281"/>
      <c r="FZ310" s="431"/>
      <c r="GA310" s="281">
        <f>GE310</f>
        <v>105735.43655</v>
      </c>
      <c r="GB310" s="431">
        <f>GA310/FC310</f>
        <v>0.19525819485245854</v>
      </c>
      <c r="GC310" s="281">
        <v>0</v>
      </c>
      <c r="GD310" s="431">
        <v>0</v>
      </c>
      <c r="GE310" s="281">
        <f>SUM(GE311:GE320)</f>
        <v>105735.43655</v>
      </c>
      <c r="GF310" s="431">
        <f>GE310/FC310</f>
        <v>0.19525819485245854</v>
      </c>
      <c r="GG310" s="281"/>
      <c r="GH310" s="431"/>
      <c r="GI310" s="281">
        <f>GM310</f>
        <v>0</v>
      </c>
      <c r="GJ310" s="431">
        <f t="shared" si="680"/>
        <v>0</v>
      </c>
      <c r="GK310" s="281">
        <v>0</v>
      </c>
      <c r="GL310" s="431">
        <v>0</v>
      </c>
      <c r="GM310" s="281">
        <f>SUM(GM311:GM320)</f>
        <v>0</v>
      </c>
      <c r="GN310" s="431">
        <f>GM310/FE310</f>
        <v>0</v>
      </c>
      <c r="GO310" s="281"/>
      <c r="GP310" s="431"/>
      <c r="GQ310" s="281"/>
      <c r="GR310" s="281"/>
      <c r="GS310" s="281"/>
      <c r="GT310" s="281"/>
      <c r="GU310" s="281">
        <f>GV310+GW310+GX310</f>
        <v>581220.99664000003</v>
      </c>
      <c r="GV310" s="281"/>
      <c r="GW310" s="281">
        <v>581220.99664000003</v>
      </c>
      <c r="GX310" s="281"/>
      <c r="GY310" s="281"/>
      <c r="GZ310" s="281"/>
      <c r="HA310" s="281"/>
      <c r="HB310" s="281"/>
      <c r="HC310" s="281"/>
      <c r="HD310" s="281"/>
      <c r="HE310" s="281"/>
      <c r="HF310" s="281"/>
      <c r="HG310" s="281">
        <f>HI310</f>
        <v>0</v>
      </c>
      <c r="HH310" s="281"/>
      <c r="HI310" s="281"/>
      <c r="HJ310" s="281"/>
      <c r="HK310" s="281">
        <f>HM310</f>
        <v>0</v>
      </c>
      <c r="HL310" s="281"/>
      <c r="HM310" s="281">
        <f>HQ310-GW310</f>
        <v>0</v>
      </c>
      <c r="HN310" s="281"/>
      <c r="HO310" s="281">
        <f>HQ310</f>
        <v>581220.99664000003</v>
      </c>
      <c r="HP310" s="281"/>
      <c r="HQ310" s="281">
        <f>GW310</f>
        <v>581220.99664000003</v>
      </c>
      <c r="HR310" s="281"/>
      <c r="HS310" s="281">
        <f>HT310+HU310+HV310</f>
        <v>776975.60967999999</v>
      </c>
      <c r="HT310" s="281"/>
      <c r="HU310" s="281">
        <f>'[1]2021_2023 Свод'!$GO$280</f>
        <v>776975.60967999999</v>
      </c>
      <c r="HV310" s="281"/>
      <c r="HW310" s="281">
        <f>HY310</f>
        <v>0</v>
      </c>
      <c r="HX310" s="281"/>
      <c r="HY310" s="281">
        <f>IC310-HU310</f>
        <v>0</v>
      </c>
      <c r="HZ310" s="281"/>
      <c r="IA310" s="281">
        <f>IB310+IC310+ID310</f>
        <v>776975.60967999999</v>
      </c>
      <c r="IB310" s="281"/>
      <c r="IC310" s="281">
        <f>HU310</f>
        <v>776975.60967999999</v>
      </c>
      <c r="ID310" s="281"/>
      <c r="IE310" s="485"/>
      <c r="IF310" s="283"/>
      <c r="IG310" s="283"/>
      <c r="IH310" s="283"/>
      <c r="II310" s="393"/>
      <c r="IJ310" s="393"/>
      <c r="IK310" s="393"/>
      <c r="IL310" s="393"/>
      <c r="IM310" s="393"/>
      <c r="IN310" s="393"/>
      <c r="IO310" s="393"/>
    </row>
    <row r="311" spans="2:249" s="498" customFormat="1" ht="49.5" customHeight="1" x14ac:dyDescent="0.3">
      <c r="B311" s="259" t="s">
        <v>145</v>
      </c>
      <c r="C311" s="272" t="s">
        <v>474</v>
      </c>
      <c r="D311" s="490"/>
      <c r="E311" s="281"/>
      <c r="F311" s="281"/>
      <c r="G311" s="281"/>
      <c r="H311" s="281"/>
      <c r="I311" s="288"/>
      <c r="J311" s="288"/>
      <c r="K311" s="281"/>
      <c r="L311" s="281"/>
      <c r="M311" s="281"/>
      <c r="N311" s="281"/>
      <c r="O311" s="288"/>
      <c r="P311" s="288"/>
      <c r="Q311" s="281"/>
      <c r="R311" s="281"/>
      <c r="S311" s="281"/>
      <c r="T311" s="281"/>
      <c r="U311" s="281"/>
      <c r="V311" s="281"/>
      <c r="W311" s="281"/>
      <c r="X311" s="288"/>
      <c r="Y311" s="288"/>
      <c r="Z311" s="281"/>
      <c r="AA311" s="281"/>
      <c r="AB311" s="281"/>
      <c r="AC311" s="281"/>
      <c r="AD311" s="281"/>
      <c r="AE311" s="281"/>
      <c r="AF311" s="281"/>
      <c r="AG311" s="281"/>
      <c r="AH311" s="281"/>
      <c r="AI311" s="281"/>
      <c r="AJ311" s="281"/>
      <c r="AK311" s="281"/>
      <c r="AL311" s="281"/>
      <c r="AM311" s="289"/>
      <c r="AN311" s="289"/>
      <c r="AO311" s="282"/>
      <c r="AP311" s="289"/>
      <c r="AQ311" s="289"/>
      <c r="AR311" s="282"/>
      <c r="AS311" s="281"/>
      <c r="AT311" s="281"/>
      <c r="AU311" s="281"/>
      <c r="AV311" s="281"/>
      <c r="AW311" s="288"/>
      <c r="AX311" s="288"/>
      <c r="AY311" s="281"/>
      <c r="AZ311" s="281"/>
      <c r="BA311" s="281"/>
      <c r="BB311" s="281"/>
      <c r="BC311" s="281"/>
      <c r="BD311" s="281"/>
      <c r="BE311" s="281"/>
      <c r="BF311" s="288"/>
      <c r="BG311" s="288"/>
      <c r="BH311" s="281"/>
      <c r="BI311" s="281"/>
      <c r="BJ311" s="281"/>
      <c r="BK311" s="282"/>
      <c r="BL311" s="281"/>
      <c r="BM311" s="281"/>
      <c r="BN311" s="281"/>
      <c r="BO311" s="281"/>
      <c r="BP311" s="281"/>
      <c r="BQ311" s="281"/>
      <c r="BR311" s="281"/>
      <c r="BS311" s="281"/>
      <c r="BT311" s="281"/>
      <c r="BU311" s="281"/>
      <c r="BV311" s="281"/>
      <c r="BW311" s="281"/>
      <c r="BX311" s="281"/>
      <c r="BY311" s="281"/>
      <c r="BZ311" s="288"/>
      <c r="CA311" s="288"/>
      <c r="CB311" s="281"/>
      <c r="CC311" s="281"/>
      <c r="CD311" s="281"/>
      <c r="CE311" s="282"/>
      <c r="CF311" s="281"/>
      <c r="CG311" s="281"/>
      <c r="CH311" s="281"/>
      <c r="CI311" s="281"/>
      <c r="CJ311" s="281"/>
      <c r="CK311" s="281"/>
      <c r="CL311" s="288"/>
      <c r="CM311" s="288"/>
      <c r="CN311" s="281"/>
      <c r="CO311" s="288"/>
      <c r="CP311" s="288"/>
      <c r="CQ311" s="281"/>
      <c r="CR311" s="281"/>
      <c r="CS311" s="281"/>
      <c r="CT311" s="281"/>
      <c r="CU311" s="281"/>
      <c r="CV311" s="281"/>
      <c r="CW311" s="281"/>
      <c r="CX311" s="281"/>
      <c r="CY311" s="281"/>
      <c r="CZ311" s="281"/>
      <c r="DA311" s="281"/>
      <c r="DB311" s="281"/>
      <c r="DC311" s="281"/>
      <c r="DD311" s="281"/>
      <c r="DE311" s="281"/>
      <c r="DF311" s="281"/>
      <c r="DG311" s="281"/>
      <c r="DH311" s="281"/>
      <c r="DI311" s="281"/>
      <c r="DJ311" s="281"/>
      <c r="DK311" s="281"/>
      <c r="DL311" s="281"/>
      <c r="DM311" s="281"/>
      <c r="DN311" s="281"/>
      <c r="DO311" s="281"/>
      <c r="DP311" s="281"/>
      <c r="DQ311" s="281"/>
      <c r="DR311" s="281"/>
      <c r="DS311" s="281"/>
      <c r="DT311" s="281"/>
      <c r="DU311" s="281"/>
      <c r="DV311" s="281"/>
      <c r="DW311" s="281"/>
      <c r="DX311" s="281"/>
      <c r="DY311" s="281"/>
      <c r="DZ311" s="281"/>
      <c r="EA311" s="281"/>
      <c r="EB311" s="281"/>
      <c r="EC311" s="281"/>
      <c r="ED311" s="281"/>
      <c r="EE311" s="281"/>
      <c r="EF311" s="281"/>
      <c r="EG311" s="281"/>
      <c r="EH311" s="281"/>
      <c r="EI311" s="281"/>
      <c r="EJ311" s="281"/>
      <c r="EK311" s="281"/>
      <c r="EL311" s="281"/>
      <c r="EM311" s="281"/>
      <c r="EN311" s="281"/>
      <c r="EO311" s="281"/>
      <c r="EP311" s="281"/>
      <c r="EQ311" s="281"/>
      <c r="ER311" s="281"/>
      <c r="ES311" s="281"/>
      <c r="ET311" s="281"/>
      <c r="EU311" s="281"/>
      <c r="EV311" s="281"/>
      <c r="EW311" s="281"/>
      <c r="EX311" s="281"/>
      <c r="EY311" s="281"/>
      <c r="EZ311" s="281"/>
      <c r="FA311" s="281"/>
      <c r="FB311" s="281"/>
      <c r="FC311" s="281">
        <f>FE311</f>
        <v>4632.0000399999999</v>
      </c>
      <c r="FD311" s="281"/>
      <c r="FE311" s="263">
        <v>4632.0000399999999</v>
      </c>
      <c r="FF311" s="281"/>
      <c r="FG311" s="281"/>
      <c r="FH311" s="281"/>
      <c r="FI311" s="281"/>
      <c r="FJ311" s="281"/>
      <c r="FK311" s="281"/>
      <c r="FL311" s="281"/>
      <c r="FM311" s="281"/>
      <c r="FN311" s="281"/>
      <c r="FO311" s="281"/>
      <c r="FP311" s="281"/>
      <c r="FQ311" s="281"/>
      <c r="FR311" s="281"/>
      <c r="FS311" s="281">
        <f>FW311</f>
        <v>0</v>
      </c>
      <c r="FT311" s="431">
        <f t="shared" si="678"/>
        <v>0</v>
      </c>
      <c r="FU311" s="281"/>
      <c r="FV311" s="431">
        <v>0</v>
      </c>
      <c r="FW311" s="263"/>
      <c r="FX311" s="431">
        <f t="shared" si="765"/>
        <v>0</v>
      </c>
      <c r="FY311" s="281"/>
      <c r="FZ311" s="431"/>
      <c r="GA311" s="281">
        <f>GE311</f>
        <v>186.9735</v>
      </c>
      <c r="GB311" s="431">
        <f t="shared" ref="GB311:GB320" si="766">GA311/FC311</f>
        <v>4.0365608459709774E-2</v>
      </c>
      <c r="GC311" s="281"/>
      <c r="GD311" s="431"/>
      <c r="GE311" s="263">
        <v>186.9735</v>
      </c>
      <c r="GF311" s="431">
        <f>GE311/FE311</f>
        <v>4.0365608459709774E-2</v>
      </c>
      <c r="GG311" s="281"/>
      <c r="GH311" s="431"/>
      <c r="GI311" s="281">
        <f>GM311</f>
        <v>0</v>
      </c>
      <c r="GJ311" s="431">
        <f t="shared" si="680"/>
        <v>0</v>
      </c>
      <c r="GK311" s="281"/>
      <c r="GL311" s="431"/>
      <c r="GM311" s="263"/>
      <c r="GN311" s="431">
        <f t="shared" ref="GN311:GN331" si="767">GM311/FE311</f>
        <v>0</v>
      </c>
      <c r="GO311" s="281"/>
      <c r="GP311" s="431"/>
      <c r="GQ311" s="281"/>
      <c r="GR311" s="281"/>
      <c r="GS311" s="281"/>
      <c r="GT311" s="281"/>
      <c r="GU311" s="281"/>
      <c r="GV311" s="281"/>
      <c r="GW311" s="281"/>
      <c r="GX311" s="281"/>
      <c r="GY311" s="281"/>
      <c r="GZ311" s="281"/>
      <c r="HA311" s="281"/>
      <c r="HB311" s="281"/>
      <c r="HC311" s="281"/>
      <c r="HD311" s="281"/>
      <c r="HE311" s="281"/>
      <c r="HF311" s="281"/>
      <c r="HG311" s="281"/>
      <c r="HH311" s="281"/>
      <c r="HI311" s="281"/>
      <c r="HJ311" s="281"/>
      <c r="HK311" s="281"/>
      <c r="HL311" s="281"/>
      <c r="HM311" s="281"/>
      <c r="HN311" s="281"/>
      <c r="HO311" s="281"/>
      <c r="HP311" s="281"/>
      <c r="HQ311" s="281"/>
      <c r="HR311" s="281"/>
      <c r="HS311" s="281"/>
      <c r="HT311" s="281"/>
      <c r="HU311" s="281"/>
      <c r="HV311" s="281"/>
      <c r="HW311" s="281"/>
      <c r="HX311" s="281"/>
      <c r="HY311" s="281"/>
      <c r="HZ311" s="281"/>
      <c r="IA311" s="281"/>
      <c r="IB311" s="281"/>
      <c r="IC311" s="281"/>
      <c r="ID311" s="281"/>
      <c r="IE311" s="485"/>
      <c r="IF311" s="283"/>
      <c r="IG311" s="283"/>
      <c r="IH311" s="283"/>
      <c r="II311" s="393"/>
      <c r="IJ311" s="393"/>
      <c r="IK311" s="393"/>
      <c r="IL311" s="393"/>
      <c r="IM311" s="393"/>
      <c r="IN311" s="393"/>
      <c r="IO311" s="393"/>
    </row>
    <row r="312" spans="2:249" s="498" customFormat="1" ht="46.5" customHeight="1" x14ac:dyDescent="0.3">
      <c r="B312" s="259" t="s">
        <v>242</v>
      </c>
      <c r="C312" s="272" t="s">
        <v>475</v>
      </c>
      <c r="D312" s="490"/>
      <c r="E312" s="281"/>
      <c r="F312" s="281"/>
      <c r="G312" s="281"/>
      <c r="H312" s="281"/>
      <c r="I312" s="288"/>
      <c r="J312" s="288"/>
      <c r="K312" s="281"/>
      <c r="L312" s="281"/>
      <c r="M312" s="281"/>
      <c r="N312" s="281"/>
      <c r="O312" s="288"/>
      <c r="P312" s="288"/>
      <c r="Q312" s="281"/>
      <c r="R312" s="281"/>
      <c r="S312" s="281"/>
      <c r="T312" s="281"/>
      <c r="U312" s="281"/>
      <c r="V312" s="281"/>
      <c r="W312" s="281"/>
      <c r="X312" s="288"/>
      <c r="Y312" s="288"/>
      <c r="Z312" s="281"/>
      <c r="AA312" s="281"/>
      <c r="AB312" s="281"/>
      <c r="AC312" s="281"/>
      <c r="AD312" s="281"/>
      <c r="AE312" s="281"/>
      <c r="AF312" s="281"/>
      <c r="AG312" s="281"/>
      <c r="AH312" s="281"/>
      <c r="AI312" s="281"/>
      <c r="AJ312" s="281"/>
      <c r="AK312" s="281"/>
      <c r="AL312" s="281"/>
      <c r="AM312" s="289"/>
      <c r="AN312" s="289"/>
      <c r="AO312" s="282"/>
      <c r="AP312" s="289"/>
      <c r="AQ312" s="289"/>
      <c r="AR312" s="282"/>
      <c r="AS312" s="281"/>
      <c r="AT312" s="281"/>
      <c r="AU312" s="281"/>
      <c r="AV312" s="281"/>
      <c r="AW312" s="288"/>
      <c r="AX312" s="288"/>
      <c r="AY312" s="281"/>
      <c r="AZ312" s="281"/>
      <c r="BA312" s="281"/>
      <c r="BB312" s="281"/>
      <c r="BC312" s="281"/>
      <c r="BD312" s="281"/>
      <c r="BE312" s="281"/>
      <c r="BF312" s="288"/>
      <c r="BG312" s="288"/>
      <c r="BH312" s="281"/>
      <c r="BI312" s="281"/>
      <c r="BJ312" s="281"/>
      <c r="BK312" s="282"/>
      <c r="BL312" s="281"/>
      <c r="BM312" s="281"/>
      <c r="BN312" s="281"/>
      <c r="BO312" s="281"/>
      <c r="BP312" s="281"/>
      <c r="BQ312" s="281"/>
      <c r="BR312" s="281"/>
      <c r="BS312" s="281"/>
      <c r="BT312" s="281"/>
      <c r="BU312" s="281"/>
      <c r="BV312" s="281"/>
      <c r="BW312" s="281"/>
      <c r="BX312" s="281"/>
      <c r="BY312" s="281"/>
      <c r="BZ312" s="288"/>
      <c r="CA312" s="288"/>
      <c r="CB312" s="281"/>
      <c r="CC312" s="281"/>
      <c r="CD312" s="281"/>
      <c r="CE312" s="282"/>
      <c r="CF312" s="281"/>
      <c r="CG312" s="281"/>
      <c r="CH312" s="281"/>
      <c r="CI312" s="281"/>
      <c r="CJ312" s="281"/>
      <c r="CK312" s="281"/>
      <c r="CL312" s="288"/>
      <c r="CM312" s="288"/>
      <c r="CN312" s="281"/>
      <c r="CO312" s="288"/>
      <c r="CP312" s="288"/>
      <c r="CQ312" s="281"/>
      <c r="CR312" s="281"/>
      <c r="CS312" s="281"/>
      <c r="CT312" s="281"/>
      <c r="CU312" s="281"/>
      <c r="CV312" s="281"/>
      <c r="CW312" s="281"/>
      <c r="CX312" s="281"/>
      <c r="CY312" s="281"/>
      <c r="CZ312" s="281"/>
      <c r="DA312" s="281"/>
      <c r="DB312" s="281"/>
      <c r="DC312" s="281"/>
      <c r="DD312" s="281"/>
      <c r="DE312" s="281"/>
      <c r="DF312" s="281"/>
      <c r="DG312" s="281"/>
      <c r="DH312" s="281"/>
      <c r="DI312" s="281"/>
      <c r="DJ312" s="281"/>
      <c r="DK312" s="281"/>
      <c r="DL312" s="281"/>
      <c r="DM312" s="281"/>
      <c r="DN312" s="281"/>
      <c r="DO312" s="281"/>
      <c r="DP312" s="281"/>
      <c r="DQ312" s="281"/>
      <c r="DR312" s="281"/>
      <c r="DS312" s="281"/>
      <c r="DT312" s="281"/>
      <c r="DU312" s="281"/>
      <c r="DV312" s="281"/>
      <c r="DW312" s="281"/>
      <c r="DX312" s="281"/>
      <c r="DY312" s="281"/>
      <c r="DZ312" s="281"/>
      <c r="EA312" s="281"/>
      <c r="EB312" s="281"/>
      <c r="EC312" s="281"/>
      <c r="ED312" s="281"/>
      <c r="EE312" s="281"/>
      <c r="EF312" s="281"/>
      <c r="EG312" s="281"/>
      <c r="EH312" s="281"/>
      <c r="EI312" s="281"/>
      <c r="EJ312" s="281"/>
      <c r="EK312" s="281"/>
      <c r="EL312" s="281"/>
      <c r="EM312" s="281"/>
      <c r="EN312" s="281"/>
      <c r="EO312" s="281"/>
      <c r="EP312" s="281"/>
      <c r="EQ312" s="281"/>
      <c r="ER312" s="281"/>
      <c r="ES312" s="281"/>
      <c r="ET312" s="281"/>
      <c r="EU312" s="281"/>
      <c r="EV312" s="281"/>
      <c r="EW312" s="281"/>
      <c r="EX312" s="281"/>
      <c r="EY312" s="281"/>
      <c r="EZ312" s="281"/>
      <c r="FA312" s="281"/>
      <c r="FB312" s="281"/>
      <c r="FC312" s="281">
        <f t="shared" ref="FC312:FC320" si="768">FE312</f>
        <v>1753</v>
      </c>
      <c r="FD312" s="281"/>
      <c r="FE312" s="263">
        <v>1753</v>
      </c>
      <c r="FF312" s="281"/>
      <c r="FG312" s="281"/>
      <c r="FH312" s="281"/>
      <c r="FI312" s="281"/>
      <c r="FJ312" s="281"/>
      <c r="FK312" s="281"/>
      <c r="FL312" s="281"/>
      <c r="FM312" s="281"/>
      <c r="FN312" s="281"/>
      <c r="FO312" s="281"/>
      <c r="FP312" s="281"/>
      <c r="FQ312" s="281"/>
      <c r="FR312" s="281"/>
      <c r="FS312" s="281">
        <f t="shared" ref="FS312:FS320" si="769">FW312</f>
        <v>0</v>
      </c>
      <c r="FT312" s="431">
        <f t="shared" si="678"/>
        <v>0</v>
      </c>
      <c r="FU312" s="281"/>
      <c r="FV312" s="431">
        <v>0</v>
      </c>
      <c r="FW312" s="263"/>
      <c r="FX312" s="431">
        <f t="shared" si="765"/>
        <v>0</v>
      </c>
      <c r="FY312" s="281"/>
      <c r="FZ312" s="431"/>
      <c r="GA312" s="281">
        <f t="shared" ref="GA312:GA320" si="770">GE312</f>
        <v>0</v>
      </c>
      <c r="GB312" s="431">
        <f t="shared" si="766"/>
        <v>0</v>
      </c>
      <c r="GC312" s="281"/>
      <c r="GD312" s="431"/>
      <c r="GE312" s="263"/>
      <c r="GF312" s="431">
        <f t="shared" ref="GF312:GF320" si="771">GE312/FE312</f>
        <v>0</v>
      </c>
      <c r="GG312" s="281"/>
      <c r="GH312" s="431"/>
      <c r="GI312" s="281">
        <f t="shared" ref="GI312:GI320" si="772">GM312</f>
        <v>0</v>
      </c>
      <c r="GJ312" s="431">
        <f t="shared" si="680"/>
        <v>0</v>
      </c>
      <c r="GK312" s="281"/>
      <c r="GL312" s="431"/>
      <c r="GM312" s="263"/>
      <c r="GN312" s="431">
        <f t="shared" si="767"/>
        <v>0</v>
      </c>
      <c r="GO312" s="281"/>
      <c r="GP312" s="431"/>
      <c r="GQ312" s="281"/>
      <c r="GR312" s="281"/>
      <c r="GS312" s="281"/>
      <c r="GT312" s="281"/>
      <c r="GU312" s="281"/>
      <c r="GV312" s="281"/>
      <c r="GW312" s="281"/>
      <c r="GX312" s="281"/>
      <c r="GY312" s="281"/>
      <c r="GZ312" s="281"/>
      <c r="HA312" s="281"/>
      <c r="HB312" s="281"/>
      <c r="HC312" s="281"/>
      <c r="HD312" s="281"/>
      <c r="HE312" s="281"/>
      <c r="HF312" s="281"/>
      <c r="HG312" s="281"/>
      <c r="HH312" s="281"/>
      <c r="HI312" s="281"/>
      <c r="HJ312" s="281"/>
      <c r="HK312" s="281"/>
      <c r="HL312" s="281"/>
      <c r="HM312" s="281"/>
      <c r="HN312" s="281"/>
      <c r="HO312" s="281"/>
      <c r="HP312" s="281"/>
      <c r="HQ312" s="281"/>
      <c r="HR312" s="281"/>
      <c r="HS312" s="281"/>
      <c r="HT312" s="281"/>
      <c r="HU312" s="281"/>
      <c r="HV312" s="281"/>
      <c r="HW312" s="281"/>
      <c r="HX312" s="281"/>
      <c r="HY312" s="281"/>
      <c r="HZ312" s="281"/>
      <c r="IA312" s="281"/>
      <c r="IB312" s="281"/>
      <c r="IC312" s="281"/>
      <c r="ID312" s="281"/>
      <c r="IE312" s="485"/>
      <c r="IF312" s="283"/>
      <c r="IG312" s="283"/>
      <c r="IH312" s="283"/>
      <c r="II312" s="393"/>
      <c r="IJ312" s="393"/>
      <c r="IK312" s="393"/>
      <c r="IL312" s="393"/>
      <c r="IM312" s="393"/>
      <c r="IN312" s="393"/>
      <c r="IO312" s="393"/>
    </row>
    <row r="313" spans="2:249" s="498" customFormat="1" ht="90" customHeight="1" x14ac:dyDescent="0.3">
      <c r="B313" s="259" t="s">
        <v>84</v>
      </c>
      <c r="C313" s="272" t="s">
        <v>476</v>
      </c>
      <c r="D313" s="490"/>
      <c r="E313" s="281"/>
      <c r="F313" s="281"/>
      <c r="G313" s="281"/>
      <c r="H313" s="281"/>
      <c r="I313" s="288"/>
      <c r="J313" s="288"/>
      <c r="K313" s="281"/>
      <c r="L313" s="281"/>
      <c r="M313" s="281"/>
      <c r="N313" s="281"/>
      <c r="O313" s="288"/>
      <c r="P313" s="288"/>
      <c r="Q313" s="281"/>
      <c r="R313" s="281"/>
      <c r="S313" s="281"/>
      <c r="T313" s="281"/>
      <c r="U313" s="281"/>
      <c r="V313" s="281"/>
      <c r="W313" s="281"/>
      <c r="X313" s="288"/>
      <c r="Y313" s="288"/>
      <c r="Z313" s="281"/>
      <c r="AA313" s="281"/>
      <c r="AB313" s="281"/>
      <c r="AC313" s="281"/>
      <c r="AD313" s="281"/>
      <c r="AE313" s="281"/>
      <c r="AF313" s="281"/>
      <c r="AG313" s="281"/>
      <c r="AH313" s="281"/>
      <c r="AI313" s="281"/>
      <c r="AJ313" s="281"/>
      <c r="AK313" s="281"/>
      <c r="AL313" s="281"/>
      <c r="AM313" s="289"/>
      <c r="AN313" s="289"/>
      <c r="AO313" s="282"/>
      <c r="AP313" s="289"/>
      <c r="AQ313" s="289"/>
      <c r="AR313" s="282"/>
      <c r="AS313" s="281"/>
      <c r="AT313" s="281"/>
      <c r="AU313" s="281"/>
      <c r="AV313" s="281"/>
      <c r="AW313" s="288"/>
      <c r="AX313" s="288"/>
      <c r="AY313" s="281"/>
      <c r="AZ313" s="281"/>
      <c r="BA313" s="281"/>
      <c r="BB313" s="281"/>
      <c r="BC313" s="281"/>
      <c r="BD313" s="281"/>
      <c r="BE313" s="281"/>
      <c r="BF313" s="288"/>
      <c r="BG313" s="288"/>
      <c r="BH313" s="281"/>
      <c r="BI313" s="281"/>
      <c r="BJ313" s="281"/>
      <c r="BK313" s="282"/>
      <c r="BL313" s="281"/>
      <c r="BM313" s="281"/>
      <c r="BN313" s="281"/>
      <c r="BO313" s="281"/>
      <c r="BP313" s="281"/>
      <c r="BQ313" s="281"/>
      <c r="BR313" s="281"/>
      <c r="BS313" s="281"/>
      <c r="BT313" s="281"/>
      <c r="BU313" s="281"/>
      <c r="BV313" s="281"/>
      <c r="BW313" s="281"/>
      <c r="BX313" s="281"/>
      <c r="BY313" s="281"/>
      <c r="BZ313" s="288"/>
      <c r="CA313" s="288"/>
      <c r="CB313" s="281"/>
      <c r="CC313" s="281"/>
      <c r="CD313" s="281"/>
      <c r="CE313" s="282"/>
      <c r="CF313" s="281"/>
      <c r="CG313" s="281"/>
      <c r="CH313" s="281"/>
      <c r="CI313" s="281"/>
      <c r="CJ313" s="281"/>
      <c r="CK313" s="281"/>
      <c r="CL313" s="288"/>
      <c r="CM313" s="288"/>
      <c r="CN313" s="281"/>
      <c r="CO313" s="288"/>
      <c r="CP313" s="288"/>
      <c r="CQ313" s="281"/>
      <c r="CR313" s="281"/>
      <c r="CS313" s="281"/>
      <c r="CT313" s="281"/>
      <c r="CU313" s="281"/>
      <c r="CV313" s="281"/>
      <c r="CW313" s="281"/>
      <c r="CX313" s="281"/>
      <c r="CY313" s="281"/>
      <c r="CZ313" s="281"/>
      <c r="DA313" s="281"/>
      <c r="DB313" s="281"/>
      <c r="DC313" s="281"/>
      <c r="DD313" s="281"/>
      <c r="DE313" s="281"/>
      <c r="DF313" s="281"/>
      <c r="DG313" s="281"/>
      <c r="DH313" s="281"/>
      <c r="DI313" s="281"/>
      <c r="DJ313" s="281"/>
      <c r="DK313" s="281"/>
      <c r="DL313" s="281"/>
      <c r="DM313" s="281"/>
      <c r="DN313" s="281"/>
      <c r="DO313" s="281"/>
      <c r="DP313" s="281"/>
      <c r="DQ313" s="281"/>
      <c r="DR313" s="281"/>
      <c r="DS313" s="281"/>
      <c r="DT313" s="281"/>
      <c r="DU313" s="281"/>
      <c r="DV313" s="281"/>
      <c r="DW313" s="281"/>
      <c r="DX313" s="281"/>
      <c r="DY313" s="281"/>
      <c r="DZ313" s="281"/>
      <c r="EA313" s="281"/>
      <c r="EB313" s="281"/>
      <c r="EC313" s="281"/>
      <c r="ED313" s="281"/>
      <c r="EE313" s="281"/>
      <c r="EF313" s="281"/>
      <c r="EG313" s="281"/>
      <c r="EH313" s="281"/>
      <c r="EI313" s="281"/>
      <c r="EJ313" s="281"/>
      <c r="EK313" s="281"/>
      <c r="EL313" s="281"/>
      <c r="EM313" s="281"/>
      <c r="EN313" s="281"/>
      <c r="EO313" s="281"/>
      <c r="EP313" s="281"/>
      <c r="EQ313" s="281"/>
      <c r="ER313" s="281"/>
      <c r="ES313" s="281"/>
      <c r="ET313" s="281"/>
      <c r="EU313" s="281"/>
      <c r="EV313" s="281"/>
      <c r="EW313" s="281"/>
      <c r="EX313" s="281"/>
      <c r="EY313" s="281"/>
      <c r="EZ313" s="281"/>
      <c r="FA313" s="281"/>
      <c r="FB313" s="281"/>
      <c r="FC313" s="281">
        <f t="shared" si="768"/>
        <v>4392.3</v>
      </c>
      <c r="FD313" s="281"/>
      <c r="FE313" s="263">
        <v>4392.3</v>
      </c>
      <c r="FF313" s="281"/>
      <c r="FG313" s="281"/>
      <c r="FH313" s="281"/>
      <c r="FI313" s="281"/>
      <c r="FJ313" s="281"/>
      <c r="FK313" s="281"/>
      <c r="FL313" s="281"/>
      <c r="FM313" s="281"/>
      <c r="FN313" s="281"/>
      <c r="FO313" s="281"/>
      <c r="FP313" s="281"/>
      <c r="FQ313" s="281"/>
      <c r="FR313" s="281"/>
      <c r="FS313" s="281">
        <f t="shared" si="769"/>
        <v>0</v>
      </c>
      <c r="FT313" s="431">
        <f t="shared" si="678"/>
        <v>0</v>
      </c>
      <c r="FU313" s="281"/>
      <c r="FV313" s="431">
        <v>0</v>
      </c>
      <c r="FW313" s="263"/>
      <c r="FX313" s="431">
        <f t="shared" si="765"/>
        <v>0</v>
      </c>
      <c r="FY313" s="281"/>
      <c r="FZ313" s="431"/>
      <c r="GA313" s="281">
        <f t="shared" si="770"/>
        <v>0</v>
      </c>
      <c r="GB313" s="431">
        <f t="shared" si="766"/>
        <v>0</v>
      </c>
      <c r="GC313" s="281"/>
      <c r="GD313" s="431"/>
      <c r="GE313" s="263">
        <v>0</v>
      </c>
      <c r="GF313" s="431">
        <f t="shared" si="771"/>
        <v>0</v>
      </c>
      <c r="GG313" s="281"/>
      <c r="GH313" s="431"/>
      <c r="GI313" s="281">
        <f t="shared" si="772"/>
        <v>0</v>
      </c>
      <c r="GJ313" s="431">
        <f t="shared" si="680"/>
        <v>0</v>
      </c>
      <c r="GK313" s="281"/>
      <c r="GL313" s="431"/>
      <c r="GM313" s="263"/>
      <c r="GN313" s="431">
        <f t="shared" si="767"/>
        <v>0</v>
      </c>
      <c r="GO313" s="281"/>
      <c r="GP313" s="431"/>
      <c r="GQ313" s="281"/>
      <c r="GR313" s="281"/>
      <c r="GS313" s="281"/>
      <c r="GT313" s="281"/>
      <c r="GU313" s="281"/>
      <c r="GV313" s="281"/>
      <c r="GW313" s="281"/>
      <c r="GX313" s="281"/>
      <c r="GY313" s="281"/>
      <c r="GZ313" s="281"/>
      <c r="HA313" s="281"/>
      <c r="HB313" s="281"/>
      <c r="HC313" s="281"/>
      <c r="HD313" s="281"/>
      <c r="HE313" s="281"/>
      <c r="HF313" s="281"/>
      <c r="HG313" s="281"/>
      <c r="HH313" s="281"/>
      <c r="HI313" s="281"/>
      <c r="HJ313" s="281"/>
      <c r="HK313" s="281"/>
      <c r="HL313" s="281"/>
      <c r="HM313" s="281"/>
      <c r="HN313" s="281"/>
      <c r="HO313" s="281"/>
      <c r="HP313" s="281"/>
      <c r="HQ313" s="281"/>
      <c r="HR313" s="281"/>
      <c r="HS313" s="281"/>
      <c r="HT313" s="281"/>
      <c r="HU313" s="281"/>
      <c r="HV313" s="281"/>
      <c r="HW313" s="281"/>
      <c r="HX313" s="281"/>
      <c r="HY313" s="281"/>
      <c r="HZ313" s="281"/>
      <c r="IA313" s="281"/>
      <c r="IB313" s="281"/>
      <c r="IC313" s="281"/>
      <c r="ID313" s="281"/>
      <c r="IE313" s="485"/>
      <c r="IF313" s="283"/>
      <c r="IG313" s="283"/>
      <c r="IH313" s="283"/>
      <c r="II313" s="393"/>
      <c r="IJ313" s="393"/>
      <c r="IK313" s="393"/>
      <c r="IL313" s="393"/>
      <c r="IM313" s="393"/>
      <c r="IN313" s="393"/>
      <c r="IO313" s="393"/>
    </row>
    <row r="314" spans="2:249" s="498" customFormat="1" ht="91.5" customHeight="1" x14ac:dyDescent="0.3">
      <c r="B314" s="259" t="s">
        <v>85</v>
      </c>
      <c r="C314" s="272" t="s">
        <v>477</v>
      </c>
      <c r="D314" s="490"/>
      <c r="E314" s="281"/>
      <c r="F314" s="281"/>
      <c r="G314" s="281"/>
      <c r="H314" s="281"/>
      <c r="I314" s="288"/>
      <c r="J314" s="288"/>
      <c r="K314" s="281"/>
      <c r="L314" s="281"/>
      <c r="M314" s="281"/>
      <c r="N314" s="281"/>
      <c r="O314" s="288"/>
      <c r="P314" s="288"/>
      <c r="Q314" s="281"/>
      <c r="R314" s="281"/>
      <c r="S314" s="281"/>
      <c r="T314" s="281"/>
      <c r="U314" s="281"/>
      <c r="V314" s="281"/>
      <c r="W314" s="281"/>
      <c r="X314" s="288"/>
      <c r="Y314" s="288"/>
      <c r="Z314" s="281"/>
      <c r="AA314" s="281"/>
      <c r="AB314" s="281"/>
      <c r="AC314" s="281"/>
      <c r="AD314" s="281"/>
      <c r="AE314" s="281"/>
      <c r="AF314" s="281"/>
      <c r="AG314" s="281"/>
      <c r="AH314" s="281"/>
      <c r="AI314" s="281"/>
      <c r="AJ314" s="281"/>
      <c r="AK314" s="281"/>
      <c r="AL314" s="281"/>
      <c r="AM314" s="289"/>
      <c r="AN314" s="289"/>
      <c r="AO314" s="282"/>
      <c r="AP314" s="289"/>
      <c r="AQ314" s="289"/>
      <c r="AR314" s="282"/>
      <c r="AS314" s="281"/>
      <c r="AT314" s="281"/>
      <c r="AU314" s="281"/>
      <c r="AV314" s="281"/>
      <c r="AW314" s="288"/>
      <c r="AX314" s="288"/>
      <c r="AY314" s="281"/>
      <c r="AZ314" s="281"/>
      <c r="BA314" s="281"/>
      <c r="BB314" s="281"/>
      <c r="BC314" s="281"/>
      <c r="BD314" s="281"/>
      <c r="BE314" s="281"/>
      <c r="BF314" s="288"/>
      <c r="BG314" s="288"/>
      <c r="BH314" s="281"/>
      <c r="BI314" s="281"/>
      <c r="BJ314" s="281"/>
      <c r="BK314" s="282"/>
      <c r="BL314" s="281"/>
      <c r="BM314" s="281"/>
      <c r="BN314" s="281"/>
      <c r="BO314" s="281"/>
      <c r="BP314" s="281"/>
      <c r="BQ314" s="281"/>
      <c r="BR314" s="281"/>
      <c r="BS314" s="281"/>
      <c r="BT314" s="281"/>
      <c r="BU314" s="281"/>
      <c r="BV314" s="281"/>
      <c r="BW314" s="281"/>
      <c r="BX314" s="281"/>
      <c r="BY314" s="281"/>
      <c r="BZ314" s="288"/>
      <c r="CA314" s="288"/>
      <c r="CB314" s="281"/>
      <c r="CC314" s="281"/>
      <c r="CD314" s="281"/>
      <c r="CE314" s="282"/>
      <c r="CF314" s="281"/>
      <c r="CG314" s="281"/>
      <c r="CH314" s="281"/>
      <c r="CI314" s="281"/>
      <c r="CJ314" s="281"/>
      <c r="CK314" s="281"/>
      <c r="CL314" s="288"/>
      <c r="CM314" s="288"/>
      <c r="CN314" s="281"/>
      <c r="CO314" s="288"/>
      <c r="CP314" s="288"/>
      <c r="CQ314" s="281"/>
      <c r="CR314" s="281"/>
      <c r="CS314" s="281"/>
      <c r="CT314" s="281"/>
      <c r="CU314" s="281"/>
      <c r="CV314" s="281"/>
      <c r="CW314" s="281"/>
      <c r="CX314" s="281"/>
      <c r="CY314" s="281"/>
      <c r="CZ314" s="281"/>
      <c r="DA314" s="281"/>
      <c r="DB314" s="281"/>
      <c r="DC314" s="281"/>
      <c r="DD314" s="281"/>
      <c r="DE314" s="281"/>
      <c r="DF314" s="281"/>
      <c r="DG314" s="281"/>
      <c r="DH314" s="281"/>
      <c r="DI314" s="281"/>
      <c r="DJ314" s="281"/>
      <c r="DK314" s="281"/>
      <c r="DL314" s="281"/>
      <c r="DM314" s="281"/>
      <c r="DN314" s="281"/>
      <c r="DO314" s="281"/>
      <c r="DP314" s="281"/>
      <c r="DQ314" s="281"/>
      <c r="DR314" s="281"/>
      <c r="DS314" s="281"/>
      <c r="DT314" s="281"/>
      <c r="DU314" s="281"/>
      <c r="DV314" s="281"/>
      <c r="DW314" s="281"/>
      <c r="DX314" s="281"/>
      <c r="DY314" s="281"/>
      <c r="DZ314" s="281"/>
      <c r="EA314" s="281"/>
      <c r="EB314" s="281"/>
      <c r="EC314" s="281"/>
      <c r="ED314" s="281"/>
      <c r="EE314" s="281"/>
      <c r="EF314" s="281"/>
      <c r="EG314" s="281"/>
      <c r="EH314" s="281"/>
      <c r="EI314" s="281"/>
      <c r="EJ314" s="281"/>
      <c r="EK314" s="281"/>
      <c r="EL314" s="281"/>
      <c r="EM314" s="281"/>
      <c r="EN314" s="281"/>
      <c r="EO314" s="281"/>
      <c r="EP314" s="281"/>
      <c r="EQ314" s="281"/>
      <c r="ER314" s="281"/>
      <c r="ES314" s="281"/>
      <c r="ET314" s="281"/>
      <c r="EU314" s="281"/>
      <c r="EV314" s="281"/>
      <c r="EW314" s="281"/>
      <c r="EX314" s="281"/>
      <c r="EY314" s="281"/>
      <c r="EZ314" s="281"/>
      <c r="FA314" s="281"/>
      <c r="FB314" s="281"/>
      <c r="FC314" s="281">
        <f t="shared" si="768"/>
        <v>213100.93854999999</v>
      </c>
      <c r="FD314" s="281"/>
      <c r="FE314" s="263">
        <v>213100.93854999999</v>
      </c>
      <c r="FF314" s="281"/>
      <c r="FG314" s="281"/>
      <c r="FH314" s="281"/>
      <c r="FI314" s="281"/>
      <c r="FJ314" s="281"/>
      <c r="FK314" s="281"/>
      <c r="FL314" s="281"/>
      <c r="FM314" s="281"/>
      <c r="FN314" s="281"/>
      <c r="FO314" s="281"/>
      <c r="FP314" s="281"/>
      <c r="FQ314" s="281"/>
      <c r="FR314" s="281"/>
      <c r="FS314" s="281">
        <f t="shared" si="769"/>
        <v>0</v>
      </c>
      <c r="FT314" s="431">
        <f t="shared" si="678"/>
        <v>0</v>
      </c>
      <c r="FU314" s="281"/>
      <c r="FV314" s="431">
        <v>0</v>
      </c>
      <c r="FW314" s="263"/>
      <c r="FX314" s="431">
        <f t="shared" si="765"/>
        <v>0</v>
      </c>
      <c r="FY314" s="281"/>
      <c r="FZ314" s="431"/>
      <c r="GA314" s="281">
        <f t="shared" si="770"/>
        <v>0</v>
      </c>
      <c r="GB314" s="431">
        <f t="shared" si="766"/>
        <v>0</v>
      </c>
      <c r="GC314" s="281"/>
      <c r="GD314" s="431"/>
      <c r="GE314" s="263"/>
      <c r="GF314" s="431">
        <f t="shared" si="771"/>
        <v>0</v>
      </c>
      <c r="GG314" s="281"/>
      <c r="GH314" s="431"/>
      <c r="GI314" s="281">
        <f t="shared" si="772"/>
        <v>0</v>
      </c>
      <c r="GJ314" s="431">
        <f t="shared" si="680"/>
        <v>0</v>
      </c>
      <c r="GK314" s="281"/>
      <c r="GL314" s="431"/>
      <c r="GM314" s="263"/>
      <c r="GN314" s="431">
        <f t="shared" si="767"/>
        <v>0</v>
      </c>
      <c r="GO314" s="281"/>
      <c r="GP314" s="431"/>
      <c r="GQ314" s="281"/>
      <c r="GR314" s="281"/>
      <c r="GS314" s="281"/>
      <c r="GT314" s="281"/>
      <c r="GU314" s="281"/>
      <c r="GV314" s="281"/>
      <c r="GW314" s="281"/>
      <c r="GX314" s="281"/>
      <c r="GY314" s="281"/>
      <c r="GZ314" s="281"/>
      <c r="HA314" s="281"/>
      <c r="HB314" s="281"/>
      <c r="HC314" s="281"/>
      <c r="HD314" s="281"/>
      <c r="HE314" s="281"/>
      <c r="HF314" s="281"/>
      <c r="HG314" s="281"/>
      <c r="HH314" s="281"/>
      <c r="HI314" s="281"/>
      <c r="HJ314" s="281"/>
      <c r="HK314" s="281"/>
      <c r="HL314" s="281"/>
      <c r="HM314" s="281"/>
      <c r="HN314" s="281"/>
      <c r="HO314" s="281"/>
      <c r="HP314" s="281"/>
      <c r="HQ314" s="281"/>
      <c r="HR314" s="281"/>
      <c r="HS314" s="281"/>
      <c r="HT314" s="281"/>
      <c r="HU314" s="281"/>
      <c r="HV314" s="281"/>
      <c r="HW314" s="281"/>
      <c r="HX314" s="281"/>
      <c r="HY314" s="281"/>
      <c r="HZ314" s="281"/>
      <c r="IA314" s="281"/>
      <c r="IB314" s="281"/>
      <c r="IC314" s="281"/>
      <c r="ID314" s="281"/>
      <c r="IE314" s="485"/>
      <c r="IF314" s="283"/>
      <c r="IG314" s="283"/>
      <c r="IH314" s="283"/>
      <c r="II314" s="393"/>
      <c r="IJ314" s="393"/>
      <c r="IK314" s="393"/>
      <c r="IL314" s="393"/>
      <c r="IM314" s="393"/>
      <c r="IN314" s="393"/>
      <c r="IO314" s="393"/>
    </row>
    <row r="315" spans="2:249" s="498" customFormat="1" ht="65.25" customHeight="1" x14ac:dyDescent="0.3">
      <c r="B315" s="259" t="s">
        <v>88</v>
      </c>
      <c r="C315" s="272" t="s">
        <v>478</v>
      </c>
      <c r="D315" s="490"/>
      <c r="E315" s="281"/>
      <c r="F315" s="281"/>
      <c r="G315" s="281"/>
      <c r="H315" s="281"/>
      <c r="I315" s="288"/>
      <c r="J315" s="288"/>
      <c r="K315" s="281"/>
      <c r="L315" s="281"/>
      <c r="M315" s="281"/>
      <c r="N315" s="281"/>
      <c r="O315" s="288"/>
      <c r="P315" s="288"/>
      <c r="Q315" s="281"/>
      <c r="R315" s="281"/>
      <c r="S315" s="281"/>
      <c r="T315" s="281"/>
      <c r="U315" s="281"/>
      <c r="V315" s="281"/>
      <c r="W315" s="281"/>
      <c r="X315" s="288"/>
      <c r="Y315" s="288"/>
      <c r="Z315" s="281"/>
      <c r="AA315" s="281"/>
      <c r="AB315" s="281"/>
      <c r="AC315" s="281"/>
      <c r="AD315" s="281"/>
      <c r="AE315" s="281"/>
      <c r="AF315" s="281"/>
      <c r="AG315" s="281"/>
      <c r="AH315" s="281"/>
      <c r="AI315" s="281"/>
      <c r="AJ315" s="281"/>
      <c r="AK315" s="281"/>
      <c r="AL315" s="281"/>
      <c r="AM315" s="289"/>
      <c r="AN315" s="289"/>
      <c r="AO315" s="282"/>
      <c r="AP315" s="289"/>
      <c r="AQ315" s="289"/>
      <c r="AR315" s="282"/>
      <c r="AS315" s="281"/>
      <c r="AT315" s="281"/>
      <c r="AU315" s="281"/>
      <c r="AV315" s="281"/>
      <c r="AW315" s="288"/>
      <c r="AX315" s="288"/>
      <c r="AY315" s="281"/>
      <c r="AZ315" s="281"/>
      <c r="BA315" s="281"/>
      <c r="BB315" s="281"/>
      <c r="BC315" s="281"/>
      <c r="BD315" s="281"/>
      <c r="BE315" s="281"/>
      <c r="BF315" s="288"/>
      <c r="BG315" s="288"/>
      <c r="BH315" s="281"/>
      <c r="BI315" s="281"/>
      <c r="BJ315" s="281"/>
      <c r="BK315" s="282"/>
      <c r="BL315" s="281"/>
      <c r="BM315" s="281"/>
      <c r="BN315" s="281"/>
      <c r="BO315" s="281"/>
      <c r="BP315" s="281"/>
      <c r="BQ315" s="281"/>
      <c r="BR315" s="281"/>
      <c r="BS315" s="281"/>
      <c r="BT315" s="281"/>
      <c r="BU315" s="281"/>
      <c r="BV315" s="281"/>
      <c r="BW315" s="281"/>
      <c r="BX315" s="281"/>
      <c r="BY315" s="281"/>
      <c r="BZ315" s="288"/>
      <c r="CA315" s="288"/>
      <c r="CB315" s="281"/>
      <c r="CC315" s="281"/>
      <c r="CD315" s="281"/>
      <c r="CE315" s="282"/>
      <c r="CF315" s="281"/>
      <c r="CG315" s="281"/>
      <c r="CH315" s="281"/>
      <c r="CI315" s="281"/>
      <c r="CJ315" s="281"/>
      <c r="CK315" s="281"/>
      <c r="CL315" s="288"/>
      <c r="CM315" s="288"/>
      <c r="CN315" s="281"/>
      <c r="CO315" s="288"/>
      <c r="CP315" s="288"/>
      <c r="CQ315" s="281"/>
      <c r="CR315" s="281"/>
      <c r="CS315" s="281"/>
      <c r="CT315" s="281"/>
      <c r="CU315" s="281"/>
      <c r="CV315" s="281"/>
      <c r="CW315" s="281"/>
      <c r="CX315" s="281"/>
      <c r="CY315" s="281"/>
      <c r="CZ315" s="281"/>
      <c r="DA315" s="281"/>
      <c r="DB315" s="281"/>
      <c r="DC315" s="281"/>
      <c r="DD315" s="281"/>
      <c r="DE315" s="281"/>
      <c r="DF315" s="281"/>
      <c r="DG315" s="281"/>
      <c r="DH315" s="281"/>
      <c r="DI315" s="281"/>
      <c r="DJ315" s="281"/>
      <c r="DK315" s="281"/>
      <c r="DL315" s="281"/>
      <c r="DM315" s="281"/>
      <c r="DN315" s="281"/>
      <c r="DO315" s="281"/>
      <c r="DP315" s="281"/>
      <c r="DQ315" s="281"/>
      <c r="DR315" s="281"/>
      <c r="DS315" s="281"/>
      <c r="DT315" s="281"/>
      <c r="DU315" s="281"/>
      <c r="DV315" s="281"/>
      <c r="DW315" s="281"/>
      <c r="DX315" s="281"/>
      <c r="DY315" s="281"/>
      <c r="DZ315" s="281"/>
      <c r="EA315" s="281"/>
      <c r="EB315" s="281"/>
      <c r="EC315" s="281"/>
      <c r="ED315" s="281"/>
      <c r="EE315" s="281"/>
      <c r="EF315" s="281"/>
      <c r="EG315" s="281"/>
      <c r="EH315" s="281"/>
      <c r="EI315" s="281"/>
      <c r="EJ315" s="281"/>
      <c r="EK315" s="281"/>
      <c r="EL315" s="281"/>
      <c r="EM315" s="281"/>
      <c r="EN315" s="281"/>
      <c r="EO315" s="281"/>
      <c r="EP315" s="281"/>
      <c r="EQ315" s="281"/>
      <c r="ER315" s="281"/>
      <c r="ES315" s="281"/>
      <c r="ET315" s="281"/>
      <c r="EU315" s="281"/>
      <c r="EV315" s="281"/>
      <c r="EW315" s="281"/>
      <c r="EX315" s="281"/>
      <c r="EY315" s="281"/>
      <c r="EZ315" s="281"/>
      <c r="FA315" s="281"/>
      <c r="FB315" s="281"/>
      <c r="FC315" s="281">
        <f t="shared" si="768"/>
        <v>206757.25352</v>
      </c>
      <c r="FD315" s="281"/>
      <c r="FE315" s="263">
        <v>206757.25352</v>
      </c>
      <c r="FF315" s="281"/>
      <c r="FG315" s="281"/>
      <c r="FH315" s="281"/>
      <c r="FI315" s="281"/>
      <c r="FJ315" s="281"/>
      <c r="FK315" s="281"/>
      <c r="FL315" s="281"/>
      <c r="FM315" s="281"/>
      <c r="FN315" s="281"/>
      <c r="FO315" s="281"/>
      <c r="FP315" s="281"/>
      <c r="FQ315" s="281"/>
      <c r="FR315" s="281"/>
      <c r="FS315" s="281">
        <f t="shared" si="769"/>
        <v>0</v>
      </c>
      <c r="FT315" s="431">
        <f t="shared" si="678"/>
        <v>0</v>
      </c>
      <c r="FU315" s="281"/>
      <c r="FV315" s="431">
        <v>0</v>
      </c>
      <c r="FW315" s="263"/>
      <c r="FX315" s="431">
        <f t="shared" si="765"/>
        <v>0</v>
      </c>
      <c r="FY315" s="281"/>
      <c r="FZ315" s="431"/>
      <c r="GA315" s="281">
        <f t="shared" si="770"/>
        <v>14625.24892</v>
      </c>
      <c r="GB315" s="431">
        <f t="shared" si="766"/>
        <v>7.0736328090106271E-2</v>
      </c>
      <c r="GC315" s="281"/>
      <c r="GD315" s="431"/>
      <c r="GE315" s="263">
        <v>14625.24892</v>
      </c>
      <c r="GF315" s="431">
        <f t="shared" si="771"/>
        <v>7.0736328090106271E-2</v>
      </c>
      <c r="GG315" s="281"/>
      <c r="GH315" s="431"/>
      <c r="GI315" s="281">
        <f t="shared" si="772"/>
        <v>0</v>
      </c>
      <c r="GJ315" s="431">
        <f t="shared" si="680"/>
        <v>0</v>
      </c>
      <c r="GK315" s="281"/>
      <c r="GL315" s="431"/>
      <c r="GM315" s="263"/>
      <c r="GN315" s="431">
        <f t="shared" si="767"/>
        <v>0</v>
      </c>
      <c r="GO315" s="281"/>
      <c r="GP315" s="431"/>
      <c r="GQ315" s="281"/>
      <c r="GR315" s="281"/>
      <c r="GS315" s="281"/>
      <c r="GT315" s="281"/>
      <c r="GU315" s="281"/>
      <c r="GV315" s="281"/>
      <c r="GW315" s="281"/>
      <c r="GX315" s="281"/>
      <c r="GY315" s="281"/>
      <c r="GZ315" s="281"/>
      <c r="HA315" s="281"/>
      <c r="HB315" s="281"/>
      <c r="HC315" s="281"/>
      <c r="HD315" s="281"/>
      <c r="HE315" s="281"/>
      <c r="HF315" s="281"/>
      <c r="HG315" s="281"/>
      <c r="HH315" s="281"/>
      <c r="HI315" s="281"/>
      <c r="HJ315" s="281"/>
      <c r="HK315" s="281"/>
      <c r="HL315" s="281"/>
      <c r="HM315" s="281"/>
      <c r="HN315" s="281"/>
      <c r="HO315" s="281"/>
      <c r="HP315" s="281"/>
      <c r="HQ315" s="281"/>
      <c r="HR315" s="281"/>
      <c r="HS315" s="281"/>
      <c r="HT315" s="281"/>
      <c r="HU315" s="281"/>
      <c r="HV315" s="281"/>
      <c r="HW315" s="281"/>
      <c r="HX315" s="281"/>
      <c r="HY315" s="281"/>
      <c r="HZ315" s="281"/>
      <c r="IA315" s="281"/>
      <c r="IB315" s="281"/>
      <c r="IC315" s="281"/>
      <c r="ID315" s="281"/>
      <c r="IE315" s="485"/>
      <c r="IF315" s="283"/>
      <c r="IG315" s="283"/>
      <c r="IH315" s="283"/>
      <c r="II315" s="393"/>
      <c r="IJ315" s="393"/>
      <c r="IK315" s="393"/>
      <c r="IL315" s="393"/>
      <c r="IM315" s="393"/>
      <c r="IN315" s="393"/>
      <c r="IO315" s="393"/>
    </row>
    <row r="316" spans="2:249" s="498" customFormat="1" ht="99" customHeight="1" x14ac:dyDescent="0.3">
      <c r="B316" s="259" t="s">
        <v>91</v>
      </c>
      <c r="C316" s="272" t="s">
        <v>479</v>
      </c>
      <c r="D316" s="490"/>
      <c r="E316" s="281"/>
      <c r="F316" s="281"/>
      <c r="G316" s="281"/>
      <c r="H316" s="281"/>
      <c r="I316" s="288"/>
      <c r="J316" s="288"/>
      <c r="K316" s="281"/>
      <c r="L316" s="281"/>
      <c r="M316" s="281"/>
      <c r="N316" s="281"/>
      <c r="O316" s="288"/>
      <c r="P316" s="288"/>
      <c r="Q316" s="281"/>
      <c r="R316" s="281"/>
      <c r="S316" s="281"/>
      <c r="T316" s="281"/>
      <c r="U316" s="281"/>
      <c r="V316" s="281"/>
      <c r="W316" s="281"/>
      <c r="X316" s="288"/>
      <c r="Y316" s="288"/>
      <c r="Z316" s="281"/>
      <c r="AA316" s="281"/>
      <c r="AB316" s="281"/>
      <c r="AC316" s="281"/>
      <c r="AD316" s="281"/>
      <c r="AE316" s="281"/>
      <c r="AF316" s="281"/>
      <c r="AG316" s="281"/>
      <c r="AH316" s="281"/>
      <c r="AI316" s="281"/>
      <c r="AJ316" s="281"/>
      <c r="AK316" s="281"/>
      <c r="AL316" s="281"/>
      <c r="AM316" s="289"/>
      <c r="AN316" s="289"/>
      <c r="AO316" s="282"/>
      <c r="AP316" s="289"/>
      <c r="AQ316" s="289"/>
      <c r="AR316" s="282"/>
      <c r="AS316" s="281"/>
      <c r="AT316" s="281"/>
      <c r="AU316" s="281"/>
      <c r="AV316" s="281"/>
      <c r="AW316" s="288"/>
      <c r="AX316" s="288"/>
      <c r="AY316" s="281"/>
      <c r="AZ316" s="281"/>
      <c r="BA316" s="281"/>
      <c r="BB316" s="281"/>
      <c r="BC316" s="281"/>
      <c r="BD316" s="281"/>
      <c r="BE316" s="281"/>
      <c r="BF316" s="288"/>
      <c r="BG316" s="288"/>
      <c r="BH316" s="281"/>
      <c r="BI316" s="281"/>
      <c r="BJ316" s="281"/>
      <c r="BK316" s="282"/>
      <c r="BL316" s="281"/>
      <c r="BM316" s="281"/>
      <c r="BN316" s="281"/>
      <c r="BO316" s="281"/>
      <c r="BP316" s="281"/>
      <c r="BQ316" s="281"/>
      <c r="BR316" s="281"/>
      <c r="BS316" s="281"/>
      <c r="BT316" s="281"/>
      <c r="BU316" s="281"/>
      <c r="BV316" s="281"/>
      <c r="BW316" s="281"/>
      <c r="BX316" s="281"/>
      <c r="BY316" s="281"/>
      <c r="BZ316" s="288"/>
      <c r="CA316" s="288"/>
      <c r="CB316" s="281"/>
      <c r="CC316" s="281"/>
      <c r="CD316" s="281"/>
      <c r="CE316" s="282"/>
      <c r="CF316" s="281"/>
      <c r="CG316" s="281"/>
      <c r="CH316" s="281"/>
      <c r="CI316" s="281"/>
      <c r="CJ316" s="281"/>
      <c r="CK316" s="281"/>
      <c r="CL316" s="288"/>
      <c r="CM316" s="288"/>
      <c r="CN316" s="281"/>
      <c r="CO316" s="288"/>
      <c r="CP316" s="288"/>
      <c r="CQ316" s="281"/>
      <c r="CR316" s="281"/>
      <c r="CS316" s="281"/>
      <c r="CT316" s="281"/>
      <c r="CU316" s="281"/>
      <c r="CV316" s="281"/>
      <c r="CW316" s="281"/>
      <c r="CX316" s="281"/>
      <c r="CY316" s="281"/>
      <c r="CZ316" s="281"/>
      <c r="DA316" s="281"/>
      <c r="DB316" s="281"/>
      <c r="DC316" s="281"/>
      <c r="DD316" s="281"/>
      <c r="DE316" s="281"/>
      <c r="DF316" s="281"/>
      <c r="DG316" s="281"/>
      <c r="DH316" s="281"/>
      <c r="DI316" s="281"/>
      <c r="DJ316" s="281"/>
      <c r="DK316" s="281"/>
      <c r="DL316" s="281"/>
      <c r="DM316" s="281"/>
      <c r="DN316" s="281"/>
      <c r="DO316" s="281"/>
      <c r="DP316" s="281"/>
      <c r="DQ316" s="281"/>
      <c r="DR316" s="281"/>
      <c r="DS316" s="281"/>
      <c r="DT316" s="281"/>
      <c r="DU316" s="281"/>
      <c r="DV316" s="281"/>
      <c r="DW316" s="281"/>
      <c r="DX316" s="281"/>
      <c r="DY316" s="281"/>
      <c r="DZ316" s="281"/>
      <c r="EA316" s="281"/>
      <c r="EB316" s="281"/>
      <c r="EC316" s="281"/>
      <c r="ED316" s="281"/>
      <c r="EE316" s="281"/>
      <c r="EF316" s="281"/>
      <c r="EG316" s="281"/>
      <c r="EH316" s="281"/>
      <c r="EI316" s="281"/>
      <c r="EJ316" s="281"/>
      <c r="EK316" s="281"/>
      <c r="EL316" s="281"/>
      <c r="EM316" s="281"/>
      <c r="EN316" s="281"/>
      <c r="EO316" s="281"/>
      <c r="EP316" s="281"/>
      <c r="EQ316" s="281"/>
      <c r="ER316" s="281"/>
      <c r="ES316" s="281"/>
      <c r="ET316" s="281"/>
      <c r="EU316" s="281"/>
      <c r="EV316" s="281"/>
      <c r="EW316" s="281"/>
      <c r="EX316" s="281"/>
      <c r="EY316" s="281"/>
      <c r="EZ316" s="281"/>
      <c r="FA316" s="281"/>
      <c r="FB316" s="281"/>
      <c r="FC316" s="281">
        <f t="shared" si="768"/>
        <v>15126.92799</v>
      </c>
      <c r="FD316" s="281"/>
      <c r="FE316" s="263">
        <v>15126.92799</v>
      </c>
      <c r="FF316" s="281"/>
      <c r="FG316" s="281"/>
      <c r="FH316" s="281"/>
      <c r="FI316" s="281"/>
      <c r="FJ316" s="281"/>
      <c r="FK316" s="281"/>
      <c r="FL316" s="281"/>
      <c r="FM316" s="281"/>
      <c r="FN316" s="281"/>
      <c r="FO316" s="281"/>
      <c r="FP316" s="281"/>
      <c r="FQ316" s="281"/>
      <c r="FR316" s="281"/>
      <c r="FS316" s="281">
        <f t="shared" si="769"/>
        <v>0</v>
      </c>
      <c r="FT316" s="431">
        <f t="shared" si="678"/>
        <v>0</v>
      </c>
      <c r="FU316" s="281"/>
      <c r="FV316" s="431">
        <v>0</v>
      </c>
      <c r="FW316" s="263"/>
      <c r="FX316" s="431">
        <f t="shared" si="765"/>
        <v>0</v>
      </c>
      <c r="FY316" s="281"/>
      <c r="FZ316" s="431"/>
      <c r="GA316" s="281">
        <f t="shared" si="770"/>
        <v>1530.9</v>
      </c>
      <c r="GB316" s="431">
        <f t="shared" si="766"/>
        <v>0.1012036284572807</v>
      </c>
      <c r="GC316" s="281"/>
      <c r="GD316" s="431"/>
      <c r="GE316" s="263">
        <v>1530.9</v>
      </c>
      <c r="GF316" s="431">
        <f t="shared" si="771"/>
        <v>0.1012036284572807</v>
      </c>
      <c r="GG316" s="281"/>
      <c r="GH316" s="431"/>
      <c r="GI316" s="281">
        <f t="shared" si="772"/>
        <v>0</v>
      </c>
      <c r="GJ316" s="431">
        <f t="shared" si="680"/>
        <v>0</v>
      </c>
      <c r="GK316" s="281"/>
      <c r="GL316" s="431"/>
      <c r="GM316" s="263"/>
      <c r="GN316" s="431">
        <f t="shared" si="767"/>
        <v>0</v>
      </c>
      <c r="GO316" s="281"/>
      <c r="GP316" s="431"/>
      <c r="GQ316" s="281"/>
      <c r="GR316" s="281"/>
      <c r="GS316" s="281"/>
      <c r="GT316" s="281"/>
      <c r="GU316" s="281"/>
      <c r="GV316" s="281"/>
      <c r="GW316" s="281"/>
      <c r="GX316" s="281"/>
      <c r="GY316" s="281"/>
      <c r="GZ316" s="281"/>
      <c r="HA316" s="281"/>
      <c r="HB316" s="281"/>
      <c r="HC316" s="281"/>
      <c r="HD316" s="281"/>
      <c r="HE316" s="281"/>
      <c r="HF316" s="281"/>
      <c r="HG316" s="281"/>
      <c r="HH316" s="281"/>
      <c r="HI316" s="281"/>
      <c r="HJ316" s="281"/>
      <c r="HK316" s="281"/>
      <c r="HL316" s="281"/>
      <c r="HM316" s="281"/>
      <c r="HN316" s="281"/>
      <c r="HO316" s="281"/>
      <c r="HP316" s="281"/>
      <c r="HQ316" s="281"/>
      <c r="HR316" s="281"/>
      <c r="HS316" s="281"/>
      <c r="HT316" s="281"/>
      <c r="HU316" s="281"/>
      <c r="HV316" s="281"/>
      <c r="HW316" s="281"/>
      <c r="HX316" s="281"/>
      <c r="HY316" s="281"/>
      <c r="HZ316" s="281"/>
      <c r="IA316" s="281"/>
      <c r="IB316" s="281"/>
      <c r="IC316" s="281"/>
      <c r="ID316" s="281"/>
      <c r="IE316" s="485"/>
      <c r="IF316" s="283"/>
      <c r="IG316" s="283"/>
      <c r="IH316" s="283"/>
      <c r="II316" s="393"/>
      <c r="IJ316" s="393"/>
      <c r="IK316" s="393"/>
      <c r="IL316" s="393"/>
      <c r="IM316" s="393"/>
      <c r="IN316" s="393"/>
      <c r="IO316" s="393"/>
    </row>
    <row r="317" spans="2:249" s="498" customFormat="1" ht="65.25" customHeight="1" x14ac:dyDescent="0.3">
      <c r="B317" s="259" t="s">
        <v>95</v>
      </c>
      <c r="C317" s="417" t="s">
        <v>480</v>
      </c>
      <c r="D317" s="490"/>
      <c r="E317" s="281"/>
      <c r="F317" s="281"/>
      <c r="G317" s="281"/>
      <c r="H317" s="281"/>
      <c r="I317" s="288"/>
      <c r="J317" s="288"/>
      <c r="K317" s="281"/>
      <c r="L317" s="281"/>
      <c r="M317" s="281"/>
      <c r="N317" s="281"/>
      <c r="O317" s="288"/>
      <c r="P317" s="288"/>
      <c r="Q317" s="281"/>
      <c r="R317" s="281"/>
      <c r="S317" s="281"/>
      <c r="T317" s="281"/>
      <c r="U317" s="281"/>
      <c r="V317" s="281"/>
      <c r="W317" s="281"/>
      <c r="X317" s="288"/>
      <c r="Y317" s="288"/>
      <c r="Z317" s="281"/>
      <c r="AA317" s="281"/>
      <c r="AB317" s="281"/>
      <c r="AC317" s="281"/>
      <c r="AD317" s="281"/>
      <c r="AE317" s="281"/>
      <c r="AF317" s="281"/>
      <c r="AG317" s="281"/>
      <c r="AH317" s="281"/>
      <c r="AI317" s="281"/>
      <c r="AJ317" s="281"/>
      <c r="AK317" s="281"/>
      <c r="AL317" s="281"/>
      <c r="AM317" s="289"/>
      <c r="AN317" s="289"/>
      <c r="AO317" s="282"/>
      <c r="AP317" s="289"/>
      <c r="AQ317" s="289"/>
      <c r="AR317" s="282"/>
      <c r="AS317" s="281"/>
      <c r="AT317" s="281"/>
      <c r="AU317" s="281"/>
      <c r="AV317" s="281"/>
      <c r="AW317" s="288"/>
      <c r="AX317" s="288"/>
      <c r="AY317" s="281"/>
      <c r="AZ317" s="281"/>
      <c r="BA317" s="281"/>
      <c r="BB317" s="281"/>
      <c r="BC317" s="281"/>
      <c r="BD317" s="281"/>
      <c r="BE317" s="281"/>
      <c r="BF317" s="288"/>
      <c r="BG317" s="288"/>
      <c r="BH317" s="281"/>
      <c r="BI317" s="281"/>
      <c r="BJ317" s="281"/>
      <c r="BK317" s="282"/>
      <c r="BL317" s="281"/>
      <c r="BM317" s="281"/>
      <c r="BN317" s="281"/>
      <c r="BO317" s="281"/>
      <c r="BP317" s="281"/>
      <c r="BQ317" s="281"/>
      <c r="BR317" s="281"/>
      <c r="BS317" s="281"/>
      <c r="BT317" s="281"/>
      <c r="BU317" s="281"/>
      <c r="BV317" s="281"/>
      <c r="BW317" s="281"/>
      <c r="BX317" s="281"/>
      <c r="BY317" s="281"/>
      <c r="BZ317" s="288"/>
      <c r="CA317" s="288"/>
      <c r="CB317" s="281"/>
      <c r="CC317" s="281"/>
      <c r="CD317" s="281"/>
      <c r="CE317" s="282"/>
      <c r="CF317" s="281"/>
      <c r="CG317" s="281"/>
      <c r="CH317" s="281"/>
      <c r="CI317" s="281"/>
      <c r="CJ317" s="281"/>
      <c r="CK317" s="281"/>
      <c r="CL317" s="288"/>
      <c r="CM317" s="288"/>
      <c r="CN317" s="281"/>
      <c r="CO317" s="288"/>
      <c r="CP317" s="288"/>
      <c r="CQ317" s="281"/>
      <c r="CR317" s="281"/>
      <c r="CS317" s="281"/>
      <c r="CT317" s="281"/>
      <c r="CU317" s="281"/>
      <c r="CV317" s="281"/>
      <c r="CW317" s="281"/>
      <c r="CX317" s="281"/>
      <c r="CY317" s="281"/>
      <c r="CZ317" s="281"/>
      <c r="DA317" s="281"/>
      <c r="DB317" s="281"/>
      <c r="DC317" s="281"/>
      <c r="DD317" s="281"/>
      <c r="DE317" s="281"/>
      <c r="DF317" s="281"/>
      <c r="DG317" s="281"/>
      <c r="DH317" s="281"/>
      <c r="DI317" s="281"/>
      <c r="DJ317" s="281"/>
      <c r="DK317" s="281"/>
      <c r="DL317" s="281"/>
      <c r="DM317" s="281"/>
      <c r="DN317" s="281"/>
      <c r="DO317" s="281"/>
      <c r="DP317" s="281"/>
      <c r="DQ317" s="281"/>
      <c r="DR317" s="281"/>
      <c r="DS317" s="281"/>
      <c r="DT317" s="281"/>
      <c r="DU317" s="281"/>
      <c r="DV317" s="281"/>
      <c r="DW317" s="281"/>
      <c r="DX317" s="281"/>
      <c r="DY317" s="281"/>
      <c r="DZ317" s="281"/>
      <c r="EA317" s="281"/>
      <c r="EB317" s="281"/>
      <c r="EC317" s="281"/>
      <c r="ED317" s="281"/>
      <c r="EE317" s="281"/>
      <c r="EF317" s="281"/>
      <c r="EG317" s="281"/>
      <c r="EH317" s="281"/>
      <c r="EI317" s="281"/>
      <c r="EJ317" s="281"/>
      <c r="EK317" s="281"/>
      <c r="EL317" s="281"/>
      <c r="EM317" s="281"/>
      <c r="EN317" s="281"/>
      <c r="EO317" s="281"/>
      <c r="EP317" s="281"/>
      <c r="EQ317" s="281"/>
      <c r="ER317" s="281"/>
      <c r="ES317" s="281"/>
      <c r="ET317" s="281"/>
      <c r="EU317" s="281"/>
      <c r="EV317" s="281"/>
      <c r="EW317" s="281"/>
      <c r="EX317" s="281"/>
      <c r="EY317" s="281"/>
      <c r="EZ317" s="281"/>
      <c r="FA317" s="281"/>
      <c r="FB317" s="281"/>
      <c r="FC317" s="281">
        <f t="shared" si="768"/>
        <v>4907.4618899999996</v>
      </c>
      <c r="FD317" s="281"/>
      <c r="FE317" s="263">
        <v>4907.4618899999996</v>
      </c>
      <c r="FF317" s="281"/>
      <c r="FG317" s="281"/>
      <c r="FH317" s="281"/>
      <c r="FI317" s="281"/>
      <c r="FJ317" s="281"/>
      <c r="FK317" s="281"/>
      <c r="FL317" s="281"/>
      <c r="FM317" s="281"/>
      <c r="FN317" s="281"/>
      <c r="FO317" s="281"/>
      <c r="FP317" s="281"/>
      <c r="FQ317" s="281"/>
      <c r="FR317" s="281"/>
      <c r="FS317" s="281">
        <f t="shared" si="769"/>
        <v>0</v>
      </c>
      <c r="FT317" s="431">
        <f t="shared" si="678"/>
        <v>0</v>
      </c>
      <c r="FU317" s="281"/>
      <c r="FV317" s="431">
        <v>0</v>
      </c>
      <c r="FW317" s="263"/>
      <c r="FX317" s="431">
        <f t="shared" si="765"/>
        <v>0</v>
      </c>
      <c r="FY317" s="281"/>
      <c r="FZ317" s="431"/>
      <c r="GA317" s="281">
        <f t="shared" si="770"/>
        <v>0</v>
      </c>
      <c r="GB317" s="431">
        <f t="shared" si="766"/>
        <v>0</v>
      </c>
      <c r="GC317" s="281"/>
      <c r="GD317" s="431"/>
      <c r="GE317" s="263"/>
      <c r="GF317" s="431">
        <f t="shared" si="771"/>
        <v>0</v>
      </c>
      <c r="GG317" s="281"/>
      <c r="GH317" s="431"/>
      <c r="GI317" s="281">
        <f t="shared" si="772"/>
        <v>0</v>
      </c>
      <c r="GJ317" s="431">
        <f t="shared" si="680"/>
        <v>0</v>
      </c>
      <c r="GK317" s="281"/>
      <c r="GL317" s="431"/>
      <c r="GM317" s="263"/>
      <c r="GN317" s="431">
        <f t="shared" si="767"/>
        <v>0</v>
      </c>
      <c r="GO317" s="281"/>
      <c r="GP317" s="431"/>
      <c r="GQ317" s="281"/>
      <c r="GR317" s="281"/>
      <c r="GS317" s="281"/>
      <c r="GT317" s="281"/>
      <c r="GU317" s="281"/>
      <c r="GV317" s="281"/>
      <c r="GW317" s="281"/>
      <c r="GX317" s="281"/>
      <c r="GY317" s="281"/>
      <c r="GZ317" s="281"/>
      <c r="HA317" s="281"/>
      <c r="HB317" s="281"/>
      <c r="HC317" s="281"/>
      <c r="HD317" s="281"/>
      <c r="HE317" s="281"/>
      <c r="HF317" s="281"/>
      <c r="HG317" s="281"/>
      <c r="HH317" s="281"/>
      <c r="HI317" s="281"/>
      <c r="HJ317" s="281"/>
      <c r="HK317" s="281"/>
      <c r="HL317" s="281"/>
      <c r="HM317" s="281"/>
      <c r="HN317" s="281"/>
      <c r="HO317" s="281"/>
      <c r="HP317" s="281"/>
      <c r="HQ317" s="281"/>
      <c r="HR317" s="281"/>
      <c r="HS317" s="281"/>
      <c r="HT317" s="281"/>
      <c r="HU317" s="281"/>
      <c r="HV317" s="281"/>
      <c r="HW317" s="281"/>
      <c r="HX317" s="281"/>
      <c r="HY317" s="281"/>
      <c r="HZ317" s="281"/>
      <c r="IA317" s="281"/>
      <c r="IB317" s="281"/>
      <c r="IC317" s="281"/>
      <c r="ID317" s="281"/>
      <c r="IE317" s="485"/>
      <c r="IF317" s="283"/>
      <c r="IG317" s="283"/>
      <c r="IH317" s="283"/>
      <c r="II317" s="393"/>
      <c r="IJ317" s="393"/>
      <c r="IK317" s="393"/>
      <c r="IL317" s="393"/>
      <c r="IM317" s="393"/>
      <c r="IN317" s="393"/>
      <c r="IO317" s="393"/>
    </row>
    <row r="318" spans="2:249" s="498" customFormat="1" ht="80.25" customHeight="1" x14ac:dyDescent="0.3">
      <c r="B318" s="259" t="s">
        <v>92</v>
      </c>
      <c r="C318" s="272" t="s">
        <v>481</v>
      </c>
      <c r="D318" s="490"/>
      <c r="E318" s="281"/>
      <c r="F318" s="281"/>
      <c r="G318" s="281"/>
      <c r="H318" s="281"/>
      <c r="I318" s="288"/>
      <c r="J318" s="288"/>
      <c r="K318" s="281"/>
      <c r="L318" s="281"/>
      <c r="M318" s="281"/>
      <c r="N318" s="281"/>
      <c r="O318" s="288"/>
      <c r="P318" s="288"/>
      <c r="Q318" s="281"/>
      <c r="R318" s="281"/>
      <c r="S318" s="281"/>
      <c r="T318" s="281"/>
      <c r="U318" s="281"/>
      <c r="V318" s="281"/>
      <c r="W318" s="281"/>
      <c r="X318" s="288"/>
      <c r="Y318" s="288"/>
      <c r="Z318" s="281"/>
      <c r="AA318" s="281"/>
      <c r="AB318" s="281"/>
      <c r="AC318" s="281"/>
      <c r="AD318" s="281"/>
      <c r="AE318" s="281"/>
      <c r="AF318" s="281"/>
      <c r="AG318" s="281"/>
      <c r="AH318" s="281"/>
      <c r="AI318" s="281"/>
      <c r="AJ318" s="281"/>
      <c r="AK318" s="281"/>
      <c r="AL318" s="281"/>
      <c r="AM318" s="289"/>
      <c r="AN318" s="289"/>
      <c r="AO318" s="282"/>
      <c r="AP318" s="289"/>
      <c r="AQ318" s="289"/>
      <c r="AR318" s="282"/>
      <c r="AS318" s="281"/>
      <c r="AT318" s="281"/>
      <c r="AU318" s="281"/>
      <c r="AV318" s="281"/>
      <c r="AW318" s="288"/>
      <c r="AX318" s="288"/>
      <c r="AY318" s="281"/>
      <c r="AZ318" s="281"/>
      <c r="BA318" s="281"/>
      <c r="BB318" s="281"/>
      <c r="BC318" s="281"/>
      <c r="BD318" s="281"/>
      <c r="BE318" s="281"/>
      <c r="BF318" s="288"/>
      <c r="BG318" s="288"/>
      <c r="BH318" s="281"/>
      <c r="BI318" s="281"/>
      <c r="BJ318" s="281"/>
      <c r="BK318" s="282"/>
      <c r="BL318" s="281"/>
      <c r="BM318" s="281"/>
      <c r="BN318" s="281"/>
      <c r="BO318" s="281"/>
      <c r="BP318" s="281"/>
      <c r="BQ318" s="281"/>
      <c r="BR318" s="281"/>
      <c r="BS318" s="281"/>
      <c r="BT318" s="281"/>
      <c r="BU318" s="281"/>
      <c r="BV318" s="281"/>
      <c r="BW318" s="281"/>
      <c r="BX318" s="281"/>
      <c r="BY318" s="281"/>
      <c r="BZ318" s="288"/>
      <c r="CA318" s="288"/>
      <c r="CB318" s="281"/>
      <c r="CC318" s="281"/>
      <c r="CD318" s="281"/>
      <c r="CE318" s="282"/>
      <c r="CF318" s="281"/>
      <c r="CG318" s="281"/>
      <c r="CH318" s="281"/>
      <c r="CI318" s="281"/>
      <c r="CJ318" s="281"/>
      <c r="CK318" s="281"/>
      <c r="CL318" s="288"/>
      <c r="CM318" s="288"/>
      <c r="CN318" s="281"/>
      <c r="CO318" s="288"/>
      <c r="CP318" s="288"/>
      <c r="CQ318" s="281"/>
      <c r="CR318" s="281"/>
      <c r="CS318" s="281"/>
      <c r="CT318" s="281"/>
      <c r="CU318" s="281"/>
      <c r="CV318" s="281"/>
      <c r="CW318" s="281"/>
      <c r="CX318" s="281"/>
      <c r="CY318" s="281"/>
      <c r="CZ318" s="281"/>
      <c r="DA318" s="281"/>
      <c r="DB318" s="281"/>
      <c r="DC318" s="281"/>
      <c r="DD318" s="281"/>
      <c r="DE318" s="281"/>
      <c r="DF318" s="281"/>
      <c r="DG318" s="281"/>
      <c r="DH318" s="281"/>
      <c r="DI318" s="281"/>
      <c r="DJ318" s="281"/>
      <c r="DK318" s="281"/>
      <c r="DL318" s="281"/>
      <c r="DM318" s="281"/>
      <c r="DN318" s="281"/>
      <c r="DO318" s="281"/>
      <c r="DP318" s="281"/>
      <c r="DQ318" s="281"/>
      <c r="DR318" s="281"/>
      <c r="DS318" s="281"/>
      <c r="DT318" s="281"/>
      <c r="DU318" s="281"/>
      <c r="DV318" s="281"/>
      <c r="DW318" s="281"/>
      <c r="DX318" s="281"/>
      <c r="DY318" s="281"/>
      <c r="DZ318" s="281"/>
      <c r="EA318" s="281"/>
      <c r="EB318" s="281"/>
      <c r="EC318" s="281"/>
      <c r="ED318" s="281"/>
      <c r="EE318" s="281"/>
      <c r="EF318" s="281"/>
      <c r="EG318" s="281"/>
      <c r="EH318" s="281"/>
      <c r="EI318" s="281"/>
      <c r="EJ318" s="281"/>
      <c r="EK318" s="281"/>
      <c r="EL318" s="281"/>
      <c r="EM318" s="281"/>
      <c r="EN318" s="281"/>
      <c r="EO318" s="281"/>
      <c r="EP318" s="281"/>
      <c r="EQ318" s="281"/>
      <c r="ER318" s="281"/>
      <c r="ES318" s="281"/>
      <c r="ET318" s="281"/>
      <c r="EU318" s="281"/>
      <c r="EV318" s="281"/>
      <c r="EW318" s="281"/>
      <c r="EX318" s="281"/>
      <c r="EY318" s="281"/>
      <c r="EZ318" s="281"/>
      <c r="FA318" s="281"/>
      <c r="FB318" s="281"/>
      <c r="FC318" s="281">
        <f t="shared" si="768"/>
        <v>89153.685530000002</v>
      </c>
      <c r="FD318" s="281"/>
      <c r="FE318" s="263">
        <v>89153.685530000002</v>
      </c>
      <c r="FF318" s="281"/>
      <c r="FG318" s="281"/>
      <c r="FH318" s="281"/>
      <c r="FI318" s="281"/>
      <c r="FJ318" s="281"/>
      <c r="FK318" s="281"/>
      <c r="FL318" s="281"/>
      <c r="FM318" s="281"/>
      <c r="FN318" s="281"/>
      <c r="FO318" s="281"/>
      <c r="FP318" s="281"/>
      <c r="FQ318" s="281"/>
      <c r="FR318" s="281"/>
      <c r="FS318" s="281">
        <f t="shared" si="769"/>
        <v>0</v>
      </c>
      <c r="FT318" s="431">
        <f t="shared" si="678"/>
        <v>0</v>
      </c>
      <c r="FU318" s="281"/>
      <c r="FV318" s="431">
        <v>0</v>
      </c>
      <c r="FW318" s="263"/>
      <c r="FX318" s="431">
        <f t="shared" si="765"/>
        <v>0</v>
      </c>
      <c r="FY318" s="281"/>
      <c r="FZ318" s="431"/>
      <c r="GA318" s="281">
        <f t="shared" si="770"/>
        <v>89153.685530000002</v>
      </c>
      <c r="GB318" s="431">
        <f t="shared" si="766"/>
        <v>1</v>
      </c>
      <c r="GC318" s="281"/>
      <c r="GD318" s="431"/>
      <c r="GE318" s="263">
        <v>89153.685530000002</v>
      </c>
      <c r="GF318" s="431">
        <f t="shared" si="771"/>
        <v>1</v>
      </c>
      <c r="GG318" s="281"/>
      <c r="GH318" s="431"/>
      <c r="GI318" s="281">
        <f t="shared" si="772"/>
        <v>0</v>
      </c>
      <c r="GJ318" s="431">
        <f t="shared" si="680"/>
        <v>0</v>
      </c>
      <c r="GK318" s="281"/>
      <c r="GL318" s="431"/>
      <c r="GM318" s="263"/>
      <c r="GN318" s="431">
        <f t="shared" si="767"/>
        <v>0</v>
      </c>
      <c r="GO318" s="281"/>
      <c r="GP318" s="431"/>
      <c r="GQ318" s="281"/>
      <c r="GR318" s="281"/>
      <c r="GS318" s="281"/>
      <c r="GT318" s="281"/>
      <c r="GU318" s="281"/>
      <c r="GV318" s="281"/>
      <c r="GW318" s="281"/>
      <c r="GX318" s="281"/>
      <c r="GY318" s="281"/>
      <c r="GZ318" s="281"/>
      <c r="HA318" s="281"/>
      <c r="HB318" s="281"/>
      <c r="HC318" s="281"/>
      <c r="HD318" s="281"/>
      <c r="HE318" s="281"/>
      <c r="HF318" s="281"/>
      <c r="HG318" s="281"/>
      <c r="HH318" s="281"/>
      <c r="HI318" s="281"/>
      <c r="HJ318" s="281"/>
      <c r="HK318" s="281"/>
      <c r="HL318" s="281"/>
      <c r="HM318" s="281"/>
      <c r="HN318" s="281"/>
      <c r="HO318" s="281"/>
      <c r="HP318" s="281"/>
      <c r="HQ318" s="281"/>
      <c r="HR318" s="281"/>
      <c r="HS318" s="281"/>
      <c r="HT318" s="281"/>
      <c r="HU318" s="281"/>
      <c r="HV318" s="281"/>
      <c r="HW318" s="281"/>
      <c r="HX318" s="281"/>
      <c r="HY318" s="281"/>
      <c r="HZ318" s="281"/>
      <c r="IA318" s="281"/>
      <c r="IB318" s="281"/>
      <c r="IC318" s="281"/>
      <c r="ID318" s="281"/>
      <c r="IE318" s="485"/>
      <c r="IF318" s="283"/>
      <c r="IG318" s="283"/>
      <c r="IH318" s="283"/>
      <c r="II318" s="393"/>
      <c r="IJ318" s="393"/>
      <c r="IK318" s="393"/>
      <c r="IL318" s="393"/>
      <c r="IM318" s="393"/>
      <c r="IN318" s="393"/>
      <c r="IO318" s="393"/>
    </row>
    <row r="319" spans="2:249" s="498" customFormat="1" ht="81.75" customHeight="1" x14ac:dyDescent="0.3">
      <c r="B319" s="259" t="s">
        <v>93</v>
      </c>
      <c r="C319" s="272" t="s">
        <v>482</v>
      </c>
      <c r="D319" s="490"/>
      <c r="E319" s="281"/>
      <c r="F319" s="281"/>
      <c r="G319" s="281"/>
      <c r="H319" s="281"/>
      <c r="I319" s="288"/>
      <c r="J319" s="288"/>
      <c r="K319" s="281"/>
      <c r="L319" s="281"/>
      <c r="M319" s="281"/>
      <c r="N319" s="281"/>
      <c r="O319" s="288"/>
      <c r="P319" s="288"/>
      <c r="Q319" s="281"/>
      <c r="R319" s="281"/>
      <c r="S319" s="281"/>
      <c r="T319" s="281"/>
      <c r="U319" s="281"/>
      <c r="V319" s="281"/>
      <c r="W319" s="281"/>
      <c r="X319" s="288"/>
      <c r="Y319" s="288"/>
      <c r="Z319" s="281"/>
      <c r="AA319" s="281"/>
      <c r="AB319" s="281"/>
      <c r="AC319" s="281"/>
      <c r="AD319" s="281"/>
      <c r="AE319" s="281"/>
      <c r="AF319" s="281"/>
      <c r="AG319" s="281"/>
      <c r="AH319" s="281"/>
      <c r="AI319" s="281"/>
      <c r="AJ319" s="281"/>
      <c r="AK319" s="281"/>
      <c r="AL319" s="281"/>
      <c r="AM319" s="289"/>
      <c r="AN319" s="289"/>
      <c r="AO319" s="282"/>
      <c r="AP319" s="289"/>
      <c r="AQ319" s="289"/>
      <c r="AR319" s="282"/>
      <c r="AS319" s="281"/>
      <c r="AT319" s="281"/>
      <c r="AU319" s="281"/>
      <c r="AV319" s="281"/>
      <c r="AW319" s="288"/>
      <c r="AX319" s="288"/>
      <c r="AY319" s="281"/>
      <c r="AZ319" s="281"/>
      <c r="BA319" s="281"/>
      <c r="BB319" s="281"/>
      <c r="BC319" s="281"/>
      <c r="BD319" s="281"/>
      <c r="BE319" s="281"/>
      <c r="BF319" s="288"/>
      <c r="BG319" s="288"/>
      <c r="BH319" s="281"/>
      <c r="BI319" s="281"/>
      <c r="BJ319" s="281"/>
      <c r="BK319" s="282"/>
      <c r="BL319" s="281"/>
      <c r="BM319" s="281"/>
      <c r="BN319" s="281"/>
      <c r="BO319" s="281"/>
      <c r="BP319" s="281"/>
      <c r="BQ319" s="281"/>
      <c r="BR319" s="281"/>
      <c r="BS319" s="281"/>
      <c r="BT319" s="281"/>
      <c r="BU319" s="281"/>
      <c r="BV319" s="281"/>
      <c r="BW319" s="281"/>
      <c r="BX319" s="281"/>
      <c r="BY319" s="281"/>
      <c r="BZ319" s="288"/>
      <c r="CA319" s="288"/>
      <c r="CB319" s="281"/>
      <c r="CC319" s="281"/>
      <c r="CD319" s="281"/>
      <c r="CE319" s="282"/>
      <c r="CF319" s="281"/>
      <c r="CG319" s="281"/>
      <c r="CH319" s="281"/>
      <c r="CI319" s="281"/>
      <c r="CJ319" s="281"/>
      <c r="CK319" s="281"/>
      <c r="CL319" s="288"/>
      <c r="CM319" s="288"/>
      <c r="CN319" s="281"/>
      <c r="CO319" s="288"/>
      <c r="CP319" s="288"/>
      <c r="CQ319" s="281"/>
      <c r="CR319" s="281"/>
      <c r="CS319" s="281"/>
      <c r="CT319" s="281"/>
      <c r="CU319" s="281"/>
      <c r="CV319" s="281"/>
      <c r="CW319" s="281"/>
      <c r="CX319" s="281"/>
      <c r="CY319" s="281"/>
      <c r="CZ319" s="281"/>
      <c r="DA319" s="281"/>
      <c r="DB319" s="281"/>
      <c r="DC319" s="281"/>
      <c r="DD319" s="281"/>
      <c r="DE319" s="281"/>
      <c r="DF319" s="281"/>
      <c r="DG319" s="281"/>
      <c r="DH319" s="281"/>
      <c r="DI319" s="281"/>
      <c r="DJ319" s="281"/>
      <c r="DK319" s="281"/>
      <c r="DL319" s="281"/>
      <c r="DM319" s="281"/>
      <c r="DN319" s="281"/>
      <c r="DO319" s="281"/>
      <c r="DP319" s="281"/>
      <c r="DQ319" s="281"/>
      <c r="DR319" s="281"/>
      <c r="DS319" s="281"/>
      <c r="DT319" s="281"/>
      <c r="DU319" s="281"/>
      <c r="DV319" s="281"/>
      <c r="DW319" s="281"/>
      <c r="DX319" s="281"/>
      <c r="DY319" s="281"/>
      <c r="DZ319" s="281"/>
      <c r="EA319" s="281"/>
      <c r="EB319" s="281"/>
      <c r="EC319" s="281"/>
      <c r="ED319" s="281"/>
      <c r="EE319" s="281"/>
      <c r="EF319" s="281"/>
      <c r="EG319" s="281"/>
      <c r="EH319" s="281"/>
      <c r="EI319" s="281"/>
      <c r="EJ319" s="281"/>
      <c r="EK319" s="281"/>
      <c r="EL319" s="281"/>
      <c r="EM319" s="281"/>
      <c r="EN319" s="281"/>
      <c r="EO319" s="281"/>
      <c r="EP319" s="281"/>
      <c r="EQ319" s="281"/>
      <c r="ER319" s="281"/>
      <c r="ES319" s="281"/>
      <c r="ET319" s="281"/>
      <c r="EU319" s="281"/>
      <c r="EV319" s="281"/>
      <c r="EW319" s="281"/>
      <c r="EX319" s="281"/>
      <c r="EY319" s="281"/>
      <c r="EZ319" s="281"/>
      <c r="FA319" s="281"/>
      <c r="FB319" s="281"/>
      <c r="FC319" s="281">
        <f t="shared" si="768"/>
        <v>596.16</v>
      </c>
      <c r="FD319" s="281"/>
      <c r="FE319" s="263">
        <v>596.16</v>
      </c>
      <c r="FF319" s="281"/>
      <c r="FG319" s="281"/>
      <c r="FH319" s="281"/>
      <c r="FI319" s="281"/>
      <c r="FJ319" s="281"/>
      <c r="FK319" s="281"/>
      <c r="FL319" s="281"/>
      <c r="FM319" s="281"/>
      <c r="FN319" s="281"/>
      <c r="FO319" s="281"/>
      <c r="FP319" s="281"/>
      <c r="FQ319" s="281"/>
      <c r="FR319" s="281"/>
      <c r="FS319" s="281">
        <f t="shared" si="769"/>
        <v>0</v>
      </c>
      <c r="FT319" s="431">
        <f t="shared" si="678"/>
        <v>0</v>
      </c>
      <c r="FU319" s="281"/>
      <c r="FV319" s="431">
        <v>0</v>
      </c>
      <c r="FW319" s="263"/>
      <c r="FX319" s="431">
        <f t="shared" si="765"/>
        <v>0</v>
      </c>
      <c r="FY319" s="281"/>
      <c r="FZ319" s="431"/>
      <c r="GA319" s="281">
        <f t="shared" si="770"/>
        <v>0</v>
      </c>
      <c r="GB319" s="431">
        <f t="shared" si="766"/>
        <v>0</v>
      </c>
      <c r="GC319" s="281"/>
      <c r="GD319" s="431"/>
      <c r="GE319" s="263"/>
      <c r="GF319" s="431">
        <f t="shared" si="771"/>
        <v>0</v>
      </c>
      <c r="GG319" s="281"/>
      <c r="GH319" s="431"/>
      <c r="GI319" s="281">
        <f t="shared" si="772"/>
        <v>0</v>
      </c>
      <c r="GJ319" s="431">
        <f t="shared" si="680"/>
        <v>0</v>
      </c>
      <c r="GK319" s="281"/>
      <c r="GL319" s="431"/>
      <c r="GM319" s="263"/>
      <c r="GN319" s="431">
        <f t="shared" si="767"/>
        <v>0</v>
      </c>
      <c r="GO319" s="281"/>
      <c r="GP319" s="431"/>
      <c r="GQ319" s="281"/>
      <c r="GR319" s="281"/>
      <c r="GS319" s="281"/>
      <c r="GT319" s="281"/>
      <c r="GU319" s="281"/>
      <c r="GV319" s="281"/>
      <c r="GW319" s="281"/>
      <c r="GX319" s="281"/>
      <c r="GY319" s="281"/>
      <c r="GZ319" s="281"/>
      <c r="HA319" s="281"/>
      <c r="HB319" s="281"/>
      <c r="HC319" s="281"/>
      <c r="HD319" s="281"/>
      <c r="HE319" s="281"/>
      <c r="HF319" s="281"/>
      <c r="HG319" s="281"/>
      <c r="HH319" s="281"/>
      <c r="HI319" s="281"/>
      <c r="HJ319" s="281"/>
      <c r="HK319" s="281"/>
      <c r="HL319" s="281"/>
      <c r="HM319" s="281"/>
      <c r="HN319" s="281"/>
      <c r="HO319" s="281"/>
      <c r="HP319" s="281"/>
      <c r="HQ319" s="281"/>
      <c r="HR319" s="281"/>
      <c r="HS319" s="281"/>
      <c r="HT319" s="281"/>
      <c r="HU319" s="281"/>
      <c r="HV319" s="281"/>
      <c r="HW319" s="281"/>
      <c r="HX319" s="281"/>
      <c r="HY319" s="281"/>
      <c r="HZ319" s="281"/>
      <c r="IA319" s="281"/>
      <c r="IB319" s="281"/>
      <c r="IC319" s="281"/>
      <c r="ID319" s="281"/>
      <c r="IE319" s="485"/>
      <c r="IF319" s="283"/>
      <c r="IG319" s="283"/>
      <c r="IH319" s="283"/>
      <c r="II319" s="393"/>
      <c r="IJ319" s="393"/>
      <c r="IK319" s="393"/>
      <c r="IL319" s="393"/>
      <c r="IM319" s="393"/>
      <c r="IN319" s="393"/>
      <c r="IO319" s="393"/>
    </row>
    <row r="320" spans="2:249" s="498" customFormat="1" ht="36" customHeight="1" x14ac:dyDescent="0.3">
      <c r="B320" s="259" t="s">
        <v>94</v>
      </c>
      <c r="C320" s="272" t="s">
        <v>483</v>
      </c>
      <c r="D320" s="490"/>
      <c r="E320" s="281"/>
      <c r="F320" s="281"/>
      <c r="G320" s="281"/>
      <c r="H320" s="281"/>
      <c r="I320" s="288"/>
      <c r="J320" s="288"/>
      <c r="K320" s="281"/>
      <c r="L320" s="281"/>
      <c r="M320" s="281"/>
      <c r="N320" s="281"/>
      <c r="O320" s="288"/>
      <c r="P320" s="288"/>
      <c r="Q320" s="281"/>
      <c r="R320" s="281"/>
      <c r="S320" s="281"/>
      <c r="T320" s="281"/>
      <c r="U320" s="281"/>
      <c r="V320" s="281"/>
      <c r="W320" s="281"/>
      <c r="X320" s="288"/>
      <c r="Y320" s="288"/>
      <c r="Z320" s="281"/>
      <c r="AA320" s="281"/>
      <c r="AB320" s="281"/>
      <c r="AC320" s="281"/>
      <c r="AD320" s="281"/>
      <c r="AE320" s="281"/>
      <c r="AF320" s="281"/>
      <c r="AG320" s="281"/>
      <c r="AH320" s="281"/>
      <c r="AI320" s="281"/>
      <c r="AJ320" s="281"/>
      <c r="AK320" s="281"/>
      <c r="AL320" s="281"/>
      <c r="AM320" s="289"/>
      <c r="AN320" s="289"/>
      <c r="AO320" s="282"/>
      <c r="AP320" s="289"/>
      <c r="AQ320" s="289"/>
      <c r="AR320" s="282"/>
      <c r="AS320" s="281"/>
      <c r="AT320" s="281"/>
      <c r="AU320" s="281"/>
      <c r="AV320" s="281"/>
      <c r="AW320" s="288"/>
      <c r="AX320" s="288"/>
      <c r="AY320" s="281"/>
      <c r="AZ320" s="281"/>
      <c r="BA320" s="281"/>
      <c r="BB320" s="281"/>
      <c r="BC320" s="281"/>
      <c r="BD320" s="281"/>
      <c r="BE320" s="281"/>
      <c r="BF320" s="288"/>
      <c r="BG320" s="288"/>
      <c r="BH320" s="281"/>
      <c r="BI320" s="281"/>
      <c r="BJ320" s="281"/>
      <c r="BK320" s="282"/>
      <c r="BL320" s="281"/>
      <c r="BM320" s="281"/>
      <c r="BN320" s="281"/>
      <c r="BO320" s="281"/>
      <c r="BP320" s="281"/>
      <c r="BQ320" s="281"/>
      <c r="BR320" s="281"/>
      <c r="BS320" s="281"/>
      <c r="BT320" s="281"/>
      <c r="BU320" s="281"/>
      <c r="BV320" s="281"/>
      <c r="BW320" s="281"/>
      <c r="BX320" s="281"/>
      <c r="BY320" s="281"/>
      <c r="BZ320" s="288"/>
      <c r="CA320" s="288"/>
      <c r="CB320" s="281"/>
      <c r="CC320" s="281"/>
      <c r="CD320" s="281"/>
      <c r="CE320" s="282"/>
      <c r="CF320" s="281"/>
      <c r="CG320" s="281"/>
      <c r="CH320" s="281"/>
      <c r="CI320" s="281"/>
      <c r="CJ320" s="281"/>
      <c r="CK320" s="281"/>
      <c r="CL320" s="288"/>
      <c r="CM320" s="288"/>
      <c r="CN320" s="281"/>
      <c r="CO320" s="288"/>
      <c r="CP320" s="288"/>
      <c r="CQ320" s="281"/>
      <c r="CR320" s="281"/>
      <c r="CS320" s="281"/>
      <c r="CT320" s="281"/>
      <c r="CU320" s="281"/>
      <c r="CV320" s="281"/>
      <c r="CW320" s="281"/>
      <c r="CX320" s="281"/>
      <c r="CY320" s="281"/>
      <c r="CZ320" s="281"/>
      <c r="DA320" s="281"/>
      <c r="DB320" s="281"/>
      <c r="DC320" s="281"/>
      <c r="DD320" s="281"/>
      <c r="DE320" s="281"/>
      <c r="DF320" s="281"/>
      <c r="DG320" s="281"/>
      <c r="DH320" s="281"/>
      <c r="DI320" s="281"/>
      <c r="DJ320" s="281"/>
      <c r="DK320" s="281"/>
      <c r="DL320" s="281"/>
      <c r="DM320" s="281"/>
      <c r="DN320" s="281"/>
      <c r="DO320" s="281"/>
      <c r="DP320" s="281"/>
      <c r="DQ320" s="281"/>
      <c r="DR320" s="281"/>
      <c r="DS320" s="281"/>
      <c r="DT320" s="281"/>
      <c r="DU320" s="281"/>
      <c r="DV320" s="281"/>
      <c r="DW320" s="281"/>
      <c r="DX320" s="281"/>
      <c r="DY320" s="281"/>
      <c r="DZ320" s="281"/>
      <c r="EA320" s="281"/>
      <c r="EB320" s="281"/>
      <c r="EC320" s="281"/>
      <c r="ED320" s="281"/>
      <c r="EE320" s="281"/>
      <c r="EF320" s="281"/>
      <c r="EG320" s="281"/>
      <c r="EH320" s="281"/>
      <c r="EI320" s="281"/>
      <c r="EJ320" s="281"/>
      <c r="EK320" s="281"/>
      <c r="EL320" s="281"/>
      <c r="EM320" s="281"/>
      <c r="EN320" s="281"/>
      <c r="EO320" s="281"/>
      <c r="EP320" s="281"/>
      <c r="EQ320" s="281"/>
      <c r="ER320" s="281"/>
      <c r="ES320" s="281"/>
      <c r="ET320" s="281"/>
      <c r="EU320" s="281"/>
      <c r="EV320" s="281"/>
      <c r="EW320" s="281"/>
      <c r="EX320" s="281"/>
      <c r="EY320" s="281"/>
      <c r="EZ320" s="281"/>
      <c r="FA320" s="281"/>
      <c r="FB320" s="281"/>
      <c r="FC320" s="281">
        <f t="shared" si="768"/>
        <v>1096.2719999999999</v>
      </c>
      <c r="FD320" s="281"/>
      <c r="FE320" s="263">
        <v>1096.2719999999999</v>
      </c>
      <c r="FF320" s="281"/>
      <c r="FG320" s="281"/>
      <c r="FH320" s="281"/>
      <c r="FI320" s="281"/>
      <c r="FJ320" s="281"/>
      <c r="FK320" s="281"/>
      <c r="FL320" s="281"/>
      <c r="FM320" s="281"/>
      <c r="FN320" s="281"/>
      <c r="FO320" s="281"/>
      <c r="FP320" s="281"/>
      <c r="FQ320" s="281"/>
      <c r="FR320" s="281"/>
      <c r="FS320" s="281">
        <f t="shared" si="769"/>
        <v>0</v>
      </c>
      <c r="FT320" s="431">
        <f t="shared" si="678"/>
        <v>0</v>
      </c>
      <c r="FU320" s="281"/>
      <c r="FV320" s="431">
        <v>0</v>
      </c>
      <c r="FW320" s="263"/>
      <c r="FX320" s="431">
        <f t="shared" si="765"/>
        <v>0</v>
      </c>
      <c r="FY320" s="281"/>
      <c r="FZ320" s="431"/>
      <c r="GA320" s="281">
        <f t="shared" si="770"/>
        <v>238.62860000000001</v>
      </c>
      <c r="GB320" s="431">
        <f t="shared" si="766"/>
        <v>0.21767280382970652</v>
      </c>
      <c r="GC320" s="281"/>
      <c r="GD320" s="431"/>
      <c r="GE320" s="263">
        <v>238.62860000000001</v>
      </c>
      <c r="GF320" s="431">
        <f t="shared" si="771"/>
        <v>0.21767280382970652</v>
      </c>
      <c r="GG320" s="281"/>
      <c r="GH320" s="431"/>
      <c r="GI320" s="281">
        <f t="shared" si="772"/>
        <v>0</v>
      </c>
      <c r="GJ320" s="431">
        <f t="shared" si="680"/>
        <v>0</v>
      </c>
      <c r="GK320" s="281"/>
      <c r="GL320" s="431"/>
      <c r="GM320" s="263"/>
      <c r="GN320" s="431">
        <f t="shared" si="767"/>
        <v>0</v>
      </c>
      <c r="GO320" s="281"/>
      <c r="GP320" s="431"/>
      <c r="GQ320" s="281"/>
      <c r="GR320" s="281"/>
      <c r="GS320" s="281"/>
      <c r="GT320" s="281"/>
      <c r="GU320" s="281"/>
      <c r="GV320" s="281"/>
      <c r="GW320" s="281"/>
      <c r="GX320" s="281"/>
      <c r="GY320" s="281"/>
      <c r="GZ320" s="281"/>
      <c r="HA320" s="281"/>
      <c r="HB320" s="281"/>
      <c r="HC320" s="281"/>
      <c r="HD320" s="281"/>
      <c r="HE320" s="281"/>
      <c r="HF320" s="281"/>
      <c r="HG320" s="281"/>
      <c r="HH320" s="281"/>
      <c r="HI320" s="281"/>
      <c r="HJ320" s="281"/>
      <c r="HK320" s="281"/>
      <c r="HL320" s="281"/>
      <c r="HM320" s="281"/>
      <c r="HN320" s="281"/>
      <c r="HO320" s="281"/>
      <c r="HP320" s="281"/>
      <c r="HQ320" s="281"/>
      <c r="HR320" s="281"/>
      <c r="HS320" s="281"/>
      <c r="HT320" s="281"/>
      <c r="HU320" s="281"/>
      <c r="HV320" s="281"/>
      <c r="HW320" s="281"/>
      <c r="HX320" s="281"/>
      <c r="HY320" s="281"/>
      <c r="HZ320" s="281"/>
      <c r="IA320" s="281"/>
      <c r="IB320" s="281"/>
      <c r="IC320" s="281"/>
      <c r="ID320" s="281"/>
      <c r="IE320" s="485"/>
      <c r="IF320" s="283"/>
      <c r="IG320" s="283"/>
      <c r="IH320" s="283"/>
      <c r="II320" s="393"/>
      <c r="IJ320" s="393"/>
      <c r="IK320" s="393"/>
      <c r="IL320" s="393"/>
      <c r="IM320" s="393"/>
      <c r="IN320" s="393"/>
      <c r="IO320" s="393"/>
    </row>
    <row r="321" spans="2:249" s="500" customFormat="1" ht="60" customHeight="1" x14ac:dyDescent="0.3">
      <c r="B321" s="219" t="s">
        <v>484</v>
      </c>
      <c r="C321" s="410" t="s">
        <v>485</v>
      </c>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6"/>
      <c r="AL321" s="226"/>
      <c r="AM321" s="410"/>
      <c r="AN321" s="410"/>
      <c r="AO321" s="226"/>
      <c r="AP321" s="223"/>
      <c r="AQ321" s="223"/>
      <c r="AR321" s="226"/>
      <c r="AS321" s="223"/>
      <c r="AT321" s="223"/>
      <c r="AU321" s="223"/>
      <c r="AV321" s="223"/>
      <c r="AW321" s="223"/>
      <c r="AX321" s="223"/>
      <c r="AY321" s="223"/>
      <c r="AZ321" s="223"/>
      <c r="BA321" s="223"/>
      <c r="BB321" s="223"/>
      <c r="BC321" s="223"/>
      <c r="BD321" s="223"/>
      <c r="BE321" s="223"/>
      <c r="BF321" s="223"/>
      <c r="BG321" s="223"/>
      <c r="BH321" s="223"/>
      <c r="BI321" s="223"/>
      <c r="BJ321" s="223"/>
      <c r="BK321" s="226"/>
      <c r="BL321" s="226"/>
      <c r="BM321" s="226"/>
      <c r="BN321" s="226"/>
      <c r="BO321" s="226"/>
      <c r="BP321" s="226"/>
      <c r="BQ321" s="226"/>
      <c r="BR321" s="226"/>
      <c r="BS321" s="226"/>
      <c r="BT321" s="226"/>
      <c r="BU321" s="226"/>
      <c r="BV321" s="223"/>
      <c r="BW321" s="223"/>
      <c r="BX321" s="223"/>
      <c r="BY321" s="223"/>
      <c r="BZ321" s="223"/>
      <c r="CA321" s="223"/>
      <c r="CB321" s="223"/>
      <c r="CC321" s="223"/>
      <c r="CD321" s="223"/>
      <c r="CE321" s="226"/>
      <c r="CF321" s="226"/>
      <c r="CG321" s="223"/>
      <c r="CH321" s="223"/>
      <c r="CI321" s="223"/>
      <c r="CJ321" s="223"/>
      <c r="CK321" s="223"/>
      <c r="CL321" s="223"/>
      <c r="CM321" s="223"/>
      <c r="CN321" s="223"/>
      <c r="CO321" s="223"/>
      <c r="CP321" s="223"/>
      <c r="CQ321" s="223"/>
      <c r="CR321" s="223"/>
      <c r="CS321" s="223"/>
      <c r="CT321" s="223"/>
      <c r="CU321" s="223"/>
      <c r="CV321" s="223"/>
      <c r="CW321" s="223">
        <f>CX321</f>
        <v>0</v>
      </c>
      <c r="CX321" s="223">
        <v>0</v>
      </c>
      <c r="CY321" s="223"/>
      <c r="CZ321" s="223"/>
      <c r="DA321" s="223"/>
      <c r="DB321" s="223"/>
      <c r="DC321" s="223"/>
      <c r="DD321" s="223"/>
      <c r="DE321" s="223"/>
      <c r="DF321" s="223">
        <f>DG321+DH321</f>
        <v>48299.215400000001</v>
      </c>
      <c r="DG321" s="223">
        <f>DJ321-CX321</f>
        <v>48299.215400000001</v>
      </c>
      <c r="DH321" s="223"/>
      <c r="DI321" s="223">
        <f>DJ321</f>
        <v>48299.215400000001</v>
      </c>
      <c r="DJ321" s="223">
        <v>48299.215400000001</v>
      </c>
      <c r="DK321" s="223"/>
      <c r="DL321" s="223"/>
      <c r="DM321" s="223"/>
      <c r="DN321" s="223"/>
      <c r="DO321" s="223"/>
      <c r="DP321" s="223"/>
      <c r="DQ321" s="223"/>
      <c r="DR321" s="223"/>
      <c r="DS321" s="223"/>
      <c r="DT321" s="223"/>
      <c r="DU321" s="223">
        <v>0</v>
      </c>
      <c r="DV321" s="223">
        <v>0</v>
      </c>
      <c r="DW321" s="223">
        <v>0</v>
      </c>
      <c r="DX321" s="223"/>
      <c r="DY321" s="223"/>
      <c r="DZ321" s="223"/>
      <c r="EA321" s="223"/>
      <c r="EB321" s="223"/>
      <c r="EC321" s="223"/>
      <c r="ED321" s="223">
        <f>EE321+EF321</f>
        <v>0</v>
      </c>
      <c r="EE321" s="223">
        <f>EH321-DV321</f>
        <v>0</v>
      </c>
      <c r="EF321" s="223"/>
      <c r="EG321" s="223">
        <f>EH321+EI321+EJ321</f>
        <v>63432.124199999998</v>
      </c>
      <c r="EH321" s="223">
        <f>EH322</f>
        <v>0</v>
      </c>
      <c r="EI321" s="223">
        <f>EI322</f>
        <v>63432.124199999998</v>
      </c>
      <c r="EJ321" s="223"/>
      <c r="EK321" s="223">
        <f>EL321+EM321+EN321</f>
        <v>-63432.124199999998</v>
      </c>
      <c r="EL321" s="223">
        <f>EL322</f>
        <v>0</v>
      </c>
      <c r="EM321" s="223">
        <f>EM322</f>
        <v>-63432.124199999998</v>
      </c>
      <c r="EN321" s="223">
        <f>EN322</f>
        <v>0</v>
      </c>
      <c r="EO321" s="223">
        <f>EP321+EQ321+ER321</f>
        <v>0</v>
      </c>
      <c r="EP321" s="223">
        <f>EP322</f>
        <v>0</v>
      </c>
      <c r="EQ321" s="223">
        <f>EQ322</f>
        <v>0</v>
      </c>
      <c r="ER321" s="223">
        <f>ER322</f>
        <v>0</v>
      </c>
      <c r="ES321" s="223">
        <f>ET321+EU321+EV321</f>
        <v>0</v>
      </c>
      <c r="ET321" s="223">
        <f>ET322</f>
        <v>0</v>
      </c>
      <c r="EU321" s="223">
        <f>EU322</f>
        <v>0</v>
      </c>
      <c r="EV321" s="223">
        <f>EV322</f>
        <v>0</v>
      </c>
      <c r="EW321" s="223">
        <v>0</v>
      </c>
      <c r="EX321" s="223">
        <v>0</v>
      </c>
      <c r="EY321" s="223">
        <v>0</v>
      </c>
      <c r="EZ321" s="223" t="e">
        <f>FA321+FB321</f>
        <v>#REF!</v>
      </c>
      <c r="FA321" s="223" t="e">
        <f>FD321-#REF!</f>
        <v>#REF!</v>
      </c>
      <c r="FB321" s="223"/>
      <c r="FC321" s="223">
        <f>FD321+FE321+FF321</f>
        <v>63432.124199999998</v>
      </c>
      <c r="FD321" s="223">
        <f>FD322</f>
        <v>0</v>
      </c>
      <c r="FE321" s="223">
        <f>FE322</f>
        <v>63432.124199999998</v>
      </c>
      <c r="FF321" s="223">
        <f>FF322</f>
        <v>0</v>
      </c>
      <c r="FG321" s="223"/>
      <c r="FH321" s="223"/>
      <c r="FI321" s="223"/>
      <c r="FJ321" s="223"/>
      <c r="FK321" s="223">
        <f>FL321+FM321+FN321</f>
        <v>0</v>
      </c>
      <c r="FL321" s="223">
        <f>FL322</f>
        <v>0</v>
      </c>
      <c r="FM321" s="223">
        <f>FM322</f>
        <v>0</v>
      </c>
      <c r="FN321" s="223">
        <f>FN322</f>
        <v>0</v>
      </c>
      <c r="FO321" s="223">
        <f>FP321+FQ321+FR321</f>
        <v>63432.124199999998</v>
      </c>
      <c r="FP321" s="223">
        <f>FP322</f>
        <v>0</v>
      </c>
      <c r="FQ321" s="223">
        <f>FQ322</f>
        <v>63432.124199999998</v>
      </c>
      <c r="FR321" s="223"/>
      <c r="FS321" s="223">
        <v>0</v>
      </c>
      <c r="FT321" s="425">
        <f t="shared" si="678"/>
        <v>0</v>
      </c>
      <c r="FU321" s="223"/>
      <c r="FV321" s="425">
        <v>0</v>
      </c>
      <c r="FW321" s="223">
        <v>0</v>
      </c>
      <c r="FX321" s="425">
        <f t="shared" si="765"/>
        <v>0</v>
      </c>
      <c r="FY321" s="223"/>
      <c r="FZ321" s="425"/>
      <c r="GA321" s="223">
        <v>0</v>
      </c>
      <c r="GB321" s="425">
        <v>0</v>
      </c>
      <c r="GC321" s="223"/>
      <c r="GD321" s="425"/>
      <c r="GE321" s="223"/>
      <c r="GF321" s="425"/>
      <c r="GG321" s="223"/>
      <c r="GH321" s="425"/>
      <c r="GI321" s="223">
        <f>GM321</f>
        <v>0</v>
      </c>
      <c r="GJ321" s="425">
        <f t="shared" si="680"/>
        <v>0</v>
      </c>
      <c r="GK321" s="223">
        <v>0</v>
      </c>
      <c r="GL321" s="425">
        <v>0</v>
      </c>
      <c r="GM321" s="223">
        <f>GM322</f>
        <v>0</v>
      </c>
      <c r="GN321" s="425">
        <f t="shared" si="767"/>
        <v>0</v>
      </c>
      <c r="GO321" s="223">
        <v>0</v>
      </c>
      <c r="GP321" s="425">
        <v>0</v>
      </c>
      <c r="GQ321" s="223"/>
      <c r="GR321" s="223"/>
      <c r="GS321" s="223"/>
      <c r="GT321" s="223"/>
      <c r="GU321" s="223">
        <f>GV321+GW321+GX321</f>
        <v>63432.124199999998</v>
      </c>
      <c r="GV321" s="223">
        <f>GV322</f>
        <v>0</v>
      </c>
      <c r="GW321" s="223">
        <f>GW322</f>
        <v>63432.124199999998</v>
      </c>
      <c r="GX321" s="223">
        <f>GX322</f>
        <v>0</v>
      </c>
      <c r="GY321" s="223"/>
      <c r="GZ321" s="223"/>
      <c r="HA321" s="223"/>
      <c r="HB321" s="223"/>
      <c r="HC321" s="223"/>
      <c r="HD321" s="223"/>
      <c r="HE321" s="223"/>
      <c r="HF321" s="223"/>
      <c r="HG321" s="223">
        <f>HH321+HI321+HJ321</f>
        <v>0</v>
      </c>
      <c r="HH321" s="223">
        <f>HH322</f>
        <v>0</v>
      </c>
      <c r="HI321" s="223">
        <f>HI322</f>
        <v>0</v>
      </c>
      <c r="HJ321" s="223">
        <f>HJ322</f>
        <v>0</v>
      </c>
      <c r="HK321" s="223">
        <f>HL321+HM321+HN321</f>
        <v>0</v>
      </c>
      <c r="HL321" s="223">
        <f>HL322</f>
        <v>0</v>
      </c>
      <c r="HM321" s="223">
        <f>HM322</f>
        <v>0</v>
      </c>
      <c r="HN321" s="223">
        <f>HN322</f>
        <v>0</v>
      </c>
      <c r="HO321" s="223">
        <f>HP321+HQ321+HR321</f>
        <v>63432.124199999998</v>
      </c>
      <c r="HP321" s="223">
        <f>HP322</f>
        <v>0</v>
      </c>
      <c r="HQ321" s="223">
        <f>HQ322</f>
        <v>63432.124199999998</v>
      </c>
      <c r="HR321" s="223">
        <f>HR322</f>
        <v>0</v>
      </c>
      <c r="HS321" s="223">
        <f>HT321+HU321+HV321</f>
        <v>63432.124199999998</v>
      </c>
      <c r="HT321" s="223">
        <f>HT322</f>
        <v>0</v>
      </c>
      <c r="HU321" s="223">
        <f>HU322</f>
        <v>63432.124199999998</v>
      </c>
      <c r="HV321" s="223">
        <f>HV322</f>
        <v>0</v>
      </c>
      <c r="HW321" s="223">
        <f>HX321+HY321+HZ321</f>
        <v>0</v>
      </c>
      <c r="HX321" s="223">
        <f>HX322</f>
        <v>0</v>
      </c>
      <c r="HY321" s="223">
        <f>HY322</f>
        <v>0</v>
      </c>
      <c r="HZ321" s="223">
        <f>HZ322</f>
        <v>0</v>
      </c>
      <c r="IA321" s="223">
        <f>IB321+IC321+ID321</f>
        <v>63432.124199999998</v>
      </c>
      <c r="IB321" s="223">
        <f>IB322</f>
        <v>0</v>
      </c>
      <c r="IC321" s="223">
        <f>IC322</f>
        <v>63432.124199999998</v>
      </c>
      <c r="ID321" s="223">
        <f>ID322</f>
        <v>0</v>
      </c>
      <c r="IE321" s="499" t="s">
        <v>486</v>
      </c>
      <c r="IF321" s="377"/>
      <c r="IG321" s="377"/>
      <c r="IH321" s="377"/>
    </row>
    <row r="322" spans="2:249" s="470" customFormat="1" ht="187.5" customHeight="1" x14ac:dyDescent="0.3">
      <c r="B322" s="380" t="s">
        <v>487</v>
      </c>
      <c r="C322" s="168" t="s">
        <v>473</v>
      </c>
      <c r="D322" s="305"/>
      <c r="E322" s="305"/>
      <c r="F322" s="305"/>
      <c r="G322" s="305"/>
      <c r="H322" s="305"/>
      <c r="I322" s="305"/>
      <c r="J322" s="305"/>
      <c r="K322" s="305"/>
      <c r="L322" s="305"/>
      <c r="M322" s="305"/>
      <c r="N322" s="305"/>
      <c r="O322" s="305"/>
      <c r="P322" s="305"/>
      <c r="Q322" s="305"/>
      <c r="R322" s="305"/>
      <c r="S322" s="305"/>
      <c r="T322" s="305"/>
      <c r="U322" s="305"/>
      <c r="V322" s="305"/>
      <c r="W322" s="305"/>
      <c r="X322" s="305"/>
      <c r="Y322" s="305"/>
      <c r="Z322" s="305"/>
      <c r="AA322" s="305"/>
      <c r="AB322" s="305"/>
      <c r="AC322" s="305"/>
      <c r="AD322" s="305"/>
      <c r="AE322" s="305"/>
      <c r="AF322" s="305"/>
      <c r="AG322" s="305"/>
      <c r="AH322" s="305"/>
      <c r="AI322" s="305"/>
      <c r="AJ322" s="305"/>
      <c r="AK322" s="306"/>
      <c r="AL322" s="306"/>
      <c r="AM322" s="168"/>
      <c r="AN322" s="168"/>
      <c r="AO322" s="306"/>
      <c r="AP322" s="305"/>
      <c r="AQ322" s="305"/>
      <c r="AR322" s="306"/>
      <c r="AS322" s="305"/>
      <c r="AT322" s="305"/>
      <c r="AU322" s="305"/>
      <c r="AV322" s="305"/>
      <c r="AW322" s="305"/>
      <c r="AX322" s="305"/>
      <c r="AY322" s="305"/>
      <c r="AZ322" s="305"/>
      <c r="BA322" s="305"/>
      <c r="BB322" s="305"/>
      <c r="BC322" s="305"/>
      <c r="BD322" s="305"/>
      <c r="BE322" s="305"/>
      <c r="BF322" s="305"/>
      <c r="BG322" s="305"/>
      <c r="BH322" s="305"/>
      <c r="BI322" s="305"/>
      <c r="BJ322" s="305"/>
      <c r="BK322" s="306"/>
      <c r="BL322" s="306"/>
      <c r="BM322" s="306"/>
      <c r="BN322" s="306"/>
      <c r="BO322" s="306"/>
      <c r="BP322" s="306"/>
      <c r="BQ322" s="306"/>
      <c r="BR322" s="306"/>
      <c r="BS322" s="306"/>
      <c r="BT322" s="306"/>
      <c r="BU322" s="306"/>
      <c r="BV322" s="305"/>
      <c r="BW322" s="305"/>
      <c r="BX322" s="305"/>
      <c r="BY322" s="305"/>
      <c r="BZ322" s="305"/>
      <c r="CA322" s="305"/>
      <c r="CB322" s="305"/>
      <c r="CC322" s="305"/>
      <c r="CD322" s="305"/>
      <c r="CE322" s="306"/>
      <c r="CF322" s="306"/>
      <c r="CG322" s="305"/>
      <c r="CH322" s="305"/>
      <c r="CI322" s="305"/>
      <c r="CJ322" s="305"/>
      <c r="CK322" s="305"/>
      <c r="CL322" s="305"/>
      <c r="CM322" s="305"/>
      <c r="CN322" s="305"/>
      <c r="CO322" s="305"/>
      <c r="CP322" s="305"/>
      <c r="CQ322" s="305"/>
      <c r="CR322" s="305"/>
      <c r="CS322" s="305"/>
      <c r="CT322" s="305"/>
      <c r="CU322" s="305"/>
      <c r="CV322" s="305"/>
      <c r="CW322" s="305">
        <f>CX322</f>
        <v>0</v>
      </c>
      <c r="CX322" s="305">
        <v>0</v>
      </c>
      <c r="CY322" s="305"/>
      <c r="CZ322" s="305"/>
      <c r="DA322" s="305"/>
      <c r="DB322" s="305"/>
      <c r="DC322" s="305"/>
      <c r="DD322" s="305"/>
      <c r="DE322" s="305"/>
      <c r="DF322" s="305">
        <f>DF321</f>
        <v>48299.215400000001</v>
      </c>
      <c r="DG322" s="305">
        <f>DG321</f>
        <v>48299.215400000001</v>
      </c>
      <c r="DH322" s="305"/>
      <c r="DI322" s="305">
        <f>DI321</f>
        <v>48299.215400000001</v>
      </c>
      <c r="DJ322" s="305">
        <f>DJ321</f>
        <v>48299.215400000001</v>
      </c>
      <c r="DK322" s="305"/>
      <c r="DL322" s="305"/>
      <c r="DM322" s="305"/>
      <c r="DN322" s="305"/>
      <c r="DO322" s="305"/>
      <c r="DP322" s="305"/>
      <c r="DQ322" s="305"/>
      <c r="DR322" s="305"/>
      <c r="DS322" s="305"/>
      <c r="DT322" s="305"/>
      <c r="DU322" s="305">
        <v>0</v>
      </c>
      <c r="DV322" s="305">
        <v>0</v>
      </c>
      <c r="DW322" s="305">
        <v>0</v>
      </c>
      <c r="DX322" s="305"/>
      <c r="DY322" s="305"/>
      <c r="DZ322" s="305"/>
      <c r="EA322" s="305"/>
      <c r="EB322" s="305"/>
      <c r="EC322" s="305"/>
      <c r="ED322" s="305">
        <f>ED321</f>
        <v>0</v>
      </c>
      <c r="EE322" s="305">
        <f>EE321</f>
        <v>0</v>
      </c>
      <c r="EF322" s="305"/>
      <c r="EG322" s="305">
        <f>EG321</f>
        <v>63432.124199999998</v>
      </c>
      <c r="EH322" s="305">
        <v>0</v>
      </c>
      <c r="EI322" s="305">
        <v>63432.124199999998</v>
      </c>
      <c r="EJ322" s="305"/>
      <c r="EK322" s="305">
        <f>EL322+EM322+EN322</f>
        <v>-63432.124199999998</v>
      </c>
      <c r="EL322" s="305">
        <v>0</v>
      </c>
      <c r="EM322" s="305">
        <f>EU322-EI322</f>
        <v>-63432.124199999998</v>
      </c>
      <c r="EN322" s="305"/>
      <c r="EO322" s="305">
        <f>EP322+EQ322+ER322</f>
        <v>0</v>
      </c>
      <c r="EP322" s="305">
        <v>0</v>
      </c>
      <c r="EQ322" s="305">
        <v>0</v>
      </c>
      <c r="ER322" s="305"/>
      <c r="ES322" s="305">
        <f>ET322+EU322+EV322</f>
        <v>0</v>
      </c>
      <c r="ET322" s="305">
        <v>0</v>
      </c>
      <c r="EU322" s="305"/>
      <c r="EV322" s="305"/>
      <c r="EW322" s="305">
        <v>0</v>
      </c>
      <c r="EX322" s="305">
        <v>0</v>
      </c>
      <c r="EY322" s="305">
        <v>0</v>
      </c>
      <c r="EZ322" s="305" t="e">
        <f>EZ321</f>
        <v>#REF!</v>
      </c>
      <c r="FA322" s="305" t="e">
        <f>FA321</f>
        <v>#REF!</v>
      </c>
      <c r="FB322" s="305"/>
      <c r="FC322" s="305">
        <f>FD322+FE322+FF322</f>
        <v>63432.124199999998</v>
      </c>
      <c r="FD322" s="305">
        <v>0</v>
      </c>
      <c r="FE322" s="305">
        <v>63432.124199999998</v>
      </c>
      <c r="FF322" s="305"/>
      <c r="FG322" s="305"/>
      <c r="FH322" s="305"/>
      <c r="FI322" s="305"/>
      <c r="FJ322" s="305"/>
      <c r="FK322" s="305">
        <f>FL322+FM322+FN322</f>
        <v>0</v>
      </c>
      <c r="FL322" s="305">
        <v>0</v>
      </c>
      <c r="FM322" s="305">
        <v>0</v>
      </c>
      <c r="FN322" s="305"/>
      <c r="FO322" s="305">
        <f>FO321</f>
        <v>63432.124199999998</v>
      </c>
      <c r="FP322" s="305">
        <v>0</v>
      </c>
      <c r="FQ322" s="305">
        <f>EI322</f>
        <v>63432.124199999998</v>
      </c>
      <c r="FR322" s="305"/>
      <c r="FS322" s="305">
        <f>FW322</f>
        <v>0</v>
      </c>
      <c r="FT322" s="431">
        <f t="shared" si="678"/>
        <v>0</v>
      </c>
      <c r="FU322" s="305"/>
      <c r="FV322" s="431">
        <v>0</v>
      </c>
      <c r="FW322" s="305">
        <v>0</v>
      </c>
      <c r="FX322" s="431">
        <f t="shared" si="765"/>
        <v>0</v>
      </c>
      <c r="FY322" s="305"/>
      <c r="FZ322" s="431"/>
      <c r="GA322" s="305">
        <v>0</v>
      </c>
      <c r="GB322" s="431">
        <v>0</v>
      </c>
      <c r="GC322" s="305"/>
      <c r="GD322" s="431"/>
      <c r="GE322" s="305"/>
      <c r="GF322" s="431"/>
      <c r="GG322" s="305"/>
      <c r="GH322" s="431"/>
      <c r="GI322" s="305">
        <f>GK322+GM322+GO322</f>
        <v>0</v>
      </c>
      <c r="GJ322" s="431">
        <f t="shared" si="680"/>
        <v>0</v>
      </c>
      <c r="GK322" s="166">
        <v>0</v>
      </c>
      <c r="GL322" s="431">
        <v>0</v>
      </c>
      <c r="GM322" s="166">
        <v>0</v>
      </c>
      <c r="GN322" s="431">
        <f t="shared" si="767"/>
        <v>0</v>
      </c>
      <c r="GO322" s="166">
        <v>0</v>
      </c>
      <c r="GP322" s="431">
        <v>0</v>
      </c>
      <c r="GQ322" s="305"/>
      <c r="GR322" s="305"/>
      <c r="GS322" s="305"/>
      <c r="GT322" s="305"/>
      <c r="GU322" s="305">
        <f>GV322+GW322+GX322</f>
        <v>63432.124199999998</v>
      </c>
      <c r="GV322" s="305"/>
      <c r="GW322" s="305">
        <f>FQ322</f>
        <v>63432.124199999998</v>
      </c>
      <c r="GX322" s="305"/>
      <c r="GY322" s="305"/>
      <c r="GZ322" s="305"/>
      <c r="HA322" s="305"/>
      <c r="HB322" s="305"/>
      <c r="HC322" s="305"/>
      <c r="HD322" s="305"/>
      <c r="HE322" s="305"/>
      <c r="HF322" s="305"/>
      <c r="HG322" s="305">
        <f>HH322+HI322+HJ322</f>
        <v>0</v>
      </c>
      <c r="HH322" s="305"/>
      <c r="HI322" s="305">
        <f>HE322</f>
        <v>0</v>
      </c>
      <c r="HJ322" s="305"/>
      <c r="HK322" s="305">
        <f>HL322+HM322+HN322</f>
        <v>0</v>
      </c>
      <c r="HL322" s="305"/>
      <c r="HM322" s="305">
        <f>HI322</f>
        <v>0</v>
      </c>
      <c r="HN322" s="305"/>
      <c r="HO322" s="305">
        <f>HP322+HQ322+HR322</f>
        <v>63432.124199999998</v>
      </c>
      <c r="HP322" s="305"/>
      <c r="HQ322" s="305">
        <f>GW322</f>
        <v>63432.124199999998</v>
      </c>
      <c r="HR322" s="305"/>
      <c r="HS322" s="305">
        <f>HT322+HU322+HV322</f>
        <v>63432.124199999998</v>
      </c>
      <c r="HT322" s="305"/>
      <c r="HU322" s="305">
        <f>HQ322</f>
        <v>63432.124199999998</v>
      </c>
      <c r="HV322" s="305"/>
      <c r="HW322" s="305">
        <f>HX322+HY322+HZ322</f>
        <v>0</v>
      </c>
      <c r="HX322" s="305"/>
      <c r="HY322" s="305">
        <v>0</v>
      </c>
      <c r="HZ322" s="305"/>
      <c r="IA322" s="305">
        <f>IB322+IC322+ID322</f>
        <v>63432.124199999998</v>
      </c>
      <c r="IB322" s="305"/>
      <c r="IC322" s="305">
        <f>HU322</f>
        <v>63432.124199999998</v>
      </c>
      <c r="ID322" s="305"/>
      <c r="IE322" s="483"/>
      <c r="IF322" s="256"/>
      <c r="IG322" s="256"/>
      <c r="IH322" s="256"/>
    </row>
    <row r="323" spans="2:249" s="500" customFormat="1" ht="61.5" customHeight="1" x14ac:dyDescent="0.3">
      <c r="B323" s="219" t="s">
        <v>96</v>
      </c>
      <c r="C323" s="220" t="s">
        <v>488</v>
      </c>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6"/>
      <c r="AL323" s="226"/>
      <c r="AM323" s="410"/>
      <c r="AN323" s="410"/>
      <c r="AO323" s="226"/>
      <c r="AP323" s="223"/>
      <c r="AQ323" s="223"/>
      <c r="AR323" s="226"/>
      <c r="AS323" s="223"/>
      <c r="AT323" s="223"/>
      <c r="AU323" s="223"/>
      <c r="AV323" s="223"/>
      <c r="AW323" s="223"/>
      <c r="AX323" s="223"/>
      <c r="AY323" s="223"/>
      <c r="AZ323" s="223"/>
      <c r="BA323" s="223"/>
      <c r="BB323" s="223"/>
      <c r="BC323" s="223"/>
      <c r="BD323" s="223"/>
      <c r="BE323" s="223"/>
      <c r="BF323" s="223"/>
      <c r="BG323" s="223"/>
      <c r="BH323" s="223"/>
      <c r="BI323" s="223"/>
      <c r="BJ323" s="223"/>
      <c r="BK323" s="226"/>
      <c r="BL323" s="226"/>
      <c r="BM323" s="226"/>
      <c r="BN323" s="226"/>
      <c r="BO323" s="226"/>
      <c r="BP323" s="226"/>
      <c r="BQ323" s="226"/>
      <c r="BR323" s="226"/>
      <c r="BS323" s="226"/>
      <c r="BT323" s="226"/>
      <c r="BU323" s="226"/>
      <c r="BV323" s="223"/>
      <c r="BW323" s="223"/>
      <c r="BX323" s="223"/>
      <c r="BY323" s="223"/>
      <c r="BZ323" s="223"/>
      <c r="CA323" s="223"/>
      <c r="CB323" s="223"/>
      <c r="CC323" s="223"/>
      <c r="CD323" s="223"/>
      <c r="CE323" s="226"/>
      <c r="CF323" s="226"/>
      <c r="CG323" s="223"/>
      <c r="CH323" s="223"/>
      <c r="CI323" s="223"/>
      <c r="CJ323" s="223"/>
      <c r="CK323" s="223"/>
      <c r="CL323" s="223"/>
      <c r="CM323" s="223"/>
      <c r="CN323" s="223"/>
      <c r="CO323" s="223"/>
      <c r="CP323" s="223"/>
      <c r="CQ323" s="223"/>
      <c r="CR323" s="223"/>
      <c r="CS323" s="223"/>
      <c r="CT323" s="223"/>
      <c r="CU323" s="223"/>
      <c r="CV323" s="223"/>
      <c r="CW323" s="223">
        <f>CX323+CY323</f>
        <v>0</v>
      </c>
      <c r="CX323" s="223">
        <f>CX324</f>
        <v>0</v>
      </c>
      <c r="CY323" s="223">
        <v>0</v>
      </c>
      <c r="CZ323" s="223"/>
      <c r="DA323" s="223"/>
      <c r="DB323" s="223"/>
      <c r="DC323" s="223"/>
      <c r="DD323" s="223"/>
      <c r="DE323" s="223"/>
      <c r="DF323" s="223">
        <f>DG323</f>
        <v>27165</v>
      </c>
      <c r="DG323" s="223">
        <f>DG324</f>
        <v>27165</v>
      </c>
      <c r="DH323" s="223">
        <v>0</v>
      </c>
      <c r="DI323" s="223">
        <f>DJ323</f>
        <v>27165</v>
      </c>
      <c r="DJ323" s="223">
        <f>DJ324</f>
        <v>27165</v>
      </c>
      <c r="DK323" s="223"/>
      <c r="DL323" s="223"/>
      <c r="DM323" s="223"/>
      <c r="DN323" s="223"/>
      <c r="DO323" s="223"/>
      <c r="DP323" s="223"/>
      <c r="DQ323" s="223"/>
      <c r="DR323" s="223"/>
      <c r="DS323" s="223"/>
      <c r="DT323" s="223"/>
      <c r="DU323" s="223">
        <f>DV323</f>
        <v>0</v>
      </c>
      <c r="DV323" s="223">
        <f>DV324</f>
        <v>0</v>
      </c>
      <c r="DW323" s="223"/>
      <c r="DX323" s="223"/>
      <c r="DY323" s="223"/>
      <c r="DZ323" s="223"/>
      <c r="EA323" s="223"/>
      <c r="EB323" s="223"/>
      <c r="EC323" s="223"/>
      <c r="ED323" s="223">
        <f>EE323</f>
        <v>38324.482799999998</v>
      </c>
      <c r="EE323" s="223">
        <f>EE324</f>
        <v>38324.482799999998</v>
      </c>
      <c r="EF323" s="223"/>
      <c r="EG323" s="223">
        <f>EH323</f>
        <v>38324.482799999998</v>
      </c>
      <c r="EH323" s="223">
        <f>EH324</f>
        <v>38324.482799999998</v>
      </c>
      <c r="EI323" s="223"/>
      <c r="EJ323" s="223"/>
      <c r="EK323" s="223">
        <f>EL323+EM323+EN323</f>
        <v>-38324.482799999998</v>
      </c>
      <c r="EL323" s="223">
        <f>EL324</f>
        <v>-38324.482799999998</v>
      </c>
      <c r="EM323" s="223">
        <f>EM324</f>
        <v>0</v>
      </c>
      <c r="EN323" s="223">
        <f>EN324</f>
        <v>0</v>
      </c>
      <c r="EO323" s="223">
        <f>EP323+EQ323+ER323</f>
        <v>38324.482799999998</v>
      </c>
      <c r="EP323" s="223">
        <f>EP324</f>
        <v>38324.482799999998</v>
      </c>
      <c r="EQ323" s="223">
        <f>EQ324</f>
        <v>0</v>
      </c>
      <c r="ER323" s="223">
        <f>ER324</f>
        <v>0</v>
      </c>
      <c r="ES323" s="223">
        <f>ET323+EU323+EV323</f>
        <v>0</v>
      </c>
      <c r="ET323" s="223">
        <f>ET324</f>
        <v>0</v>
      </c>
      <c r="EU323" s="223">
        <f>EU324</f>
        <v>0</v>
      </c>
      <c r="EV323" s="223">
        <f>EV324</f>
        <v>0</v>
      </c>
      <c r="EW323" s="223">
        <f>EX323</f>
        <v>0</v>
      </c>
      <c r="EX323" s="223">
        <f>EX324</f>
        <v>0</v>
      </c>
      <c r="EY323" s="223"/>
      <c r="EZ323" s="223">
        <f>FA323</f>
        <v>38324.482799999998</v>
      </c>
      <c r="FA323" s="223">
        <f>FA324</f>
        <v>38324.482799999998</v>
      </c>
      <c r="FB323" s="223"/>
      <c r="FC323" s="223">
        <f t="shared" ref="FC323:FC328" si="773">FD323</f>
        <v>38324.482799999998</v>
      </c>
      <c r="FD323" s="223">
        <f>FD324</f>
        <v>38324.482799999998</v>
      </c>
      <c r="FE323" s="223"/>
      <c r="FF323" s="223"/>
      <c r="FG323" s="223">
        <f>FH323</f>
        <v>8511.5779500000026</v>
      </c>
      <c r="FH323" s="223">
        <f>FH324</f>
        <v>8511.5779500000026</v>
      </c>
      <c r="FI323" s="223"/>
      <c r="FJ323" s="223"/>
      <c r="FK323" s="223">
        <f>FL323+FM323+FN323</f>
        <v>0</v>
      </c>
      <c r="FL323" s="223">
        <f>FL324</f>
        <v>0</v>
      </c>
      <c r="FM323" s="223">
        <f>FM324</f>
        <v>0</v>
      </c>
      <c r="FN323" s="223">
        <f>FN324</f>
        <v>0</v>
      </c>
      <c r="FO323" s="223">
        <f t="shared" ref="FO323:FO328" si="774">FP323</f>
        <v>46836.060750000004</v>
      </c>
      <c r="FP323" s="223">
        <f>FP324</f>
        <v>46836.060750000004</v>
      </c>
      <c r="FQ323" s="223"/>
      <c r="FR323" s="223"/>
      <c r="FS323" s="223">
        <f>FU323</f>
        <v>8352.9505499999996</v>
      </c>
      <c r="FT323" s="425">
        <f t="shared" si="678"/>
        <v>0.21795337966048167</v>
      </c>
      <c r="FU323" s="223">
        <f>FU324</f>
        <v>8352.9505499999996</v>
      </c>
      <c r="FV323" s="425">
        <f t="shared" si="701"/>
        <v>0.21795337966048167</v>
      </c>
      <c r="FW323" s="223"/>
      <c r="FX323" s="425">
        <v>0</v>
      </c>
      <c r="FY323" s="223"/>
      <c r="FZ323" s="425"/>
      <c r="GA323" s="223">
        <f>GC323</f>
        <v>8352.9505499999996</v>
      </c>
      <c r="GB323" s="425">
        <f t="shared" ref="GB323:GB334" si="775">GA323/FC323</f>
        <v>0.21795337966048167</v>
      </c>
      <c r="GC323" s="223">
        <f>GC324</f>
        <v>8352.9505499999996</v>
      </c>
      <c r="GD323" s="425">
        <f>GC323/FD323</f>
        <v>0.21795337966048167</v>
      </c>
      <c r="GE323" s="223"/>
      <c r="GF323" s="425"/>
      <c r="GG323" s="223"/>
      <c r="GH323" s="425"/>
      <c r="GI323" s="223">
        <f>GK323</f>
        <v>18324.482800000002</v>
      </c>
      <c r="GJ323" s="425">
        <f t="shared" si="680"/>
        <v>0.47814038080117294</v>
      </c>
      <c r="GK323" s="223">
        <f>GK324</f>
        <v>18324.482800000002</v>
      </c>
      <c r="GL323" s="425">
        <f t="shared" si="681"/>
        <v>0.47814038080117294</v>
      </c>
      <c r="GM323" s="223"/>
      <c r="GN323" s="425"/>
      <c r="GO323" s="223"/>
      <c r="GP323" s="425"/>
      <c r="GQ323" s="223"/>
      <c r="GR323" s="223"/>
      <c r="GS323" s="223"/>
      <c r="GT323" s="223"/>
      <c r="GU323" s="223">
        <f t="shared" ref="GU323:GU328" si="776">GV323</f>
        <v>20000</v>
      </c>
      <c r="GV323" s="223">
        <f>GV324</f>
        <v>20000</v>
      </c>
      <c r="GW323" s="223"/>
      <c r="GX323" s="223"/>
      <c r="GY323" s="223"/>
      <c r="GZ323" s="223"/>
      <c r="HA323" s="223"/>
      <c r="HB323" s="223"/>
      <c r="HC323" s="223"/>
      <c r="HD323" s="223"/>
      <c r="HE323" s="223"/>
      <c r="HF323" s="223"/>
      <c r="HG323" s="223">
        <f>HH323</f>
        <v>0</v>
      </c>
      <c r="HH323" s="223">
        <f>HP323-GV323</f>
        <v>0</v>
      </c>
      <c r="HI323" s="223"/>
      <c r="HJ323" s="223"/>
      <c r="HK323" s="223">
        <f>HL323</f>
        <v>0</v>
      </c>
      <c r="HL323" s="223">
        <f>IF323-GZ323</f>
        <v>0</v>
      </c>
      <c r="HM323" s="223"/>
      <c r="HN323" s="223"/>
      <c r="HO323" s="223">
        <f>HP323</f>
        <v>20000</v>
      </c>
      <c r="HP323" s="223">
        <f>HP324</f>
        <v>20000</v>
      </c>
      <c r="HQ323" s="223"/>
      <c r="HR323" s="223"/>
      <c r="HS323" s="223">
        <f>HT323</f>
        <v>20000</v>
      </c>
      <c r="HT323" s="223">
        <f>HT324</f>
        <v>20000</v>
      </c>
      <c r="HU323" s="223"/>
      <c r="HV323" s="223"/>
      <c r="HW323" s="223">
        <f>HX323</f>
        <v>0</v>
      </c>
      <c r="HX323" s="223">
        <f>IR323-HL323</f>
        <v>0</v>
      </c>
      <c r="HY323" s="223"/>
      <c r="HZ323" s="223"/>
      <c r="IA323" s="223">
        <f>IB323</f>
        <v>20000</v>
      </c>
      <c r="IB323" s="223">
        <f>IB324</f>
        <v>20000</v>
      </c>
      <c r="IC323" s="223"/>
      <c r="ID323" s="223"/>
      <c r="IE323" s="499" t="s">
        <v>489</v>
      </c>
      <c r="IF323" s="377"/>
      <c r="IG323" s="377"/>
      <c r="IH323" s="377"/>
    </row>
    <row r="324" spans="2:249" s="470" customFormat="1" ht="190.5" customHeight="1" x14ac:dyDescent="0.3">
      <c r="B324" s="380" t="s">
        <v>490</v>
      </c>
      <c r="C324" s="397" t="s">
        <v>491</v>
      </c>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6"/>
      <c r="AJ324" s="166"/>
      <c r="AK324" s="167"/>
      <c r="AL324" s="167"/>
      <c r="AM324" s="172"/>
      <c r="AN324" s="172"/>
      <c r="AO324" s="167"/>
      <c r="AP324" s="166"/>
      <c r="AQ324" s="166"/>
      <c r="AR324" s="167"/>
      <c r="AS324" s="166"/>
      <c r="AT324" s="166"/>
      <c r="AU324" s="166"/>
      <c r="AV324" s="166"/>
      <c r="AW324" s="166"/>
      <c r="AX324" s="166"/>
      <c r="AY324" s="166"/>
      <c r="AZ324" s="166"/>
      <c r="BA324" s="166"/>
      <c r="BB324" s="166"/>
      <c r="BC324" s="166"/>
      <c r="BD324" s="166"/>
      <c r="BE324" s="166"/>
      <c r="BF324" s="166"/>
      <c r="BG324" s="166"/>
      <c r="BH324" s="166"/>
      <c r="BI324" s="166"/>
      <c r="BJ324" s="166"/>
      <c r="BK324" s="167"/>
      <c r="BL324" s="167"/>
      <c r="BM324" s="167"/>
      <c r="BN324" s="167"/>
      <c r="BO324" s="167"/>
      <c r="BP324" s="167"/>
      <c r="BQ324" s="167"/>
      <c r="BR324" s="167"/>
      <c r="BS324" s="167"/>
      <c r="BT324" s="167"/>
      <c r="BU324" s="167"/>
      <c r="BV324" s="166"/>
      <c r="BW324" s="166"/>
      <c r="BX324" s="166"/>
      <c r="BY324" s="166"/>
      <c r="BZ324" s="166"/>
      <c r="CA324" s="166"/>
      <c r="CB324" s="166"/>
      <c r="CC324" s="166"/>
      <c r="CD324" s="166"/>
      <c r="CE324" s="167"/>
      <c r="CF324" s="167"/>
      <c r="CG324" s="166"/>
      <c r="CH324" s="166"/>
      <c r="CI324" s="166"/>
      <c r="CJ324" s="166"/>
      <c r="CK324" s="166"/>
      <c r="CL324" s="166"/>
      <c r="CM324" s="166"/>
      <c r="CN324" s="166"/>
      <c r="CO324" s="166"/>
      <c r="CP324" s="166"/>
      <c r="CQ324" s="166"/>
      <c r="CR324" s="166"/>
      <c r="CS324" s="166"/>
      <c r="CT324" s="166"/>
      <c r="CU324" s="166"/>
      <c r="CV324" s="166"/>
      <c r="CW324" s="166">
        <f>CX324</f>
        <v>0</v>
      </c>
      <c r="CX324" s="166">
        <v>0</v>
      </c>
      <c r="CY324" s="166">
        <v>0</v>
      </c>
      <c r="CZ324" s="166"/>
      <c r="DA324" s="166"/>
      <c r="DB324" s="166"/>
      <c r="DC324" s="166"/>
      <c r="DD324" s="166"/>
      <c r="DE324" s="166"/>
      <c r="DF324" s="166">
        <f>DG324</f>
        <v>27165</v>
      </c>
      <c r="DG324" s="166">
        <f>DJ324-CX324</f>
        <v>27165</v>
      </c>
      <c r="DH324" s="166">
        <v>0</v>
      </c>
      <c r="DI324" s="166">
        <f>DJ324</f>
        <v>27165</v>
      </c>
      <c r="DJ324" s="166">
        <f>27165</f>
        <v>27165</v>
      </c>
      <c r="DK324" s="166">
        <v>0</v>
      </c>
      <c r="DL324" s="166"/>
      <c r="DM324" s="166"/>
      <c r="DN324" s="166"/>
      <c r="DO324" s="166"/>
      <c r="DP324" s="166"/>
      <c r="DQ324" s="166"/>
      <c r="DR324" s="166"/>
      <c r="DS324" s="166"/>
      <c r="DT324" s="166"/>
      <c r="DU324" s="166">
        <f>DV324</f>
        <v>0</v>
      </c>
      <c r="DV324" s="166">
        <v>0</v>
      </c>
      <c r="DW324" s="166"/>
      <c r="DX324" s="166"/>
      <c r="DY324" s="166"/>
      <c r="DZ324" s="166"/>
      <c r="EA324" s="166"/>
      <c r="EB324" s="166"/>
      <c r="EC324" s="166"/>
      <c r="ED324" s="166">
        <f>EE324</f>
        <v>38324.482799999998</v>
      </c>
      <c r="EE324" s="166">
        <f>EH324</f>
        <v>38324.482799999998</v>
      </c>
      <c r="EF324" s="166"/>
      <c r="EG324" s="166">
        <f>EH324</f>
        <v>38324.482799999998</v>
      </c>
      <c r="EH324" s="166">
        <v>38324.482799999998</v>
      </c>
      <c r="EI324" s="166"/>
      <c r="EJ324" s="166"/>
      <c r="EK324" s="166">
        <f>EL324</f>
        <v>-38324.482799999998</v>
      </c>
      <c r="EL324" s="166">
        <f>ET324-EH324</f>
        <v>-38324.482799999998</v>
      </c>
      <c r="EM324" s="166"/>
      <c r="EN324" s="166"/>
      <c r="EO324" s="166">
        <f>EP324</f>
        <v>38324.482799999998</v>
      </c>
      <c r="EP324" s="166">
        <f>EX324-EL324</f>
        <v>38324.482799999998</v>
      </c>
      <c r="EQ324" s="166"/>
      <c r="ER324" s="166"/>
      <c r="ES324" s="166">
        <f>ET324</f>
        <v>0</v>
      </c>
      <c r="ET324" s="166"/>
      <c r="EU324" s="166"/>
      <c r="EV324" s="166"/>
      <c r="EW324" s="166">
        <f>EX324</f>
        <v>0</v>
      </c>
      <c r="EX324" s="166">
        <v>0</v>
      </c>
      <c r="EY324" s="166"/>
      <c r="EZ324" s="166">
        <f>FA324</f>
        <v>38324.482799999998</v>
      </c>
      <c r="FA324" s="166">
        <f>FD324</f>
        <v>38324.482799999998</v>
      </c>
      <c r="FB324" s="166"/>
      <c r="FC324" s="166">
        <f t="shared" si="773"/>
        <v>38324.482799999998</v>
      </c>
      <c r="FD324" s="166">
        <f>FD325+FD326</f>
        <v>38324.482799999998</v>
      </c>
      <c r="FE324" s="166"/>
      <c r="FF324" s="166"/>
      <c r="FG324" s="166">
        <f>FH324</f>
        <v>8511.5779500000026</v>
      </c>
      <c r="FH324" s="166">
        <f>FH326</f>
        <v>8511.5779500000026</v>
      </c>
      <c r="FI324" s="166"/>
      <c r="FJ324" s="166"/>
      <c r="FK324" s="166">
        <f>FL324</f>
        <v>0</v>
      </c>
      <c r="FL324" s="166"/>
      <c r="FM324" s="166"/>
      <c r="FN324" s="166"/>
      <c r="FO324" s="166">
        <f t="shared" si="774"/>
        <v>46836.060750000004</v>
      </c>
      <c r="FP324" s="166">
        <f>FP325+FP326</f>
        <v>46836.060750000004</v>
      </c>
      <c r="FQ324" s="166"/>
      <c r="FR324" s="166"/>
      <c r="FS324" s="166">
        <f>FU324+FW324+FY324</f>
        <v>8352.9505499999996</v>
      </c>
      <c r="FT324" s="431">
        <f t="shared" si="678"/>
        <v>0.21795337966048167</v>
      </c>
      <c r="FU324" s="166">
        <f>FU325+FU326</f>
        <v>8352.9505499999996</v>
      </c>
      <c r="FV324" s="431">
        <f t="shared" si="701"/>
        <v>0.21795337966048167</v>
      </c>
      <c r="FW324" s="166"/>
      <c r="FX324" s="431">
        <v>0</v>
      </c>
      <c r="FY324" s="166"/>
      <c r="FZ324" s="431"/>
      <c r="GA324" s="166">
        <f>GC324+GE324+GG324</f>
        <v>8352.9505499999996</v>
      </c>
      <c r="GB324" s="431">
        <f t="shared" si="775"/>
        <v>0.21795337966048167</v>
      </c>
      <c r="GC324" s="166">
        <f>GC325+GC326</f>
        <v>8352.9505499999996</v>
      </c>
      <c r="GD324" s="431">
        <f>GC324/FC324</f>
        <v>0.21795337966048167</v>
      </c>
      <c r="GE324" s="166"/>
      <c r="GF324" s="431"/>
      <c r="GG324" s="166"/>
      <c r="GH324" s="431"/>
      <c r="GI324" s="166">
        <f>GK324+GM324+GO324</f>
        <v>18324.482800000002</v>
      </c>
      <c r="GJ324" s="431">
        <f t="shared" si="680"/>
        <v>0.47814038080117294</v>
      </c>
      <c r="GK324" s="166">
        <f>GK325+GK326</f>
        <v>18324.482800000002</v>
      </c>
      <c r="GL324" s="431">
        <f t="shared" si="681"/>
        <v>0.47814038080117294</v>
      </c>
      <c r="GM324" s="166"/>
      <c r="GN324" s="431"/>
      <c r="GO324" s="166"/>
      <c r="GP324" s="431"/>
      <c r="GQ324" s="166"/>
      <c r="GR324" s="166"/>
      <c r="GS324" s="166"/>
      <c r="GT324" s="166"/>
      <c r="GU324" s="166">
        <f t="shared" si="776"/>
        <v>20000</v>
      </c>
      <c r="GV324" s="166">
        <f>GV325+GV326</f>
        <v>20000</v>
      </c>
      <c r="GW324" s="166"/>
      <c r="GX324" s="166"/>
      <c r="GY324" s="166"/>
      <c r="GZ324" s="166"/>
      <c r="HA324" s="166"/>
      <c r="HB324" s="166"/>
      <c r="HC324" s="166"/>
      <c r="HD324" s="166"/>
      <c r="HE324" s="166"/>
      <c r="HF324" s="166"/>
      <c r="HG324" s="166">
        <f>HH324</f>
        <v>0</v>
      </c>
      <c r="HH324" s="166">
        <f>HP324-GV324</f>
        <v>0</v>
      </c>
      <c r="HI324" s="166"/>
      <c r="HJ324" s="166"/>
      <c r="HK324" s="166">
        <f>HL324</f>
        <v>0</v>
      </c>
      <c r="HL324" s="166">
        <f>IF324-GZ324</f>
        <v>0</v>
      </c>
      <c r="HM324" s="166"/>
      <c r="HN324" s="166"/>
      <c r="HO324" s="166">
        <f>HP324</f>
        <v>20000</v>
      </c>
      <c r="HP324" s="166">
        <f>HP325</f>
        <v>20000</v>
      </c>
      <c r="HQ324" s="166"/>
      <c r="HR324" s="166"/>
      <c r="HS324" s="166">
        <f>HT324</f>
        <v>20000</v>
      </c>
      <c r="HT324" s="166">
        <v>20000</v>
      </c>
      <c r="HU324" s="166"/>
      <c r="HV324" s="166"/>
      <c r="HW324" s="166">
        <f>HX324</f>
        <v>0</v>
      </c>
      <c r="HX324" s="166">
        <f>IR324-HL324</f>
        <v>0</v>
      </c>
      <c r="HY324" s="166"/>
      <c r="HZ324" s="166"/>
      <c r="IA324" s="166">
        <f>IB324</f>
        <v>20000</v>
      </c>
      <c r="IB324" s="166">
        <f>IB325</f>
        <v>20000</v>
      </c>
      <c r="IC324" s="166"/>
      <c r="ID324" s="166"/>
      <c r="IE324" s="483"/>
      <c r="IF324" s="256"/>
      <c r="IG324" s="256"/>
      <c r="IH324" s="256"/>
    </row>
    <row r="325" spans="2:249" s="503" customFormat="1" ht="36.75" hidden="1" customHeight="1" x14ac:dyDescent="0.35">
      <c r="B325" s="501"/>
      <c r="C325" s="417" t="s">
        <v>492</v>
      </c>
      <c r="D325" s="234"/>
      <c r="E325" s="234"/>
      <c r="F325" s="234"/>
      <c r="G325" s="234"/>
      <c r="H325" s="234"/>
      <c r="I325" s="234"/>
      <c r="J325" s="234"/>
      <c r="K325" s="234"/>
      <c r="L325" s="234"/>
      <c r="M325" s="234"/>
      <c r="N325" s="234"/>
      <c r="O325" s="234"/>
      <c r="P325" s="234"/>
      <c r="Q325" s="234"/>
      <c r="R325" s="234"/>
      <c r="S325" s="234"/>
      <c r="T325" s="234"/>
      <c r="U325" s="234"/>
      <c r="V325" s="234"/>
      <c r="W325" s="234"/>
      <c r="X325" s="234"/>
      <c r="Y325" s="234"/>
      <c r="Z325" s="234"/>
      <c r="AA325" s="234"/>
      <c r="AB325" s="234"/>
      <c r="AC325" s="234"/>
      <c r="AD325" s="234"/>
      <c r="AE325" s="234"/>
      <c r="AF325" s="234"/>
      <c r="AG325" s="234"/>
      <c r="AH325" s="234"/>
      <c r="AI325" s="234"/>
      <c r="AJ325" s="234"/>
      <c r="AK325" s="267"/>
      <c r="AL325" s="267"/>
      <c r="AM325" s="330"/>
      <c r="AN325" s="330"/>
      <c r="AO325" s="267"/>
      <c r="AP325" s="234"/>
      <c r="AQ325" s="234"/>
      <c r="AR325" s="267"/>
      <c r="AS325" s="234"/>
      <c r="AT325" s="234"/>
      <c r="AU325" s="234"/>
      <c r="AV325" s="234"/>
      <c r="AW325" s="234"/>
      <c r="AX325" s="234"/>
      <c r="AY325" s="234"/>
      <c r="AZ325" s="234"/>
      <c r="BA325" s="234"/>
      <c r="BB325" s="234"/>
      <c r="BC325" s="234"/>
      <c r="BD325" s="234"/>
      <c r="BE325" s="234"/>
      <c r="BF325" s="234"/>
      <c r="BG325" s="234"/>
      <c r="BH325" s="234"/>
      <c r="BI325" s="234"/>
      <c r="BJ325" s="234"/>
      <c r="BK325" s="267"/>
      <c r="BL325" s="267"/>
      <c r="BM325" s="267"/>
      <c r="BN325" s="267"/>
      <c r="BO325" s="267"/>
      <c r="BP325" s="267"/>
      <c r="BQ325" s="267"/>
      <c r="BR325" s="267"/>
      <c r="BS325" s="267"/>
      <c r="BT325" s="267"/>
      <c r="BU325" s="267"/>
      <c r="BV325" s="234"/>
      <c r="BW325" s="234"/>
      <c r="BX325" s="234"/>
      <c r="BY325" s="234"/>
      <c r="BZ325" s="234"/>
      <c r="CA325" s="234"/>
      <c r="CB325" s="234"/>
      <c r="CC325" s="234"/>
      <c r="CD325" s="234"/>
      <c r="CE325" s="267"/>
      <c r="CF325" s="267"/>
      <c r="CG325" s="234"/>
      <c r="CH325" s="234"/>
      <c r="CI325" s="234"/>
      <c r="CJ325" s="234"/>
      <c r="CK325" s="234"/>
      <c r="CL325" s="234"/>
      <c r="CM325" s="234"/>
      <c r="CN325" s="234"/>
      <c r="CO325" s="234"/>
      <c r="CP325" s="234"/>
      <c r="CQ325" s="234"/>
      <c r="CR325" s="234"/>
      <c r="CS325" s="234"/>
      <c r="CT325" s="234"/>
      <c r="CU325" s="234"/>
      <c r="CV325" s="234"/>
      <c r="CW325" s="234"/>
      <c r="CX325" s="234"/>
      <c r="CY325" s="234"/>
      <c r="CZ325" s="234"/>
      <c r="DA325" s="234"/>
      <c r="DB325" s="234"/>
      <c r="DC325" s="234"/>
      <c r="DD325" s="234"/>
      <c r="DE325" s="234"/>
      <c r="DF325" s="234"/>
      <c r="DG325" s="234"/>
      <c r="DH325" s="234"/>
      <c r="DI325" s="234"/>
      <c r="DJ325" s="234"/>
      <c r="DK325" s="234"/>
      <c r="DL325" s="234"/>
      <c r="DM325" s="234"/>
      <c r="DN325" s="234"/>
      <c r="DO325" s="234"/>
      <c r="DP325" s="234"/>
      <c r="DQ325" s="234"/>
      <c r="DR325" s="234"/>
      <c r="DS325" s="234"/>
      <c r="DT325" s="234"/>
      <c r="DU325" s="234"/>
      <c r="DV325" s="234"/>
      <c r="DW325" s="234"/>
      <c r="DX325" s="234"/>
      <c r="DY325" s="234"/>
      <c r="DZ325" s="234"/>
      <c r="EA325" s="234"/>
      <c r="EB325" s="234"/>
      <c r="EC325" s="234"/>
      <c r="ED325" s="234"/>
      <c r="EE325" s="234"/>
      <c r="EF325" s="234"/>
      <c r="EG325" s="234"/>
      <c r="EH325" s="234"/>
      <c r="EI325" s="234"/>
      <c r="EJ325" s="234"/>
      <c r="EK325" s="234"/>
      <c r="EL325" s="234"/>
      <c r="EM325" s="234"/>
      <c r="EN325" s="234"/>
      <c r="EO325" s="234"/>
      <c r="EP325" s="234"/>
      <c r="EQ325" s="234"/>
      <c r="ER325" s="234"/>
      <c r="ES325" s="234"/>
      <c r="ET325" s="234"/>
      <c r="EU325" s="234"/>
      <c r="EV325" s="234"/>
      <c r="EW325" s="234"/>
      <c r="EX325" s="234"/>
      <c r="EY325" s="234"/>
      <c r="EZ325" s="234"/>
      <c r="FA325" s="234"/>
      <c r="FB325" s="234"/>
      <c r="FC325" s="234">
        <f t="shared" si="773"/>
        <v>20000</v>
      </c>
      <c r="FD325" s="234">
        <v>20000</v>
      </c>
      <c r="FE325" s="234"/>
      <c r="FF325" s="234"/>
      <c r="FG325" s="234"/>
      <c r="FH325" s="234"/>
      <c r="FI325" s="234"/>
      <c r="FJ325" s="234"/>
      <c r="FK325" s="234"/>
      <c r="FL325" s="234"/>
      <c r="FM325" s="234"/>
      <c r="FN325" s="234"/>
      <c r="FO325" s="234">
        <f t="shared" si="774"/>
        <v>20000</v>
      </c>
      <c r="FP325" s="234">
        <v>20000</v>
      </c>
      <c r="FQ325" s="234"/>
      <c r="FR325" s="234"/>
      <c r="FS325" s="234">
        <f>FU325</f>
        <v>0</v>
      </c>
      <c r="FT325" s="431">
        <f t="shared" si="678"/>
        <v>0</v>
      </c>
      <c r="FU325" s="234">
        <v>0</v>
      </c>
      <c r="FV325" s="431">
        <f t="shared" si="701"/>
        <v>0</v>
      </c>
      <c r="FW325" s="234"/>
      <c r="FX325" s="431">
        <v>0</v>
      </c>
      <c r="FY325" s="234"/>
      <c r="FZ325" s="431"/>
      <c r="GA325" s="234">
        <f>GC325</f>
        <v>0</v>
      </c>
      <c r="GB325" s="431">
        <f t="shared" si="775"/>
        <v>0</v>
      </c>
      <c r="GC325" s="234">
        <v>0</v>
      </c>
      <c r="GD325" s="431">
        <f>GC325/FC325</f>
        <v>0</v>
      </c>
      <c r="GE325" s="234"/>
      <c r="GF325" s="431"/>
      <c r="GG325" s="234"/>
      <c r="GH325" s="431"/>
      <c r="GI325" s="234">
        <f>GK325</f>
        <v>0</v>
      </c>
      <c r="GJ325" s="431">
        <f t="shared" si="680"/>
        <v>0</v>
      </c>
      <c r="GK325" s="234">
        <v>0</v>
      </c>
      <c r="GL325" s="431">
        <f t="shared" si="681"/>
        <v>0</v>
      </c>
      <c r="GM325" s="234"/>
      <c r="GN325" s="431"/>
      <c r="GO325" s="234"/>
      <c r="GP325" s="431"/>
      <c r="GQ325" s="234"/>
      <c r="GR325" s="234"/>
      <c r="GS325" s="234"/>
      <c r="GT325" s="234"/>
      <c r="GU325" s="234">
        <f t="shared" si="776"/>
        <v>20000</v>
      </c>
      <c r="GV325" s="234">
        <f>FD325</f>
        <v>20000</v>
      </c>
      <c r="GW325" s="234"/>
      <c r="GX325" s="234"/>
      <c r="GY325" s="234"/>
      <c r="GZ325" s="234"/>
      <c r="HA325" s="234"/>
      <c r="HB325" s="234"/>
      <c r="HC325" s="234"/>
      <c r="HD325" s="234"/>
      <c r="HE325" s="234"/>
      <c r="HF325" s="234"/>
      <c r="HG325" s="234"/>
      <c r="HH325" s="234"/>
      <c r="HI325" s="234"/>
      <c r="HJ325" s="234"/>
      <c r="HK325" s="234"/>
      <c r="HL325" s="234"/>
      <c r="HM325" s="234"/>
      <c r="HN325" s="234"/>
      <c r="HO325" s="234">
        <f>HP325</f>
        <v>20000</v>
      </c>
      <c r="HP325" s="234">
        <v>20000</v>
      </c>
      <c r="HQ325" s="234"/>
      <c r="HR325" s="234"/>
      <c r="HS325" s="234">
        <f>HT325</f>
        <v>20000</v>
      </c>
      <c r="HT325" s="234">
        <v>20000</v>
      </c>
      <c r="HU325" s="234"/>
      <c r="HV325" s="234"/>
      <c r="HW325" s="234"/>
      <c r="HX325" s="234"/>
      <c r="HY325" s="234"/>
      <c r="HZ325" s="234"/>
      <c r="IA325" s="234">
        <f>IB325</f>
        <v>20000</v>
      </c>
      <c r="IB325" s="234">
        <v>20000</v>
      </c>
      <c r="IC325" s="234"/>
      <c r="ID325" s="234"/>
      <c r="IE325" s="467"/>
      <c r="IF325" s="502"/>
      <c r="IG325" s="502"/>
      <c r="IH325" s="502"/>
    </row>
    <row r="326" spans="2:249" s="503" customFormat="1" ht="54" hidden="1" customHeight="1" x14ac:dyDescent="0.35">
      <c r="B326" s="501"/>
      <c r="C326" s="417" t="s">
        <v>493</v>
      </c>
      <c r="D326" s="234"/>
      <c r="E326" s="234"/>
      <c r="F326" s="234"/>
      <c r="G326" s="234"/>
      <c r="H326" s="234"/>
      <c r="I326" s="234"/>
      <c r="J326" s="234"/>
      <c r="K326" s="234"/>
      <c r="L326" s="234"/>
      <c r="M326" s="234"/>
      <c r="N326" s="234"/>
      <c r="O326" s="234"/>
      <c r="P326" s="234"/>
      <c r="Q326" s="234"/>
      <c r="R326" s="234"/>
      <c r="S326" s="234"/>
      <c r="T326" s="234"/>
      <c r="U326" s="234"/>
      <c r="V326" s="234"/>
      <c r="W326" s="234"/>
      <c r="X326" s="234"/>
      <c r="Y326" s="234"/>
      <c r="Z326" s="234"/>
      <c r="AA326" s="234"/>
      <c r="AB326" s="234"/>
      <c r="AC326" s="234"/>
      <c r="AD326" s="234"/>
      <c r="AE326" s="234"/>
      <c r="AF326" s="234"/>
      <c r="AG326" s="234"/>
      <c r="AH326" s="234"/>
      <c r="AI326" s="234"/>
      <c r="AJ326" s="234"/>
      <c r="AK326" s="267"/>
      <c r="AL326" s="267"/>
      <c r="AM326" s="330"/>
      <c r="AN326" s="330"/>
      <c r="AO326" s="267"/>
      <c r="AP326" s="234"/>
      <c r="AQ326" s="234"/>
      <c r="AR326" s="267"/>
      <c r="AS326" s="234"/>
      <c r="AT326" s="234"/>
      <c r="AU326" s="234"/>
      <c r="AV326" s="234"/>
      <c r="AW326" s="234"/>
      <c r="AX326" s="234"/>
      <c r="AY326" s="234"/>
      <c r="AZ326" s="234"/>
      <c r="BA326" s="234"/>
      <c r="BB326" s="234"/>
      <c r="BC326" s="234"/>
      <c r="BD326" s="234"/>
      <c r="BE326" s="234"/>
      <c r="BF326" s="234"/>
      <c r="BG326" s="234"/>
      <c r="BH326" s="234"/>
      <c r="BI326" s="234"/>
      <c r="BJ326" s="234"/>
      <c r="BK326" s="267"/>
      <c r="BL326" s="267"/>
      <c r="BM326" s="267"/>
      <c r="BN326" s="267"/>
      <c r="BO326" s="267"/>
      <c r="BP326" s="267"/>
      <c r="BQ326" s="267"/>
      <c r="BR326" s="267"/>
      <c r="BS326" s="267"/>
      <c r="BT326" s="267"/>
      <c r="BU326" s="267"/>
      <c r="BV326" s="234"/>
      <c r="BW326" s="234"/>
      <c r="BX326" s="234"/>
      <c r="BY326" s="234"/>
      <c r="BZ326" s="234"/>
      <c r="CA326" s="234"/>
      <c r="CB326" s="234"/>
      <c r="CC326" s="234"/>
      <c r="CD326" s="234"/>
      <c r="CE326" s="267"/>
      <c r="CF326" s="267"/>
      <c r="CG326" s="234"/>
      <c r="CH326" s="234"/>
      <c r="CI326" s="234"/>
      <c r="CJ326" s="234"/>
      <c r="CK326" s="234"/>
      <c r="CL326" s="234"/>
      <c r="CM326" s="234"/>
      <c r="CN326" s="234"/>
      <c r="CO326" s="234"/>
      <c r="CP326" s="234"/>
      <c r="CQ326" s="234"/>
      <c r="CR326" s="234"/>
      <c r="CS326" s="234"/>
      <c r="CT326" s="234"/>
      <c r="CU326" s="234"/>
      <c r="CV326" s="234"/>
      <c r="CW326" s="234"/>
      <c r="CX326" s="234"/>
      <c r="CY326" s="234"/>
      <c r="CZ326" s="234"/>
      <c r="DA326" s="234"/>
      <c r="DB326" s="234"/>
      <c r="DC326" s="234"/>
      <c r="DD326" s="234"/>
      <c r="DE326" s="234"/>
      <c r="DF326" s="234"/>
      <c r="DG326" s="234"/>
      <c r="DH326" s="234"/>
      <c r="DI326" s="234"/>
      <c r="DJ326" s="234"/>
      <c r="DK326" s="234"/>
      <c r="DL326" s="234"/>
      <c r="DM326" s="234"/>
      <c r="DN326" s="234"/>
      <c r="DO326" s="234"/>
      <c r="DP326" s="234"/>
      <c r="DQ326" s="234"/>
      <c r="DR326" s="234"/>
      <c r="DS326" s="234"/>
      <c r="DT326" s="234"/>
      <c r="DU326" s="234"/>
      <c r="DV326" s="234"/>
      <c r="DW326" s="234"/>
      <c r="DX326" s="234"/>
      <c r="DY326" s="234"/>
      <c r="DZ326" s="234"/>
      <c r="EA326" s="234"/>
      <c r="EB326" s="234"/>
      <c r="EC326" s="234"/>
      <c r="ED326" s="234"/>
      <c r="EE326" s="234"/>
      <c r="EF326" s="234"/>
      <c r="EG326" s="234"/>
      <c r="EH326" s="234"/>
      <c r="EI326" s="234"/>
      <c r="EJ326" s="234"/>
      <c r="EK326" s="234"/>
      <c r="EL326" s="234"/>
      <c r="EM326" s="234"/>
      <c r="EN326" s="234"/>
      <c r="EO326" s="234"/>
      <c r="EP326" s="234"/>
      <c r="EQ326" s="234"/>
      <c r="ER326" s="234"/>
      <c r="ES326" s="234"/>
      <c r="ET326" s="234"/>
      <c r="EU326" s="234"/>
      <c r="EV326" s="234"/>
      <c r="EW326" s="234"/>
      <c r="EX326" s="234"/>
      <c r="EY326" s="234"/>
      <c r="EZ326" s="234"/>
      <c r="FA326" s="234"/>
      <c r="FB326" s="234"/>
      <c r="FC326" s="234">
        <f t="shared" si="773"/>
        <v>18324.482800000002</v>
      </c>
      <c r="FD326" s="234">
        <v>18324.482800000002</v>
      </c>
      <c r="FE326" s="234"/>
      <c r="FF326" s="234"/>
      <c r="FG326" s="234">
        <f>FH326</f>
        <v>8511.5779500000026</v>
      </c>
      <c r="FH326" s="234">
        <f>FP326-FD326</f>
        <v>8511.5779500000026</v>
      </c>
      <c r="FI326" s="234"/>
      <c r="FJ326" s="234"/>
      <c r="FK326" s="234"/>
      <c r="FL326" s="234"/>
      <c r="FM326" s="234"/>
      <c r="FN326" s="234"/>
      <c r="FO326" s="234">
        <f t="shared" si="774"/>
        <v>26836.060750000004</v>
      </c>
      <c r="FP326" s="234">
        <f>18324.4828+8511.57795</f>
        <v>26836.060750000004</v>
      </c>
      <c r="FQ326" s="234"/>
      <c r="FR326" s="234"/>
      <c r="FS326" s="234">
        <f>FU326</f>
        <v>8352.9505499999996</v>
      </c>
      <c r="FT326" s="431">
        <f t="shared" si="678"/>
        <v>0.45583554205415278</v>
      </c>
      <c r="FU326" s="234">
        <v>8352.9505499999996</v>
      </c>
      <c r="FV326" s="431">
        <f t="shared" si="701"/>
        <v>0.45583554205415278</v>
      </c>
      <c r="FW326" s="234"/>
      <c r="FX326" s="431">
        <v>0</v>
      </c>
      <c r="FY326" s="234"/>
      <c r="FZ326" s="431"/>
      <c r="GA326" s="234">
        <f>GC326</f>
        <v>8352.9505499999996</v>
      </c>
      <c r="GB326" s="431">
        <f t="shared" si="775"/>
        <v>0.45583554205415278</v>
      </c>
      <c r="GC326" s="234">
        <v>8352.9505499999996</v>
      </c>
      <c r="GD326" s="431">
        <f>GC326/FC326</f>
        <v>0.45583554205415278</v>
      </c>
      <c r="GE326" s="234"/>
      <c r="GF326" s="431"/>
      <c r="GG326" s="234"/>
      <c r="GH326" s="431"/>
      <c r="GI326" s="234">
        <f>GK326</f>
        <v>18324.482800000002</v>
      </c>
      <c r="GJ326" s="431">
        <f t="shared" si="680"/>
        <v>1</v>
      </c>
      <c r="GK326" s="234">
        <v>18324.482800000002</v>
      </c>
      <c r="GL326" s="431">
        <f t="shared" si="681"/>
        <v>1</v>
      </c>
      <c r="GM326" s="234"/>
      <c r="GN326" s="431"/>
      <c r="GO326" s="234"/>
      <c r="GP326" s="431"/>
      <c r="GQ326" s="234"/>
      <c r="GR326" s="234"/>
      <c r="GS326" s="234"/>
      <c r="GT326" s="234"/>
      <c r="GU326" s="234">
        <f t="shared" si="776"/>
        <v>0</v>
      </c>
      <c r="GV326" s="234"/>
      <c r="GW326" s="234"/>
      <c r="GX326" s="234"/>
      <c r="GY326" s="234"/>
      <c r="GZ326" s="234"/>
      <c r="HA326" s="234"/>
      <c r="HB326" s="234"/>
      <c r="HC326" s="234"/>
      <c r="HD326" s="234"/>
      <c r="HE326" s="234"/>
      <c r="HF326" s="234"/>
      <c r="HG326" s="234"/>
      <c r="HH326" s="234"/>
      <c r="HI326" s="234"/>
      <c r="HJ326" s="234"/>
      <c r="HK326" s="234"/>
      <c r="HL326" s="234"/>
      <c r="HM326" s="234"/>
      <c r="HN326" s="234"/>
      <c r="HO326" s="234"/>
      <c r="HP326" s="234"/>
      <c r="HQ326" s="234"/>
      <c r="HR326" s="234"/>
      <c r="HS326" s="234"/>
      <c r="HT326" s="234"/>
      <c r="HU326" s="234"/>
      <c r="HV326" s="234"/>
      <c r="HW326" s="234"/>
      <c r="HX326" s="234"/>
      <c r="HY326" s="234"/>
      <c r="HZ326" s="234"/>
      <c r="IA326" s="234"/>
      <c r="IB326" s="234"/>
      <c r="IC326" s="234"/>
      <c r="ID326" s="234"/>
      <c r="IE326" s="467"/>
      <c r="IF326" s="502"/>
      <c r="IG326" s="502"/>
      <c r="IH326" s="502"/>
    </row>
    <row r="327" spans="2:249" s="500" customFormat="1" ht="51.75" customHeight="1" x14ac:dyDescent="0.3">
      <c r="B327" s="504">
        <v>15</v>
      </c>
      <c r="C327" s="410" t="s">
        <v>494</v>
      </c>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6"/>
      <c r="AL327" s="226"/>
      <c r="AM327" s="410"/>
      <c r="AN327" s="410"/>
      <c r="AO327" s="226"/>
      <c r="AP327" s="223"/>
      <c r="AQ327" s="223"/>
      <c r="AR327" s="226"/>
      <c r="AS327" s="223"/>
      <c r="AT327" s="223"/>
      <c r="AU327" s="223"/>
      <c r="AV327" s="223"/>
      <c r="AW327" s="223"/>
      <c r="AX327" s="223"/>
      <c r="AY327" s="223"/>
      <c r="AZ327" s="223"/>
      <c r="BA327" s="223"/>
      <c r="BB327" s="223"/>
      <c r="BC327" s="223"/>
      <c r="BD327" s="223"/>
      <c r="BE327" s="223"/>
      <c r="BF327" s="223"/>
      <c r="BG327" s="223"/>
      <c r="BH327" s="223"/>
      <c r="BI327" s="223"/>
      <c r="BJ327" s="223"/>
      <c r="BK327" s="226"/>
      <c r="BL327" s="226"/>
      <c r="BM327" s="226"/>
      <c r="BN327" s="226"/>
      <c r="BO327" s="226"/>
      <c r="BP327" s="226"/>
      <c r="BQ327" s="226"/>
      <c r="BR327" s="226"/>
      <c r="BS327" s="226"/>
      <c r="BT327" s="226"/>
      <c r="BU327" s="226"/>
      <c r="BV327" s="223"/>
      <c r="BW327" s="223"/>
      <c r="BX327" s="223"/>
      <c r="BY327" s="223"/>
      <c r="BZ327" s="223"/>
      <c r="CA327" s="223"/>
      <c r="CB327" s="223"/>
      <c r="CC327" s="223"/>
      <c r="CD327" s="223"/>
      <c r="CE327" s="226"/>
      <c r="CF327" s="226"/>
      <c r="CG327" s="223"/>
      <c r="CH327" s="223"/>
      <c r="CI327" s="223"/>
      <c r="CJ327" s="223"/>
      <c r="CK327" s="223"/>
      <c r="CL327" s="223"/>
      <c r="CM327" s="223"/>
      <c r="CN327" s="223"/>
      <c r="CO327" s="223"/>
      <c r="CP327" s="223"/>
      <c r="CQ327" s="223"/>
      <c r="CR327" s="223"/>
      <c r="CS327" s="223"/>
      <c r="CT327" s="223"/>
      <c r="CU327" s="223"/>
      <c r="CV327" s="223"/>
      <c r="CW327" s="223">
        <f>CX327+CY327</f>
        <v>0</v>
      </c>
      <c r="CX327" s="223">
        <f>CX328</f>
        <v>0</v>
      </c>
      <c r="CY327" s="223">
        <v>0</v>
      </c>
      <c r="CZ327" s="223"/>
      <c r="DA327" s="223"/>
      <c r="DB327" s="223"/>
      <c r="DC327" s="223"/>
      <c r="DD327" s="223"/>
      <c r="DE327" s="223"/>
      <c r="DF327" s="223">
        <f>DG327</f>
        <v>27165</v>
      </c>
      <c r="DG327" s="223">
        <f>DG328</f>
        <v>27165</v>
      </c>
      <c r="DH327" s="223">
        <v>0</v>
      </c>
      <c r="DI327" s="223">
        <f>DJ327</f>
        <v>27165</v>
      </c>
      <c r="DJ327" s="223">
        <f>DJ328</f>
        <v>27165</v>
      </c>
      <c r="DK327" s="223"/>
      <c r="DL327" s="223"/>
      <c r="DM327" s="223"/>
      <c r="DN327" s="223"/>
      <c r="DO327" s="223"/>
      <c r="DP327" s="223"/>
      <c r="DQ327" s="223"/>
      <c r="DR327" s="223"/>
      <c r="DS327" s="223"/>
      <c r="DT327" s="223"/>
      <c r="DU327" s="223">
        <f>DV327</f>
        <v>0</v>
      </c>
      <c r="DV327" s="223">
        <f>DV328</f>
        <v>0</v>
      </c>
      <c r="DW327" s="223"/>
      <c r="DX327" s="223"/>
      <c r="DY327" s="223"/>
      <c r="DZ327" s="223"/>
      <c r="EA327" s="223"/>
      <c r="EB327" s="223"/>
      <c r="EC327" s="223"/>
      <c r="ED327" s="223">
        <f>EE327</f>
        <v>129025.8441</v>
      </c>
      <c r="EE327" s="223">
        <f>EE328</f>
        <v>129025.8441</v>
      </c>
      <c r="EF327" s="223"/>
      <c r="EG327" s="223">
        <f>EH327</f>
        <v>129025.8441</v>
      </c>
      <c r="EH327" s="223">
        <f>EH328</f>
        <v>129025.8441</v>
      </c>
      <c r="EI327" s="223"/>
      <c r="EJ327" s="223"/>
      <c r="EK327" s="223">
        <f>EL327+EM327+EN327</f>
        <v>-129025.8441</v>
      </c>
      <c r="EL327" s="223">
        <f>EL328</f>
        <v>-129025.8441</v>
      </c>
      <c r="EM327" s="223">
        <f>EM328</f>
        <v>0</v>
      </c>
      <c r="EN327" s="223">
        <f>EN328</f>
        <v>0</v>
      </c>
      <c r="EO327" s="223">
        <f>EP327+EQ327+ER327</f>
        <v>129025.8441</v>
      </c>
      <c r="EP327" s="223">
        <f>EP328</f>
        <v>129025.8441</v>
      </c>
      <c r="EQ327" s="223">
        <f>EQ328</f>
        <v>0</v>
      </c>
      <c r="ER327" s="223">
        <f>ER328</f>
        <v>0</v>
      </c>
      <c r="ES327" s="223">
        <f>ET327+EU327+EV327</f>
        <v>0</v>
      </c>
      <c r="ET327" s="223">
        <f>ET328</f>
        <v>0</v>
      </c>
      <c r="EU327" s="223">
        <f>EU328</f>
        <v>0</v>
      </c>
      <c r="EV327" s="223">
        <f>EV328</f>
        <v>0</v>
      </c>
      <c r="EW327" s="223">
        <f>EX327</f>
        <v>0</v>
      </c>
      <c r="EX327" s="223">
        <f>EX328</f>
        <v>0</v>
      </c>
      <c r="EY327" s="223"/>
      <c r="EZ327" s="223">
        <f>FA327</f>
        <v>129025.8441</v>
      </c>
      <c r="FA327" s="223">
        <f>FA328</f>
        <v>129025.8441</v>
      </c>
      <c r="FB327" s="223"/>
      <c r="FC327" s="223">
        <f t="shared" si="773"/>
        <v>129025.8441</v>
      </c>
      <c r="FD327" s="223">
        <f>FD328</f>
        <v>129025.8441</v>
      </c>
      <c r="FE327" s="223"/>
      <c r="FF327" s="223"/>
      <c r="FG327" s="223">
        <f>FH327+FI327+FJ327</f>
        <v>19287.561510000014</v>
      </c>
      <c r="FH327" s="223">
        <f>FH328</f>
        <v>19287.561510000014</v>
      </c>
      <c r="FI327" s="223"/>
      <c r="FJ327" s="223"/>
      <c r="FK327" s="223">
        <f>FL327+FM327+FN327</f>
        <v>0</v>
      </c>
      <c r="FL327" s="223">
        <f>FL328</f>
        <v>0</v>
      </c>
      <c r="FM327" s="223">
        <f>FM328</f>
        <v>0</v>
      </c>
      <c r="FN327" s="223">
        <f>FN328</f>
        <v>0</v>
      </c>
      <c r="FO327" s="223">
        <f t="shared" si="774"/>
        <v>148313.40561000002</v>
      </c>
      <c r="FP327" s="223">
        <f>FP328</f>
        <v>148313.40561000002</v>
      </c>
      <c r="FQ327" s="223"/>
      <c r="FR327" s="223"/>
      <c r="FS327" s="223">
        <f>FU327</f>
        <v>2119.8980000000001</v>
      </c>
      <c r="FT327" s="425">
        <f t="shared" si="678"/>
        <v>1.6430026207439476E-2</v>
      </c>
      <c r="FU327" s="223">
        <f>FU328</f>
        <v>2119.8980000000001</v>
      </c>
      <c r="FV327" s="425">
        <f t="shared" si="701"/>
        <v>1.6430026207439476E-2</v>
      </c>
      <c r="FW327" s="223"/>
      <c r="FX327" s="425">
        <v>0</v>
      </c>
      <c r="FY327" s="223"/>
      <c r="FZ327" s="425"/>
      <c r="GA327" s="223">
        <f>GC327</f>
        <v>2119.8980000000001</v>
      </c>
      <c r="GB327" s="425">
        <f t="shared" si="775"/>
        <v>1.6430026207439476E-2</v>
      </c>
      <c r="GC327" s="223">
        <f>GC328</f>
        <v>2119.8980000000001</v>
      </c>
      <c r="GD327" s="425">
        <f t="shared" ref="GD327:GD332" si="777">GC327/FD327</f>
        <v>1.6430026207439476E-2</v>
      </c>
      <c r="GE327" s="223"/>
      <c r="GF327" s="425"/>
      <c r="GG327" s="223"/>
      <c r="GH327" s="425"/>
      <c r="GI327" s="223">
        <f>GK327</f>
        <v>27975.543829999999</v>
      </c>
      <c r="GJ327" s="425">
        <f t="shared" si="680"/>
        <v>0.21682124248160603</v>
      </c>
      <c r="GK327" s="223">
        <f>GK328</f>
        <v>27975.543829999999</v>
      </c>
      <c r="GL327" s="425">
        <f t="shared" si="681"/>
        <v>0.21682124248160603</v>
      </c>
      <c r="GM327" s="223"/>
      <c r="GN327" s="425"/>
      <c r="GO327" s="223"/>
      <c r="GP327" s="425"/>
      <c r="GQ327" s="223"/>
      <c r="GR327" s="223"/>
      <c r="GS327" s="223"/>
      <c r="GT327" s="223"/>
      <c r="GU327" s="223">
        <f t="shared" si="776"/>
        <v>130000</v>
      </c>
      <c r="GV327" s="223">
        <f>GV328</f>
        <v>130000</v>
      </c>
      <c r="GW327" s="223"/>
      <c r="GX327" s="223"/>
      <c r="GY327" s="223"/>
      <c r="GZ327" s="223"/>
      <c r="HA327" s="223"/>
      <c r="HB327" s="223"/>
      <c r="HC327" s="223"/>
      <c r="HD327" s="223"/>
      <c r="HE327" s="223"/>
      <c r="HF327" s="223"/>
      <c r="HG327" s="223">
        <f>HH327</f>
        <v>0</v>
      </c>
      <c r="HH327" s="223">
        <f>HP327-GV327</f>
        <v>0</v>
      </c>
      <c r="HI327" s="223"/>
      <c r="HJ327" s="223"/>
      <c r="HK327" s="223">
        <f>HL327</f>
        <v>0</v>
      </c>
      <c r="HL327" s="223">
        <f>IF327-GZ327</f>
        <v>0</v>
      </c>
      <c r="HM327" s="223"/>
      <c r="HN327" s="223"/>
      <c r="HO327" s="223">
        <f>HP327</f>
        <v>130000</v>
      </c>
      <c r="HP327" s="223">
        <f>HP328</f>
        <v>130000</v>
      </c>
      <c r="HQ327" s="223"/>
      <c r="HR327" s="223"/>
      <c r="HS327" s="223">
        <f>HT327</f>
        <v>295032.8</v>
      </c>
      <c r="HT327" s="223">
        <f>HT328</f>
        <v>295032.8</v>
      </c>
      <c r="HU327" s="223"/>
      <c r="HV327" s="223"/>
      <c r="HW327" s="223">
        <f>HX327</f>
        <v>0</v>
      </c>
      <c r="HX327" s="223">
        <f>IR327-HL327</f>
        <v>0</v>
      </c>
      <c r="HY327" s="223"/>
      <c r="HZ327" s="223"/>
      <c r="IA327" s="223">
        <f>IB327</f>
        <v>295032.8</v>
      </c>
      <c r="IB327" s="223">
        <f>IB328</f>
        <v>295032.8</v>
      </c>
      <c r="IC327" s="223"/>
      <c r="ID327" s="223"/>
      <c r="IE327" s="499" t="s">
        <v>495</v>
      </c>
      <c r="IF327" s="377"/>
      <c r="IG327" s="377"/>
      <c r="IH327" s="377"/>
    </row>
    <row r="328" spans="2:249" s="470" customFormat="1" ht="199.5" customHeight="1" x14ac:dyDescent="0.3">
      <c r="B328" s="505" t="s">
        <v>106</v>
      </c>
      <c r="C328" s="397" t="s">
        <v>491</v>
      </c>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7"/>
      <c r="AL328" s="167"/>
      <c r="AM328" s="172"/>
      <c r="AN328" s="172"/>
      <c r="AO328" s="167"/>
      <c r="AP328" s="166"/>
      <c r="AQ328" s="166"/>
      <c r="AR328" s="167"/>
      <c r="AS328" s="166"/>
      <c r="AT328" s="166"/>
      <c r="AU328" s="166"/>
      <c r="AV328" s="166"/>
      <c r="AW328" s="166"/>
      <c r="AX328" s="166"/>
      <c r="AY328" s="166"/>
      <c r="AZ328" s="166"/>
      <c r="BA328" s="166"/>
      <c r="BB328" s="166"/>
      <c r="BC328" s="166"/>
      <c r="BD328" s="166"/>
      <c r="BE328" s="166"/>
      <c r="BF328" s="166"/>
      <c r="BG328" s="166"/>
      <c r="BH328" s="166"/>
      <c r="BI328" s="166"/>
      <c r="BJ328" s="166"/>
      <c r="BK328" s="167"/>
      <c r="BL328" s="167"/>
      <c r="BM328" s="167"/>
      <c r="BN328" s="167"/>
      <c r="BO328" s="167"/>
      <c r="BP328" s="167"/>
      <c r="BQ328" s="167"/>
      <c r="BR328" s="167"/>
      <c r="BS328" s="167"/>
      <c r="BT328" s="167"/>
      <c r="BU328" s="167"/>
      <c r="BV328" s="166"/>
      <c r="BW328" s="166"/>
      <c r="BX328" s="166"/>
      <c r="BY328" s="166"/>
      <c r="BZ328" s="166"/>
      <c r="CA328" s="166"/>
      <c r="CB328" s="166"/>
      <c r="CC328" s="166"/>
      <c r="CD328" s="166"/>
      <c r="CE328" s="167"/>
      <c r="CF328" s="167"/>
      <c r="CG328" s="166"/>
      <c r="CH328" s="166"/>
      <c r="CI328" s="166"/>
      <c r="CJ328" s="166"/>
      <c r="CK328" s="166"/>
      <c r="CL328" s="166"/>
      <c r="CM328" s="166"/>
      <c r="CN328" s="166"/>
      <c r="CO328" s="166"/>
      <c r="CP328" s="166"/>
      <c r="CQ328" s="166"/>
      <c r="CR328" s="166"/>
      <c r="CS328" s="166"/>
      <c r="CT328" s="166"/>
      <c r="CU328" s="166"/>
      <c r="CV328" s="166"/>
      <c r="CW328" s="166">
        <f>CX328</f>
        <v>0</v>
      </c>
      <c r="CX328" s="166">
        <v>0</v>
      </c>
      <c r="CY328" s="166">
        <v>0</v>
      </c>
      <c r="CZ328" s="166"/>
      <c r="DA328" s="166"/>
      <c r="DB328" s="166"/>
      <c r="DC328" s="166"/>
      <c r="DD328" s="166"/>
      <c r="DE328" s="166"/>
      <c r="DF328" s="166">
        <f>DG328</f>
        <v>27165</v>
      </c>
      <c r="DG328" s="166">
        <f>DJ328-CX328</f>
        <v>27165</v>
      </c>
      <c r="DH328" s="166">
        <v>0</v>
      </c>
      <c r="DI328" s="166">
        <f>DJ328</f>
        <v>27165</v>
      </c>
      <c r="DJ328" s="166">
        <f>27165</f>
        <v>27165</v>
      </c>
      <c r="DK328" s="166">
        <v>0</v>
      </c>
      <c r="DL328" s="166"/>
      <c r="DM328" s="166"/>
      <c r="DN328" s="166"/>
      <c r="DO328" s="166"/>
      <c r="DP328" s="166"/>
      <c r="DQ328" s="166"/>
      <c r="DR328" s="166"/>
      <c r="DS328" s="166"/>
      <c r="DT328" s="166"/>
      <c r="DU328" s="166">
        <f>DV328</f>
        <v>0</v>
      </c>
      <c r="DV328" s="166">
        <v>0</v>
      </c>
      <c r="DW328" s="166"/>
      <c r="DX328" s="166"/>
      <c r="DY328" s="166"/>
      <c r="DZ328" s="166"/>
      <c r="EA328" s="166"/>
      <c r="EB328" s="166"/>
      <c r="EC328" s="166"/>
      <c r="ED328" s="166">
        <f>EE328</f>
        <v>129025.8441</v>
      </c>
      <c r="EE328" s="166">
        <f>EH328</f>
        <v>129025.8441</v>
      </c>
      <c r="EF328" s="166"/>
      <c r="EG328" s="166">
        <f>EH328</f>
        <v>129025.8441</v>
      </c>
      <c r="EH328" s="166">
        <v>129025.8441</v>
      </c>
      <c r="EI328" s="166"/>
      <c r="EJ328" s="166"/>
      <c r="EK328" s="166">
        <f>EL328</f>
        <v>-129025.8441</v>
      </c>
      <c r="EL328" s="166">
        <f>ET328-EH328</f>
        <v>-129025.8441</v>
      </c>
      <c r="EM328" s="166"/>
      <c r="EN328" s="166"/>
      <c r="EO328" s="166">
        <f>EP328</f>
        <v>129025.8441</v>
      </c>
      <c r="EP328" s="166">
        <f>EX328-EL328</f>
        <v>129025.8441</v>
      </c>
      <c r="EQ328" s="166"/>
      <c r="ER328" s="166"/>
      <c r="ES328" s="166">
        <f>ET328</f>
        <v>0</v>
      </c>
      <c r="ET328" s="166"/>
      <c r="EU328" s="166"/>
      <c r="EV328" s="166"/>
      <c r="EW328" s="166">
        <f>EX328</f>
        <v>0</v>
      </c>
      <c r="EX328" s="166">
        <v>0</v>
      </c>
      <c r="EY328" s="166"/>
      <c r="EZ328" s="166">
        <f>FA328</f>
        <v>129025.8441</v>
      </c>
      <c r="FA328" s="166">
        <f>FD328</f>
        <v>129025.8441</v>
      </c>
      <c r="FB328" s="166"/>
      <c r="FC328" s="166">
        <f t="shared" si="773"/>
        <v>129025.8441</v>
      </c>
      <c r="FD328" s="166">
        <v>129025.8441</v>
      </c>
      <c r="FE328" s="166"/>
      <c r="FF328" s="166"/>
      <c r="FG328" s="166">
        <f>FH328</f>
        <v>19287.561510000014</v>
      </c>
      <c r="FH328" s="166">
        <f>FP328-FD328</f>
        <v>19287.561510000014</v>
      </c>
      <c r="FI328" s="166"/>
      <c r="FJ328" s="166"/>
      <c r="FK328" s="166">
        <f>FL328</f>
        <v>0</v>
      </c>
      <c r="FL328" s="166"/>
      <c r="FM328" s="166"/>
      <c r="FN328" s="166"/>
      <c r="FO328" s="166">
        <f t="shared" si="774"/>
        <v>148313.40561000002</v>
      </c>
      <c r="FP328" s="166">
        <f>129025.8441+19287.56151</f>
        <v>148313.40561000002</v>
      </c>
      <c r="FQ328" s="166"/>
      <c r="FR328" s="166"/>
      <c r="FS328" s="166">
        <f>FU328</f>
        <v>2119.8980000000001</v>
      </c>
      <c r="FT328" s="431">
        <f t="shared" si="678"/>
        <v>1.6430026207439476E-2</v>
      </c>
      <c r="FU328" s="166">
        <v>2119.8980000000001</v>
      </c>
      <c r="FV328" s="431">
        <f t="shared" si="701"/>
        <v>1.6430026207439476E-2</v>
      </c>
      <c r="FW328" s="166"/>
      <c r="FX328" s="431">
        <v>0</v>
      </c>
      <c r="FY328" s="166"/>
      <c r="FZ328" s="431"/>
      <c r="GA328" s="166">
        <f>GC328</f>
        <v>2119.8980000000001</v>
      </c>
      <c r="GB328" s="431">
        <f t="shared" si="775"/>
        <v>1.6430026207439476E-2</v>
      </c>
      <c r="GC328" s="166">
        <v>2119.8980000000001</v>
      </c>
      <c r="GD328" s="431">
        <f t="shared" si="777"/>
        <v>1.6430026207439476E-2</v>
      </c>
      <c r="GE328" s="166"/>
      <c r="GF328" s="431"/>
      <c r="GG328" s="166"/>
      <c r="GH328" s="431"/>
      <c r="GI328" s="166">
        <f>GK328</f>
        <v>27975.543829999999</v>
      </c>
      <c r="GJ328" s="431">
        <f t="shared" si="680"/>
        <v>0.21682124248160603</v>
      </c>
      <c r="GK328" s="166">
        <v>27975.543829999999</v>
      </c>
      <c r="GL328" s="431">
        <f t="shared" si="681"/>
        <v>0.21682124248160603</v>
      </c>
      <c r="GM328" s="166"/>
      <c r="GN328" s="431"/>
      <c r="GO328" s="166"/>
      <c r="GP328" s="431"/>
      <c r="GQ328" s="166"/>
      <c r="GR328" s="166"/>
      <c r="GS328" s="166"/>
      <c r="GT328" s="166"/>
      <c r="GU328" s="166">
        <f t="shared" si="776"/>
        <v>130000</v>
      </c>
      <c r="GV328" s="166">
        <v>130000</v>
      </c>
      <c r="GW328" s="166"/>
      <c r="GX328" s="166"/>
      <c r="GY328" s="166"/>
      <c r="GZ328" s="166"/>
      <c r="HA328" s="166"/>
      <c r="HB328" s="166"/>
      <c r="HC328" s="166"/>
      <c r="HD328" s="166"/>
      <c r="HE328" s="166"/>
      <c r="HF328" s="166"/>
      <c r="HG328" s="166">
        <f>HH328</f>
        <v>0</v>
      </c>
      <c r="HH328" s="166">
        <f>HP328-GV328</f>
        <v>0</v>
      </c>
      <c r="HI328" s="166"/>
      <c r="HJ328" s="166"/>
      <c r="HK328" s="166">
        <f>HL328</f>
        <v>0</v>
      </c>
      <c r="HL328" s="166">
        <f>IF328-GZ328</f>
        <v>0</v>
      </c>
      <c r="HM328" s="166"/>
      <c r="HN328" s="166"/>
      <c r="HO328" s="166">
        <f>HP328</f>
        <v>130000</v>
      </c>
      <c r="HP328" s="166">
        <v>130000</v>
      </c>
      <c r="HQ328" s="166"/>
      <c r="HR328" s="166"/>
      <c r="HS328" s="166">
        <f>HT328</f>
        <v>295032.8</v>
      </c>
      <c r="HT328" s="166">
        <v>295032.8</v>
      </c>
      <c r="HU328" s="166"/>
      <c r="HV328" s="166"/>
      <c r="HW328" s="166">
        <f>HX328</f>
        <v>0</v>
      </c>
      <c r="HX328" s="166">
        <f>IR328-HL328</f>
        <v>0</v>
      </c>
      <c r="HY328" s="166"/>
      <c r="HZ328" s="166"/>
      <c r="IA328" s="166">
        <f>IB328</f>
        <v>295032.8</v>
      </c>
      <c r="IB328" s="166">
        <f>HT328</f>
        <v>295032.8</v>
      </c>
      <c r="IC328" s="166"/>
      <c r="ID328" s="166"/>
      <c r="IE328" s="483"/>
      <c r="IF328" s="256"/>
      <c r="IG328" s="256"/>
      <c r="IH328" s="256"/>
    </row>
    <row r="329" spans="2:249" s="365" customFormat="1" ht="42.75" customHeight="1" x14ac:dyDescent="0.3">
      <c r="B329" s="506"/>
      <c r="C329" s="729" t="s">
        <v>496</v>
      </c>
      <c r="D329" s="729"/>
      <c r="E329" s="305"/>
      <c r="F329" s="305"/>
      <c r="G329" s="305"/>
      <c r="H329" s="305"/>
      <c r="I329" s="305"/>
      <c r="J329" s="305"/>
      <c r="K329" s="305"/>
      <c r="L329" s="305"/>
      <c r="M329" s="305"/>
      <c r="N329" s="305"/>
      <c r="O329" s="305"/>
      <c r="P329" s="305"/>
      <c r="Q329" s="305"/>
      <c r="R329" s="305"/>
      <c r="S329" s="305"/>
      <c r="T329" s="305"/>
      <c r="U329" s="305"/>
      <c r="V329" s="305"/>
      <c r="W329" s="305"/>
      <c r="X329" s="305"/>
      <c r="Y329" s="305"/>
      <c r="Z329" s="305"/>
      <c r="AA329" s="305"/>
      <c r="AB329" s="305"/>
      <c r="AC329" s="305"/>
      <c r="AD329" s="305"/>
      <c r="AE329" s="305"/>
      <c r="AF329" s="305"/>
      <c r="AG329" s="305"/>
      <c r="AH329" s="305"/>
      <c r="AI329" s="305"/>
      <c r="AJ329" s="305"/>
      <c r="AK329" s="306"/>
      <c r="AL329" s="306"/>
      <c r="AM329" s="168"/>
      <c r="AN329" s="168"/>
      <c r="AO329" s="306"/>
      <c r="AP329" s="305"/>
      <c r="AQ329" s="305"/>
      <c r="AR329" s="306"/>
      <c r="AS329" s="305"/>
      <c r="AT329" s="305"/>
      <c r="AU329" s="305"/>
      <c r="AV329" s="305"/>
      <c r="AW329" s="305"/>
      <c r="AX329" s="305"/>
      <c r="AY329" s="305"/>
      <c r="AZ329" s="305"/>
      <c r="BA329" s="305"/>
      <c r="BB329" s="305"/>
      <c r="BC329" s="305"/>
      <c r="BD329" s="305"/>
      <c r="BE329" s="305"/>
      <c r="BF329" s="305"/>
      <c r="BG329" s="305"/>
      <c r="BH329" s="305"/>
      <c r="BI329" s="305"/>
      <c r="BJ329" s="305"/>
      <c r="BK329" s="306"/>
      <c r="BL329" s="306"/>
      <c r="BM329" s="306"/>
      <c r="BN329" s="306"/>
      <c r="BO329" s="306"/>
      <c r="BP329" s="306"/>
      <c r="BQ329" s="306"/>
      <c r="BR329" s="306"/>
      <c r="BS329" s="306"/>
      <c r="BT329" s="306"/>
      <c r="BU329" s="306"/>
      <c r="BV329" s="305"/>
      <c r="BW329" s="305"/>
      <c r="BX329" s="305"/>
      <c r="BY329" s="305"/>
      <c r="BZ329" s="305"/>
      <c r="CA329" s="305"/>
      <c r="CB329" s="305"/>
      <c r="CC329" s="305"/>
      <c r="CD329" s="305"/>
      <c r="CE329" s="306"/>
      <c r="CF329" s="306"/>
      <c r="CG329" s="305"/>
      <c r="CH329" s="305"/>
      <c r="CI329" s="305"/>
      <c r="CJ329" s="305"/>
      <c r="CK329" s="305"/>
      <c r="CL329" s="305"/>
      <c r="CM329" s="305"/>
      <c r="CN329" s="305"/>
      <c r="CO329" s="305"/>
      <c r="CP329" s="305"/>
      <c r="CQ329" s="305"/>
      <c r="CR329" s="305"/>
      <c r="CS329" s="305"/>
      <c r="CT329" s="305"/>
      <c r="CU329" s="305"/>
      <c r="CV329" s="305"/>
      <c r="CW329" s="305">
        <f t="shared" ref="CW329:DG329" si="778">CW274+CW321+CW323</f>
        <v>919078.87049999984</v>
      </c>
      <c r="CX329" s="305">
        <f t="shared" si="778"/>
        <v>919078.87049999984</v>
      </c>
      <c r="CY329" s="305">
        <f t="shared" si="778"/>
        <v>0</v>
      </c>
      <c r="CZ329" s="305">
        <f t="shared" si="778"/>
        <v>607000</v>
      </c>
      <c r="DA329" s="305">
        <f t="shared" si="778"/>
        <v>607000</v>
      </c>
      <c r="DB329" s="305">
        <f t="shared" si="778"/>
        <v>0</v>
      </c>
      <c r="DC329" s="305">
        <f t="shared" si="778"/>
        <v>15541.021500000001</v>
      </c>
      <c r="DD329" s="305">
        <f t="shared" si="778"/>
        <v>15541.021500000001</v>
      </c>
      <c r="DE329" s="305">
        <f t="shared" si="778"/>
        <v>0</v>
      </c>
      <c r="DF329" s="305">
        <f t="shared" si="778"/>
        <v>176659.64485000001</v>
      </c>
      <c r="DG329" s="305">
        <f t="shared" si="778"/>
        <v>176659.64485000001</v>
      </c>
      <c r="DH329" s="305">
        <f>DH274+DH310+DH321+DH323</f>
        <v>0</v>
      </c>
      <c r="DI329" s="305">
        <f>DI274+DI321+DI323</f>
        <v>1095738.51535</v>
      </c>
      <c r="DJ329" s="305">
        <f>DJ274+DJ321+DJ323</f>
        <v>1095738.51535</v>
      </c>
      <c r="DK329" s="305">
        <f t="shared" ref="DK329:DT329" si="779">DK274+DK310+DK321+DK323</f>
        <v>0</v>
      </c>
      <c r="DL329" s="305">
        <f t="shared" si="779"/>
        <v>349211.28884000005</v>
      </c>
      <c r="DM329" s="305">
        <f t="shared" si="779"/>
        <v>349211.28884000005</v>
      </c>
      <c r="DN329" s="305">
        <f t="shared" si="779"/>
        <v>0</v>
      </c>
      <c r="DO329" s="305">
        <f t="shared" si="779"/>
        <v>269209.74</v>
      </c>
      <c r="DP329" s="305">
        <f t="shared" si="779"/>
        <v>269209.74</v>
      </c>
      <c r="DQ329" s="305">
        <f t="shared" si="779"/>
        <v>0</v>
      </c>
      <c r="DR329" s="305">
        <f t="shared" si="779"/>
        <v>274706.46816000005</v>
      </c>
      <c r="DS329" s="305">
        <f t="shared" si="779"/>
        <v>274706.46816000005</v>
      </c>
      <c r="DT329" s="305">
        <f t="shared" si="779"/>
        <v>0</v>
      </c>
      <c r="DU329" s="305">
        <f>DU274+DU321+DU323</f>
        <v>735000</v>
      </c>
      <c r="DV329" s="305">
        <f>DV274+DV321+DV323</f>
        <v>735000</v>
      </c>
      <c r="DW329" s="305">
        <f t="shared" ref="DW329:EC329" si="780">DW274+DW310+DW321+DW323</f>
        <v>0</v>
      </c>
      <c r="DX329" s="305">
        <f t="shared" si="780"/>
        <v>639450</v>
      </c>
      <c r="DY329" s="305">
        <f t="shared" si="780"/>
        <v>639450</v>
      </c>
      <c r="DZ329" s="305">
        <f t="shared" si="780"/>
        <v>0</v>
      </c>
      <c r="EA329" s="305">
        <f t="shared" si="780"/>
        <v>0</v>
      </c>
      <c r="EB329" s="305">
        <f t="shared" si="780"/>
        <v>0</v>
      </c>
      <c r="EC329" s="305">
        <f t="shared" si="780"/>
        <v>0</v>
      </c>
      <c r="ED329" s="305">
        <f>ED274+ED321+ED323</f>
        <v>459264.38474999997</v>
      </c>
      <c r="EE329" s="305">
        <f>EE274+EE321+EE323</f>
        <v>459264.38474999997</v>
      </c>
      <c r="EF329" s="305">
        <f>EF274+EF310+EF321+EF323</f>
        <v>0</v>
      </c>
      <c r="EG329" s="305">
        <f>EH329+EI329+EJ329+EG327</f>
        <v>2389238.9473499996</v>
      </c>
      <c r="EH329" s="305">
        <f t="shared" ref="EH329:EN329" si="781">EH274+EH321+EH323+EH327</f>
        <v>1655264.9795299999</v>
      </c>
      <c r="EI329" s="305">
        <f t="shared" si="781"/>
        <v>604948.12371999992</v>
      </c>
      <c r="EJ329" s="305">
        <f t="shared" si="781"/>
        <v>0</v>
      </c>
      <c r="EK329" s="305">
        <f t="shared" si="781"/>
        <v>-1733485.5880500001</v>
      </c>
      <c r="EL329" s="305">
        <f t="shared" si="781"/>
        <v>-1129081.07953</v>
      </c>
      <c r="EM329" s="305">
        <f t="shared" si="781"/>
        <v>-604404.50851999992</v>
      </c>
      <c r="EN329" s="305">
        <f t="shared" si="781"/>
        <v>0</v>
      </c>
      <c r="EO329" s="305">
        <f>EO274</f>
        <v>0</v>
      </c>
      <c r="EP329" s="305">
        <f>EP274</f>
        <v>0</v>
      </c>
      <c r="EQ329" s="305">
        <f>EQ274</f>
        <v>0</v>
      </c>
      <c r="ER329" s="305">
        <f>ER274</f>
        <v>0</v>
      </c>
      <c r="ES329" s="305">
        <f>ES274+ES321+ES323+ES327</f>
        <v>543.61520000000019</v>
      </c>
      <c r="ET329" s="305">
        <f>ET274+ET321+ET323+ET327</f>
        <v>0</v>
      </c>
      <c r="EU329" s="305">
        <f>EU274+EU321+EU323+EU327</f>
        <v>543.61520000000019</v>
      </c>
      <c r="EV329" s="305">
        <f>EV274+EV321+EV323+EV327</f>
        <v>0</v>
      </c>
      <c r="EW329" s="305">
        <f>EW274+EW321+EW323</f>
        <v>747838.87752999994</v>
      </c>
      <c r="EX329" s="305">
        <f>EX274+EX321+EX323</f>
        <v>747838.87752999994</v>
      </c>
      <c r="EY329" s="305">
        <f>EY274+EY310+EY321+EY323</f>
        <v>0</v>
      </c>
      <c r="EZ329" s="305" t="e">
        <f>EZ274+EZ321+EZ323</f>
        <v>#REF!</v>
      </c>
      <c r="FA329" s="305" t="e">
        <f>FA274+FA321+FA323</f>
        <v>#REF!</v>
      </c>
      <c r="FB329" s="305">
        <f>FB274+FB310+FB321+FB323</f>
        <v>0</v>
      </c>
      <c r="FC329" s="305">
        <f>FD329+FE329+FF329</f>
        <v>2364824.15967</v>
      </c>
      <c r="FD329" s="304">
        <f>FD274+FD321+FD323+FD327</f>
        <v>1759876.0359500002</v>
      </c>
      <c r="FE329" s="304">
        <f>FE274+FE321+FE323+FE327</f>
        <v>604948.12371999992</v>
      </c>
      <c r="FF329" s="304">
        <f>FF274+FF321+FF323+FF327</f>
        <v>0</v>
      </c>
      <c r="FG329" s="305">
        <f>FH329+FI329+FJ329+FG327</f>
        <v>251402.06540999998</v>
      </c>
      <c r="FH329" s="304">
        <f>FH274+FH321+FH323+FH327</f>
        <v>231570.88869999995</v>
      </c>
      <c r="FI329" s="305">
        <f>FI274+FI321+FI323+FI327</f>
        <v>543.61520000000019</v>
      </c>
      <c r="FJ329" s="305">
        <f>FJ274+FJ321+FJ323+FJ327</f>
        <v>0</v>
      </c>
      <c r="FK329" s="305">
        <f>FK274</f>
        <v>0</v>
      </c>
      <c r="FL329" s="305">
        <f>FL274</f>
        <v>0</v>
      </c>
      <c r="FM329" s="305">
        <f>FM274</f>
        <v>0</v>
      </c>
      <c r="FN329" s="305">
        <f>FN274</f>
        <v>0</v>
      </c>
      <c r="FO329" s="305">
        <f>FP329+FQ329+FR329+FO327</f>
        <v>2743953.1693799999</v>
      </c>
      <c r="FP329" s="304">
        <f>FP274+FP321+FP323+FP327</f>
        <v>1990148.0248499997</v>
      </c>
      <c r="FQ329" s="305">
        <f>FQ274+FQ321+FQ323+FQ327</f>
        <v>605491.73891999992</v>
      </c>
      <c r="FR329" s="305">
        <f>FR274+FR321+FR323+FR327</f>
        <v>0</v>
      </c>
      <c r="FS329" s="305">
        <f>FU329+FW329+FY329</f>
        <v>105189.98542</v>
      </c>
      <c r="FT329" s="384">
        <f t="shared" si="678"/>
        <v>4.4481102322076568E-2</v>
      </c>
      <c r="FU329" s="304">
        <f>FU274+FU321+FU323+FU327</f>
        <v>105189.98542</v>
      </c>
      <c r="FV329" s="384">
        <f t="shared" si="701"/>
        <v>5.9771247105604969E-2</v>
      </c>
      <c r="FW329" s="304">
        <f>FW274+FW321+FW323+FW327</f>
        <v>0</v>
      </c>
      <c r="FX329" s="384">
        <f t="shared" si="765"/>
        <v>0</v>
      </c>
      <c r="FY329" s="304">
        <f>FY274+FY321+FY323+FY327</f>
        <v>0</v>
      </c>
      <c r="FZ329" s="384"/>
      <c r="GA329" s="305">
        <f>GC329+GE329+GG329</f>
        <v>203411.30343999999</v>
      </c>
      <c r="GB329" s="384">
        <f t="shared" si="775"/>
        <v>8.6015403136098317E-2</v>
      </c>
      <c r="GC329" s="304">
        <f>GC274+GC321+GC323+GC327</f>
        <v>97675.866890000005</v>
      </c>
      <c r="GD329" s="384">
        <f t="shared" si="777"/>
        <v>5.5501560845604397E-2</v>
      </c>
      <c r="GE329" s="305">
        <f>GE274+GE321+GE323+GE327</f>
        <v>105735.43655</v>
      </c>
      <c r="GF329" s="384">
        <f>GE329/FE329</f>
        <v>0.17478430365202624</v>
      </c>
      <c r="GG329" s="305">
        <f>GG274+GG321+GG323+GG327</f>
        <v>0</v>
      </c>
      <c r="GH329" s="384">
        <v>0</v>
      </c>
      <c r="GI329" s="305">
        <f>GK329+GM329+GO329</f>
        <v>449161.81549999997</v>
      </c>
      <c r="GJ329" s="384">
        <f t="shared" si="680"/>
        <v>0.18993455122797728</v>
      </c>
      <c r="GK329" s="304">
        <f>GK274+GK321+GK323+GK327</f>
        <v>449161.81549999997</v>
      </c>
      <c r="GL329" s="384">
        <f t="shared" si="681"/>
        <v>0.25522355343485176</v>
      </c>
      <c r="GM329" s="305">
        <f>GM274+GM321+GM323+GM327</f>
        <v>0</v>
      </c>
      <c r="GN329" s="384">
        <f t="shared" si="767"/>
        <v>0</v>
      </c>
      <c r="GO329" s="305"/>
      <c r="GP329" s="384"/>
      <c r="GQ329" s="305"/>
      <c r="GR329" s="305"/>
      <c r="GS329" s="305"/>
      <c r="GT329" s="305"/>
      <c r="GU329" s="305">
        <f>GV329+GW329+GX329</f>
        <v>2630055.8208400002</v>
      </c>
      <c r="GV329" s="305">
        <f>GV274+GV321+GV323+GV327</f>
        <v>1985402.7</v>
      </c>
      <c r="GW329" s="305">
        <f>GW274+GW321+GW323+GW327</f>
        <v>644653.12083999999</v>
      </c>
      <c r="GX329" s="305">
        <f>GX274+GX321+GX323+GX327</f>
        <v>0</v>
      </c>
      <c r="GY329" s="305"/>
      <c r="GZ329" s="305"/>
      <c r="HA329" s="305"/>
      <c r="HB329" s="305"/>
      <c r="HC329" s="305"/>
      <c r="HD329" s="305"/>
      <c r="HE329" s="305"/>
      <c r="HF329" s="305"/>
      <c r="HG329" s="305">
        <f>HG274+HG321+HG323+HG327</f>
        <v>0</v>
      </c>
      <c r="HH329" s="305">
        <f>HH274+HH321+HH323+HH327</f>
        <v>0</v>
      </c>
      <c r="HI329" s="305">
        <f>HI274+HI321+HI323+HI327</f>
        <v>0</v>
      </c>
      <c r="HJ329" s="305">
        <f>HJ274+HJ321+HJ323+HJ327</f>
        <v>0</v>
      </c>
      <c r="HK329" s="305">
        <f>HK274+HK321+HK323</f>
        <v>0</v>
      </c>
      <c r="HL329" s="305">
        <f>HL274+HL321+HL323</f>
        <v>0</v>
      </c>
      <c r="HM329" s="305">
        <f>HM274+HM321+HM323</f>
        <v>0</v>
      </c>
      <c r="HN329" s="305">
        <f>HN274+HN321+HN323</f>
        <v>0</v>
      </c>
      <c r="HO329" s="305">
        <f>HO274+HO321+HO323+HO327</f>
        <v>2630055.8208399997</v>
      </c>
      <c r="HP329" s="304">
        <f>HP274+HP321+HP323+HP327</f>
        <v>1985402.7</v>
      </c>
      <c r="HQ329" s="305">
        <f>HQ274+HQ321+HQ323+HQ327</f>
        <v>644653.12083999999</v>
      </c>
      <c r="HR329" s="305">
        <f>HR274+HR321+HR323+HR327</f>
        <v>0</v>
      </c>
      <c r="HS329" s="305">
        <f>HT329+HU329+HV329</f>
        <v>1593700.6213799999</v>
      </c>
      <c r="HT329" s="305">
        <f>HT274+HT321+HT323+HT327</f>
        <v>753292.88749999995</v>
      </c>
      <c r="HU329" s="305">
        <f>HU274+HU321+HU323+HU327</f>
        <v>840407.73387999996</v>
      </c>
      <c r="HV329" s="305">
        <f>HV274+HV321+HV323+HV327</f>
        <v>0</v>
      </c>
      <c r="HW329" s="305">
        <f>HW274+HW321+HW323</f>
        <v>0</v>
      </c>
      <c r="HX329" s="305">
        <f>HX274+HX321+HX323</f>
        <v>0</v>
      </c>
      <c r="HY329" s="305">
        <f>HY274+HY321+HY323</f>
        <v>0</v>
      </c>
      <c r="HZ329" s="305">
        <f>HZ274+HZ321+HZ323</f>
        <v>0</v>
      </c>
      <c r="IA329" s="305">
        <f>IB329+IC329+ID329</f>
        <v>1593700.6213799999</v>
      </c>
      <c r="IB329" s="305">
        <f>IB274+IB321+IB323+IB327</f>
        <v>753292.88749999995</v>
      </c>
      <c r="IC329" s="305">
        <f>IC274+IC321+IC323+IC327</f>
        <v>840407.73387999996</v>
      </c>
      <c r="ID329" s="305">
        <f>ID274+ID321+ID323+ID327</f>
        <v>0</v>
      </c>
      <c r="IE329" s="507"/>
      <c r="IF329" s="310"/>
      <c r="IG329" s="310"/>
      <c r="IH329" s="310"/>
    </row>
    <row r="330" spans="2:249" s="379" customFormat="1" ht="54.75" customHeight="1" x14ac:dyDescent="0.3">
      <c r="B330" s="734" t="s">
        <v>497</v>
      </c>
      <c r="C330" s="735"/>
      <c r="D330" s="508"/>
      <c r="E330" s="291" t="e">
        <f>E204+E269+#REF!</f>
        <v>#REF!</v>
      </c>
      <c r="F330" s="291" t="e">
        <f>F204+F269+#REF!</f>
        <v>#REF!</v>
      </c>
      <c r="G330" s="291" t="e">
        <f>G204+G269+#REF!</f>
        <v>#REF!</v>
      </c>
      <c r="H330" s="291" t="e">
        <f>H204+H269+#REF!</f>
        <v>#REF!</v>
      </c>
      <c r="I330" s="291" t="e">
        <f>I204+I269+#REF!</f>
        <v>#REF!</v>
      </c>
      <c r="J330" s="291" t="e">
        <f>J204+J269+#REF!</f>
        <v>#REF!</v>
      </c>
      <c r="K330" s="291" t="e">
        <f>K204+K269+#REF!</f>
        <v>#REF!</v>
      </c>
      <c r="L330" s="291" t="e">
        <f>L204+L269+#REF!</f>
        <v>#REF!</v>
      </c>
      <c r="M330" s="291" t="e">
        <f>M204+M269+#REF!</f>
        <v>#REF!</v>
      </c>
      <c r="N330" s="291" t="e">
        <f>N204+N269+#REF!</f>
        <v>#REF!</v>
      </c>
      <c r="O330" s="291" t="e">
        <f>O204+O269+#REF!</f>
        <v>#REF!</v>
      </c>
      <c r="P330" s="291" t="e">
        <f>P204+P269+#REF!</f>
        <v>#REF!</v>
      </c>
      <c r="Q330" s="291" t="e">
        <f>Q204+Q269+#REF!</f>
        <v>#REF!</v>
      </c>
      <c r="R330" s="291" t="e">
        <f>R204+R269+#REF!</f>
        <v>#REF!</v>
      </c>
      <c r="S330" s="291" t="e">
        <f>S204+S269+#REF!</f>
        <v>#REF!</v>
      </c>
      <c r="T330" s="291" t="e">
        <f>T204+T269+#REF!</f>
        <v>#REF!</v>
      </c>
      <c r="U330" s="291" t="e">
        <f>U204+U269+#REF!</f>
        <v>#REF!</v>
      </c>
      <c r="V330" s="291" t="e">
        <f>V204+V269+#REF!</f>
        <v>#REF!</v>
      </c>
      <c r="W330" s="291" t="e">
        <f>W204+W269+#REF!</f>
        <v>#REF!</v>
      </c>
      <c r="X330" s="291" t="e">
        <f>X204+X269+#REF!</f>
        <v>#REF!</v>
      </c>
      <c r="Y330" s="291" t="e">
        <f>Y204+Y269+#REF!</f>
        <v>#REF!</v>
      </c>
      <c r="Z330" s="291" t="e">
        <f>Z204+Z269+#REF!</f>
        <v>#REF!</v>
      </c>
      <c r="AA330" s="291" t="e">
        <f>AA204+AA269+#REF!</f>
        <v>#REF!</v>
      </c>
      <c r="AB330" s="291" t="e">
        <f>AB204+AB269+#REF!</f>
        <v>#REF!</v>
      </c>
      <c r="AC330" s="291" t="e">
        <f>AC204+AC269+#REF!</f>
        <v>#REF!</v>
      </c>
      <c r="AD330" s="291" t="e">
        <f>AD204+AD269+#REF!</f>
        <v>#REF!</v>
      </c>
      <c r="AE330" s="291" t="e">
        <f>AE204+AE269+#REF!</f>
        <v>#REF!</v>
      </c>
      <c r="AF330" s="291" t="e">
        <f>AF204+AF269+#REF!</f>
        <v>#REF!</v>
      </c>
      <c r="AG330" s="291" t="e">
        <f>AG204+AG269+#REF!</f>
        <v>#REF!</v>
      </c>
      <c r="AH330" s="291" t="e">
        <f>AH204+AH269+#REF!</f>
        <v>#REF!</v>
      </c>
      <c r="AI330" s="291" t="e">
        <f>AI204+AI269+#REF!</f>
        <v>#REF!</v>
      </c>
      <c r="AJ330" s="291" t="e">
        <f>AJ204+AJ269+#REF!</f>
        <v>#REF!</v>
      </c>
      <c r="AK330" s="291" t="e">
        <f>AK204+AK269+#REF!</f>
        <v>#REF!</v>
      </c>
      <c r="AL330" s="291" t="e">
        <f>AL204+AL269+#REF!</f>
        <v>#REF!</v>
      </c>
      <c r="AM330" s="291" t="e">
        <f>AM204+AM269+#REF!</f>
        <v>#REF!</v>
      </c>
      <c r="AN330" s="291" t="e">
        <f>AN204+AN269+#REF!</f>
        <v>#REF!</v>
      </c>
      <c r="AO330" s="291">
        <v>1</v>
      </c>
      <c r="AP330" s="291" t="e">
        <f>AP204+AP269+#REF!</f>
        <v>#REF!</v>
      </c>
      <c r="AQ330" s="291" t="e">
        <f>AQ204+AQ269+#REF!</f>
        <v>#REF!</v>
      </c>
      <c r="AR330" s="291" t="e">
        <f>AR204+AR269+#REF!</f>
        <v>#REF!</v>
      </c>
      <c r="AS330" s="291" t="e">
        <f>AS204+AS269+#REF!</f>
        <v>#REF!</v>
      </c>
      <c r="AT330" s="291" t="e">
        <f>AT204+AT269+#REF!</f>
        <v>#REF!</v>
      </c>
      <c r="AU330" s="291" t="e">
        <f>AU204+AU269+#REF!</f>
        <v>#REF!</v>
      </c>
      <c r="AV330" s="291" t="e">
        <f>AV204+AV269+#REF!</f>
        <v>#REF!</v>
      </c>
      <c r="AW330" s="291" t="e">
        <f>AW204+AW269+#REF!</f>
        <v>#REF!</v>
      </c>
      <c r="AX330" s="291" t="e">
        <f>AX204+AX269+#REF!</f>
        <v>#REF!</v>
      </c>
      <c r="AY330" s="291" t="e">
        <f>AY204+AY269+#REF!</f>
        <v>#REF!</v>
      </c>
      <c r="AZ330" s="291" t="e">
        <f>AZ204+AZ269+#REF!</f>
        <v>#REF!</v>
      </c>
      <c r="BA330" s="291" t="e">
        <f>BA204+BA269+#REF!</f>
        <v>#REF!</v>
      </c>
      <c r="BB330" s="291" t="e">
        <f>BB204+BB269+#REF!</f>
        <v>#REF!</v>
      </c>
      <c r="BC330" s="291" t="e">
        <f>BC204+BC269+#REF!</f>
        <v>#REF!</v>
      </c>
      <c r="BD330" s="291" t="e">
        <f>BD204+BD269+#REF!</f>
        <v>#REF!</v>
      </c>
      <c r="BE330" s="291" t="e">
        <f>BE204+BE269+#REF!</f>
        <v>#REF!</v>
      </c>
      <c r="BF330" s="291" t="e">
        <f>BF204+BF269+#REF!</f>
        <v>#REF!</v>
      </c>
      <c r="BG330" s="291" t="e">
        <f>BG204+BG269+#REF!</f>
        <v>#REF!</v>
      </c>
      <c r="BH330" s="291" t="e">
        <f>BH204+BH269+#REF!</f>
        <v>#REF!</v>
      </c>
      <c r="BI330" s="291" t="e">
        <f>BI204+BI269+#REF!</f>
        <v>#REF!</v>
      </c>
      <c r="BJ330" s="291" t="e">
        <f>BJ204+BJ269+#REF!</f>
        <v>#REF!</v>
      </c>
      <c r="BK330" s="291">
        <v>1</v>
      </c>
      <c r="BL330" s="291" t="e">
        <f>BL204+BL269+#REF!</f>
        <v>#REF!</v>
      </c>
      <c r="BM330" s="291" t="e">
        <f>BM204+BM269+#REF!</f>
        <v>#REF!</v>
      </c>
      <c r="BN330" s="291" t="e">
        <f>BN204+BN269+#REF!</f>
        <v>#REF!</v>
      </c>
      <c r="BO330" s="291" t="e">
        <f>BO204+BO269+#REF!</f>
        <v>#REF!</v>
      </c>
      <c r="BP330" s="291" t="e">
        <f>BP204+BP269+#REF!</f>
        <v>#REF!</v>
      </c>
      <c r="BQ330" s="291" t="e">
        <f>BQ204+BQ269+#REF!</f>
        <v>#REF!</v>
      </c>
      <c r="BR330" s="291" t="e">
        <f>BR204+BR269+#REF!</f>
        <v>#REF!</v>
      </c>
      <c r="BS330" s="291" t="e">
        <f>BS204+BS269+#REF!</f>
        <v>#REF!</v>
      </c>
      <c r="BT330" s="291" t="e">
        <f>BT204+BT269+#REF!</f>
        <v>#REF!</v>
      </c>
      <c r="BU330" s="291" t="e">
        <f>BU204+BU269+#REF!</f>
        <v>#REF!</v>
      </c>
      <c r="BV330" s="291" t="e">
        <f>BV204+BV269+#REF!</f>
        <v>#REF!</v>
      </c>
      <c r="BW330" s="291" t="e">
        <f>BW204+BW269+#REF!</f>
        <v>#REF!</v>
      </c>
      <c r="BX330" s="291" t="e">
        <f>BX204+BX269+#REF!</f>
        <v>#REF!</v>
      </c>
      <c r="BY330" s="291" t="e">
        <f>BY204+BY269+#REF!</f>
        <v>#REF!</v>
      </c>
      <c r="BZ330" s="291" t="e">
        <f>BZ204+BZ269+#REF!</f>
        <v>#REF!</v>
      </c>
      <c r="CA330" s="291" t="e">
        <f>CA204+CA269+#REF!</f>
        <v>#REF!</v>
      </c>
      <c r="CB330" s="291" t="e">
        <f>CB204+CB269+#REF!</f>
        <v>#REF!</v>
      </c>
      <c r="CC330" s="291" t="e">
        <f>CC204+CC269+#REF!</f>
        <v>#REF!</v>
      </c>
      <c r="CD330" s="291" t="e">
        <f>CD204+CD269+#REF!</f>
        <v>#REF!</v>
      </c>
      <c r="CE330" s="291">
        <v>1</v>
      </c>
      <c r="CF330" s="291" t="e">
        <f>CF204+CF269+#REF!</f>
        <v>#REF!</v>
      </c>
      <c r="CG330" s="291"/>
      <c r="CH330" s="291" t="e">
        <f>CH204+CH269+#REF!</f>
        <v>#REF!</v>
      </c>
      <c r="CI330" s="291" t="e">
        <f>CI204+CI269+#REF!</f>
        <v>#REF!</v>
      </c>
      <c r="CJ330" s="291" t="e">
        <f>CJ204+CJ269+#REF!</f>
        <v>#REF!</v>
      </c>
      <c r="CK330" s="291" t="e">
        <f>CK204+CK269+#REF!</f>
        <v>#REF!</v>
      </c>
      <c r="CL330" s="291" t="e">
        <f>CL204+CL269+#REF!</f>
        <v>#REF!</v>
      </c>
      <c r="CM330" s="291" t="e">
        <f>CM204+CM269+#REF!</f>
        <v>#REF!</v>
      </c>
      <c r="CN330" s="291"/>
      <c r="CO330" s="291"/>
      <c r="CP330" s="291"/>
      <c r="CQ330" s="291" t="e">
        <f>CQ204+CQ269+#REF!</f>
        <v>#REF!</v>
      </c>
      <c r="CR330" s="291" t="e">
        <f>CR204+CR269+#REF!</f>
        <v>#REF!</v>
      </c>
      <c r="CS330" s="291" t="e">
        <f>CS204+CS269+#REF!</f>
        <v>#REF!</v>
      </c>
      <c r="CT330" s="291" t="e">
        <f>CT204+CT269+#REF!</f>
        <v>#REF!</v>
      </c>
      <c r="CU330" s="291" t="e">
        <f>CU204+CU269+#REF!</f>
        <v>#REF!</v>
      </c>
      <c r="CV330" s="291" t="e">
        <f>CV204+CV269+#REF!</f>
        <v>#REF!</v>
      </c>
      <c r="CW330" s="305" t="e">
        <f t="shared" ref="CW330:EF330" si="782">CW204+CW269+CW329</f>
        <v>#REF!</v>
      </c>
      <c r="CX330" s="305" t="e">
        <f t="shared" si="782"/>
        <v>#REF!</v>
      </c>
      <c r="CY330" s="305" t="e">
        <f t="shared" si="782"/>
        <v>#REF!</v>
      </c>
      <c r="CZ330" s="305" t="e">
        <f t="shared" si="782"/>
        <v>#REF!</v>
      </c>
      <c r="DA330" s="305" t="e">
        <f t="shared" si="782"/>
        <v>#REF!</v>
      </c>
      <c r="DB330" s="305" t="e">
        <f t="shared" si="782"/>
        <v>#REF!</v>
      </c>
      <c r="DC330" s="305">
        <f t="shared" si="782"/>
        <v>728505.35064000008</v>
      </c>
      <c r="DD330" s="305">
        <f t="shared" si="782"/>
        <v>348155.35063999996</v>
      </c>
      <c r="DE330" s="305">
        <f t="shared" si="782"/>
        <v>380350</v>
      </c>
      <c r="DF330" s="305" t="e">
        <f t="shared" si="782"/>
        <v>#REF!</v>
      </c>
      <c r="DG330" s="305" t="e">
        <f t="shared" si="782"/>
        <v>#REF!</v>
      </c>
      <c r="DH330" s="305" t="e">
        <f t="shared" si="782"/>
        <v>#REF!</v>
      </c>
      <c r="DI330" s="305" t="e">
        <f t="shared" si="782"/>
        <v>#REF!</v>
      </c>
      <c r="DJ330" s="305" t="e">
        <f t="shared" si="782"/>
        <v>#REF!</v>
      </c>
      <c r="DK330" s="305" t="e">
        <f t="shared" si="782"/>
        <v>#REF!</v>
      </c>
      <c r="DL330" s="305">
        <f t="shared" si="782"/>
        <v>4639532.7489299998</v>
      </c>
      <c r="DM330" s="305">
        <f t="shared" si="782"/>
        <v>4558989.1039300002</v>
      </c>
      <c r="DN330" s="305">
        <f t="shared" si="782"/>
        <v>80543.645000000004</v>
      </c>
      <c r="DO330" s="305">
        <f t="shared" si="782"/>
        <v>1559378.9667</v>
      </c>
      <c r="DP330" s="305">
        <f t="shared" si="782"/>
        <v>1559378.9667</v>
      </c>
      <c r="DQ330" s="305">
        <f t="shared" si="782"/>
        <v>0</v>
      </c>
      <c r="DR330" s="305" t="e">
        <f t="shared" si="782"/>
        <v>#REF!</v>
      </c>
      <c r="DS330" s="305" t="e">
        <f t="shared" si="782"/>
        <v>#REF!</v>
      </c>
      <c r="DT330" s="305">
        <f t="shared" si="782"/>
        <v>1206871.8810000001</v>
      </c>
      <c r="DU330" s="305" t="e">
        <f t="shared" si="782"/>
        <v>#REF!</v>
      </c>
      <c r="DV330" s="305" t="e">
        <f t="shared" si="782"/>
        <v>#REF!</v>
      </c>
      <c r="DW330" s="305" t="e">
        <f t="shared" si="782"/>
        <v>#REF!</v>
      </c>
      <c r="DX330" s="305" t="e">
        <f t="shared" si="782"/>
        <v>#REF!</v>
      </c>
      <c r="DY330" s="305" t="e">
        <f t="shared" si="782"/>
        <v>#REF!</v>
      </c>
      <c r="DZ330" s="305" t="e">
        <f t="shared" si="782"/>
        <v>#REF!</v>
      </c>
      <c r="EA330" s="305">
        <f t="shared" si="782"/>
        <v>1170129.6810599999</v>
      </c>
      <c r="EB330" s="305">
        <f t="shared" si="782"/>
        <v>726987.68105999997</v>
      </c>
      <c r="EC330" s="305">
        <f t="shared" si="782"/>
        <v>443142</v>
      </c>
      <c r="ED330" s="305" t="e">
        <f t="shared" si="782"/>
        <v>#REF!</v>
      </c>
      <c r="EE330" s="305" t="e">
        <f t="shared" si="782"/>
        <v>#REF!</v>
      </c>
      <c r="EF330" s="305" t="e">
        <f t="shared" si="782"/>
        <v>#REF!</v>
      </c>
      <c r="EG330" s="305" t="e">
        <f>EH330+EI330+EJ330</f>
        <v>#REF!</v>
      </c>
      <c r="EH330" s="305" t="e">
        <f>EH204+EH269+EH329</f>
        <v>#REF!</v>
      </c>
      <c r="EI330" s="305">
        <f>EI204+EI269+EI329</f>
        <v>639535.67071999994</v>
      </c>
      <c r="EJ330" s="305">
        <f>EJ204+EJ269+EJ329</f>
        <v>1258397.5011800001</v>
      </c>
      <c r="EK330" s="305" t="e">
        <f>EL330+EM330+EN330</f>
        <v>#REF!</v>
      </c>
      <c r="EL330" s="305" t="e">
        <f t="shared" ref="EL330:ER330" si="783">EL204+EL269+EL329</f>
        <v>#REF!</v>
      </c>
      <c r="EM330" s="305" t="e">
        <f t="shared" si="783"/>
        <v>#REF!</v>
      </c>
      <c r="EN330" s="305" t="e">
        <f t="shared" si="783"/>
        <v>#REF!</v>
      </c>
      <c r="EO330" s="305" t="e">
        <f t="shared" si="783"/>
        <v>#REF!</v>
      </c>
      <c r="EP330" s="305" t="e">
        <f t="shared" si="783"/>
        <v>#REF!</v>
      </c>
      <c r="EQ330" s="305" t="e">
        <f t="shared" si="783"/>
        <v>#REF!</v>
      </c>
      <c r="ER330" s="305" t="e">
        <f t="shared" si="783"/>
        <v>#REF!</v>
      </c>
      <c r="ES330" s="305" t="e">
        <f>ET330+EU330+EV330</f>
        <v>#REF!</v>
      </c>
      <c r="ET330" s="305" t="e">
        <f t="shared" ref="ET330:FF330" si="784">ET204+ET269+ET329</f>
        <v>#REF!</v>
      </c>
      <c r="EU330" s="305">
        <f t="shared" si="784"/>
        <v>543.61520000000019</v>
      </c>
      <c r="EV330" s="305">
        <f t="shared" si="784"/>
        <v>-17239.901749999932</v>
      </c>
      <c r="EW330" s="305">
        <f t="shared" si="784"/>
        <v>8511457.5</v>
      </c>
      <c r="EX330" s="305">
        <f t="shared" si="784"/>
        <v>7673806.2000000002</v>
      </c>
      <c r="EY330" s="305">
        <f t="shared" si="784"/>
        <v>837651.3</v>
      </c>
      <c r="EZ330" s="305" t="e">
        <f t="shared" si="784"/>
        <v>#REF!</v>
      </c>
      <c r="FA330" s="305" t="e">
        <f t="shared" si="784"/>
        <v>#REF!</v>
      </c>
      <c r="FB330" s="305">
        <f t="shared" si="784"/>
        <v>236607.51318000001</v>
      </c>
      <c r="FC330" s="305">
        <f t="shared" si="784"/>
        <v>15211023.501150001</v>
      </c>
      <c r="FD330" s="305">
        <f t="shared" si="784"/>
        <v>13159778.387250001</v>
      </c>
      <c r="FE330" s="305">
        <f t="shared" si="784"/>
        <v>639535.67071999994</v>
      </c>
      <c r="FF330" s="305">
        <f t="shared" si="784"/>
        <v>1411709.4431799999</v>
      </c>
      <c r="FG330" s="305">
        <f>FH330+FI330+FJ330</f>
        <v>697015.26356000011</v>
      </c>
      <c r="FH330" s="305">
        <f t="shared" ref="FH330:FN330" si="785">FH204+FH269+FH329</f>
        <v>283944.92593000003</v>
      </c>
      <c r="FI330" s="305">
        <f t="shared" si="785"/>
        <v>543.61520000000019</v>
      </c>
      <c r="FJ330" s="305">
        <f t="shared" si="785"/>
        <v>412526.72243000008</v>
      </c>
      <c r="FK330" s="305" t="e">
        <f t="shared" si="785"/>
        <v>#REF!</v>
      </c>
      <c r="FL330" s="305" t="e">
        <f t="shared" si="785"/>
        <v>#REF!</v>
      </c>
      <c r="FM330" s="305" t="e">
        <f t="shared" si="785"/>
        <v>#REF!</v>
      </c>
      <c r="FN330" s="305" t="e">
        <f t="shared" si="785"/>
        <v>#REF!</v>
      </c>
      <c r="FO330" s="305">
        <f>FP330+FQ330+FR330</f>
        <v>15851432.922910001</v>
      </c>
      <c r="FP330" s="305">
        <f>FP204+FP269+FP329</f>
        <v>13440429.413380001</v>
      </c>
      <c r="FQ330" s="305">
        <f>FQ204+FQ269+FQ329</f>
        <v>640079.28591999994</v>
      </c>
      <c r="FR330" s="305">
        <f>FR204+FR269+FR329</f>
        <v>1770924.2236100002</v>
      </c>
      <c r="FS330" s="305">
        <f t="shared" ref="FS330:FS334" si="786">FU330+FW330+FY330</f>
        <v>3023911.4191899989</v>
      </c>
      <c r="FT330" s="384">
        <f t="shared" si="678"/>
        <v>0.19879736685446459</v>
      </c>
      <c r="FU330" s="305">
        <f t="shared" ref="FU330" si="787">FU204+FU269+FU329</f>
        <v>2900647.6731299991</v>
      </c>
      <c r="FV330" s="384">
        <f t="shared" si="701"/>
        <v>0.22041766873067742</v>
      </c>
      <c r="FW330" s="305">
        <f t="shared" ref="FW330" si="788">FW204+FW269+FW329</f>
        <v>0</v>
      </c>
      <c r="FX330" s="384">
        <f t="shared" si="765"/>
        <v>0</v>
      </c>
      <c r="FY330" s="305">
        <f t="shared" ref="FY330" si="789">FY204+FY269+FY329</f>
        <v>123263.74606</v>
      </c>
      <c r="FZ330" s="384"/>
      <c r="GA330" s="305">
        <f>GC330+GE330+GG330</f>
        <v>2742801.0575699992</v>
      </c>
      <c r="GB330" s="384">
        <f t="shared" si="775"/>
        <v>0.18031666688061029</v>
      </c>
      <c r="GC330" s="305">
        <f>GC204+GC269+GC329</f>
        <v>2570977.6105699996</v>
      </c>
      <c r="GD330" s="384">
        <f t="shared" si="777"/>
        <v>0.19536633026137584</v>
      </c>
      <c r="GE330" s="305">
        <f>GE204+GE269+GE329</f>
        <v>110191.57397</v>
      </c>
      <c r="GF330" s="384">
        <f>GE330/FE330</f>
        <v>0.17229933999763372</v>
      </c>
      <c r="GG330" s="305">
        <f>GG204+GG269+GG329</f>
        <v>61631.873030000002</v>
      </c>
      <c r="GH330" s="384">
        <f>GG330/FF330</f>
        <v>4.3657619014836918E-2</v>
      </c>
      <c r="GI330" s="305">
        <f>GK330+GM330+GO330</f>
        <v>9062353.2125199996</v>
      </c>
      <c r="GJ330" s="384">
        <f t="shared" si="680"/>
        <v>0.59577537381589463</v>
      </c>
      <c r="GK330" s="305">
        <f>GK204+GK269+GK329</f>
        <v>9062353.2125199996</v>
      </c>
      <c r="GL330" s="384">
        <f t="shared" si="681"/>
        <v>0.68864026018098923</v>
      </c>
      <c r="GM330" s="305">
        <f>GM204+GM269+GM329</f>
        <v>0</v>
      </c>
      <c r="GN330" s="384">
        <f t="shared" si="767"/>
        <v>0</v>
      </c>
      <c r="GO330" s="305"/>
      <c r="GP330" s="384"/>
      <c r="GQ330" s="305"/>
      <c r="GR330" s="305"/>
      <c r="GS330" s="305"/>
      <c r="GT330" s="305"/>
      <c r="GU330" s="305">
        <f>GU204+GU269+GU329</f>
        <v>16009945.12782</v>
      </c>
      <c r="GV330" s="305">
        <f>GV204+GV269+GV329</f>
        <v>13959598.81036</v>
      </c>
      <c r="GW330" s="305">
        <f>GW204+GW269+GW329</f>
        <v>680085.67045999994</v>
      </c>
      <c r="GX330" s="305">
        <f>GX204+GX269+GX329</f>
        <v>1370260.6470000001</v>
      </c>
      <c r="GY330" s="305"/>
      <c r="GZ330" s="305"/>
      <c r="HA330" s="305"/>
      <c r="HB330" s="305"/>
      <c r="HC330" s="305"/>
      <c r="HD330" s="305"/>
      <c r="HE330" s="305"/>
      <c r="HF330" s="305"/>
      <c r="HG330" s="305">
        <f>HH330+HI330+HJ330</f>
        <v>-905094.46825000003</v>
      </c>
      <c r="HH330" s="305">
        <f t="shared" ref="HH330:ID330" si="790">HH204+HH269+HH329</f>
        <v>-983000</v>
      </c>
      <c r="HI330" s="305">
        <f t="shared" si="790"/>
        <v>0</v>
      </c>
      <c r="HJ330" s="305">
        <f t="shared" si="790"/>
        <v>77905.531750000009</v>
      </c>
      <c r="HK330" s="305" t="e">
        <f t="shared" si="790"/>
        <v>#REF!</v>
      </c>
      <c r="HL330" s="305" t="e">
        <f t="shared" si="790"/>
        <v>#REF!</v>
      </c>
      <c r="HM330" s="305">
        <f t="shared" si="790"/>
        <v>0</v>
      </c>
      <c r="HN330" s="305">
        <f t="shared" si="790"/>
        <v>0</v>
      </c>
      <c r="HO330" s="305">
        <f t="shared" si="790"/>
        <v>15104850.659569999</v>
      </c>
      <c r="HP330" s="304">
        <f t="shared" si="790"/>
        <v>12976598.81036</v>
      </c>
      <c r="HQ330" s="305">
        <f t="shared" si="790"/>
        <v>680085.67045999994</v>
      </c>
      <c r="HR330" s="305">
        <f t="shared" si="790"/>
        <v>1448166.17875</v>
      </c>
      <c r="HS330" s="305">
        <f t="shared" si="790"/>
        <v>10947555.057999998</v>
      </c>
      <c r="HT330" s="305">
        <f t="shared" si="790"/>
        <v>9117432.8008500002</v>
      </c>
      <c r="HU330" s="305">
        <f t="shared" si="790"/>
        <v>876341.19415</v>
      </c>
      <c r="HV330" s="305">
        <f t="shared" si="790"/>
        <v>953781.06299999997</v>
      </c>
      <c r="HW330" s="305">
        <f t="shared" si="790"/>
        <v>2152470</v>
      </c>
      <c r="HX330" s="305">
        <f t="shared" si="790"/>
        <v>2152470</v>
      </c>
      <c r="HY330" s="305">
        <f t="shared" si="790"/>
        <v>0</v>
      </c>
      <c r="HZ330" s="305">
        <f t="shared" si="790"/>
        <v>7.2759576141834259E-12</v>
      </c>
      <c r="IA330" s="305">
        <f t="shared" si="790"/>
        <v>13100025.057999998</v>
      </c>
      <c r="IB330" s="305">
        <f t="shared" si="790"/>
        <v>11269902.80085</v>
      </c>
      <c r="IC330" s="305">
        <f t="shared" si="790"/>
        <v>876341.19415</v>
      </c>
      <c r="ID330" s="305">
        <f t="shared" si="790"/>
        <v>953781.06299999997</v>
      </c>
      <c r="IE330" s="509"/>
      <c r="IF330" s="510"/>
      <c r="IG330" s="510"/>
      <c r="IH330" s="510"/>
    </row>
    <row r="331" spans="2:249" s="321" customFormat="1" ht="36" customHeight="1" x14ac:dyDescent="0.3">
      <c r="B331" s="471"/>
      <c r="C331" s="472" t="s">
        <v>141</v>
      </c>
      <c r="D331" s="473"/>
      <c r="E331" s="166"/>
      <c r="F331" s="166"/>
      <c r="G331" s="166"/>
      <c r="H331" s="234"/>
      <c r="I331" s="166"/>
      <c r="J331" s="166"/>
      <c r="K331" s="166"/>
      <c r="L331" s="166"/>
      <c r="M331" s="166"/>
      <c r="N331" s="234"/>
      <c r="O331" s="166"/>
      <c r="P331" s="166"/>
      <c r="Q331" s="166"/>
      <c r="R331" s="166"/>
      <c r="S331" s="166"/>
      <c r="T331" s="166"/>
      <c r="U331" s="166"/>
      <c r="V331" s="166"/>
      <c r="W331" s="166"/>
      <c r="X331" s="166"/>
      <c r="Y331" s="166"/>
      <c r="Z331" s="166"/>
      <c r="AA331" s="166"/>
      <c r="AB331" s="166"/>
      <c r="AC331" s="166"/>
      <c r="AD331" s="166"/>
      <c r="AE331" s="166"/>
      <c r="AF331" s="166"/>
      <c r="AG331" s="166"/>
      <c r="AH331" s="166"/>
      <c r="AI331" s="166"/>
      <c r="AJ331" s="166"/>
      <c r="AK331" s="166"/>
      <c r="AL331" s="166"/>
      <c r="AM331" s="166"/>
      <c r="AN331" s="166"/>
      <c r="AO331" s="167"/>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7"/>
      <c r="BL331" s="167"/>
      <c r="BM331" s="166"/>
      <c r="BN331" s="166"/>
      <c r="BO331" s="166"/>
      <c r="BP331" s="166"/>
      <c r="BQ331" s="166"/>
      <c r="BR331" s="166"/>
      <c r="BS331" s="166"/>
      <c r="BT331" s="166"/>
      <c r="BU331" s="166"/>
      <c r="BV331" s="166"/>
      <c r="BW331" s="166"/>
      <c r="BX331" s="166"/>
      <c r="BY331" s="166"/>
      <c r="BZ331" s="166"/>
      <c r="CA331" s="166"/>
      <c r="CB331" s="166"/>
      <c r="CC331" s="166"/>
      <c r="CD331" s="166"/>
      <c r="CE331" s="167"/>
      <c r="CF331" s="167"/>
      <c r="CG331" s="166"/>
      <c r="CH331" s="166"/>
      <c r="CI331" s="166"/>
      <c r="CJ331" s="166"/>
      <c r="CK331" s="166"/>
      <c r="CL331" s="166"/>
      <c r="CM331" s="166"/>
      <c r="CN331" s="166"/>
      <c r="CO331" s="166"/>
      <c r="CP331" s="166"/>
      <c r="CQ331" s="166"/>
      <c r="CR331" s="166"/>
      <c r="CS331" s="166"/>
      <c r="CT331" s="166"/>
      <c r="CU331" s="166"/>
      <c r="CV331" s="166"/>
      <c r="CW331" s="166"/>
      <c r="CX331" s="166"/>
      <c r="CY331" s="166"/>
      <c r="CZ331" s="166"/>
      <c r="DA331" s="166"/>
      <c r="DB331" s="166"/>
      <c r="DC331" s="166"/>
      <c r="DD331" s="166"/>
      <c r="DE331" s="166"/>
      <c r="DF331" s="166"/>
      <c r="DG331" s="166"/>
      <c r="DH331" s="166"/>
      <c r="DI331" s="166"/>
      <c r="DJ331" s="166"/>
      <c r="DK331" s="166"/>
      <c r="DL331" s="166"/>
      <c r="DM331" s="166"/>
      <c r="DN331" s="166"/>
      <c r="DO331" s="166"/>
      <c r="DP331" s="166"/>
      <c r="DQ331" s="166"/>
      <c r="DR331" s="166"/>
      <c r="DS331" s="166"/>
      <c r="DT331" s="166"/>
      <c r="DU331" s="166"/>
      <c r="DV331" s="166"/>
      <c r="DW331" s="166"/>
      <c r="DX331" s="166"/>
      <c r="DY331" s="166"/>
      <c r="DZ331" s="166"/>
      <c r="EA331" s="166"/>
      <c r="EB331" s="166"/>
      <c r="EC331" s="166"/>
      <c r="ED331" s="166"/>
      <c r="EE331" s="166"/>
      <c r="EF331" s="166"/>
      <c r="EG331" s="166" t="e">
        <f>EH331+EI331+EJ331</f>
        <v>#REF!</v>
      </c>
      <c r="EH331" s="166" t="e">
        <f>EH205+EH270+EH274+EH321+EH323+EH327</f>
        <v>#REF!</v>
      </c>
      <c r="EI331" s="166">
        <f>EI205+EI270+EI274+EI321+EI323+EI327</f>
        <v>639535.67071999994</v>
      </c>
      <c r="EJ331" s="166">
        <f>EJ205+EJ270+EJ274+EJ321+EJ323+EJ327</f>
        <v>1258397.5011800001</v>
      </c>
      <c r="EK331" s="166" t="e">
        <f>EL331+EM331+EN331</f>
        <v>#REF!</v>
      </c>
      <c r="EL331" s="166" t="e">
        <f>EL205+EL270+EL274+EL321+EL323+EL327</f>
        <v>#REF!</v>
      </c>
      <c r="EM331" s="166" t="e">
        <f>EM205+EM270+EM274+EM321+EM323+EM327</f>
        <v>#REF!</v>
      </c>
      <c r="EN331" s="166" t="e">
        <f>EN205+EN270+EN274+EN321+EN323+EN327</f>
        <v>#REF!</v>
      </c>
      <c r="EO331" s="166"/>
      <c r="EP331" s="166"/>
      <c r="EQ331" s="166"/>
      <c r="ER331" s="166"/>
      <c r="ES331" s="166" t="e">
        <f>ET331+EU331+EV331</f>
        <v>#REF!</v>
      </c>
      <c r="ET331" s="166" t="e">
        <f>ET205+ET270+ET274+ET321+ET323+ET327</f>
        <v>#REF!</v>
      </c>
      <c r="EU331" s="166">
        <f>EU205+EU270+EU274+EU321+EU323+EU327</f>
        <v>543.61520000000019</v>
      </c>
      <c r="EV331" s="166">
        <f>EV205+EV270+EV274+EV321+EV323+EV327</f>
        <v>-17239.901749999932</v>
      </c>
      <c r="EW331" s="166"/>
      <c r="EX331" s="166"/>
      <c r="EY331" s="166"/>
      <c r="EZ331" s="166"/>
      <c r="FA331" s="166"/>
      <c r="FB331" s="166"/>
      <c r="FC331" s="166">
        <f>FD331+FE331+FF331</f>
        <v>12361023.501150001</v>
      </c>
      <c r="FD331" s="166">
        <f>FD205+FD270+FD274+FD321+FD323+FD327</f>
        <v>10363090.32925</v>
      </c>
      <c r="FE331" s="166">
        <f>FE205+FE270+FE274+FE321+FE323+FE327</f>
        <v>639535.67071999994</v>
      </c>
      <c r="FF331" s="166">
        <f>FF205+FF270+FF274+FF321+FF323+FF327</f>
        <v>1358397.5011799999</v>
      </c>
      <c r="FG331" s="166">
        <f>FH331+FI331+FJ331</f>
        <v>643703.32156000007</v>
      </c>
      <c r="FH331" s="166">
        <f>FH329+FH270+FH205</f>
        <v>283944.92593000003</v>
      </c>
      <c r="FI331" s="166">
        <f>FI205+FI270+FI274+FI321+FI323+FI327</f>
        <v>543.61520000000019</v>
      </c>
      <c r="FJ331" s="166">
        <f>FJ205+FJ270+FJ274+FJ321+FJ323+FJ327</f>
        <v>359214.78043000004</v>
      </c>
      <c r="FK331" s="166"/>
      <c r="FL331" s="166"/>
      <c r="FM331" s="166"/>
      <c r="FN331" s="166"/>
      <c r="FO331" s="166">
        <f>FP331+FQ331+FR331</f>
        <v>13001432.922910001</v>
      </c>
      <c r="FP331" s="166">
        <f>FP205+FP270+FP274+FP321+FP323+FP327</f>
        <v>10643741.355380001</v>
      </c>
      <c r="FQ331" s="166">
        <f>FQ205+FQ270+FQ274+FQ321+FQ323+FQ327</f>
        <v>640079.28591999994</v>
      </c>
      <c r="FR331" s="166">
        <f>FR205+FR270+FR274+FR321+FR323+FR327</f>
        <v>1717612.2816099999</v>
      </c>
      <c r="FS331" s="166">
        <f t="shared" si="786"/>
        <v>2282930.5170700001</v>
      </c>
      <c r="FT331" s="431">
        <f t="shared" si="678"/>
        <v>0.18468782272419504</v>
      </c>
      <c r="FU331" s="166">
        <f>FU205+FU270+FU274+FU321+FU323+FU327</f>
        <v>2221298.6440400002</v>
      </c>
      <c r="FV331" s="431">
        <f t="shared" si="701"/>
        <v>0.21434712749442572</v>
      </c>
      <c r="FW331" s="166">
        <f>FW205+FW270+FW274+FW321+FW323+FW327</f>
        <v>0</v>
      </c>
      <c r="FX331" s="431">
        <f t="shared" si="765"/>
        <v>0</v>
      </c>
      <c r="FY331" s="166">
        <f>FY205+FY270+FY274+FY321+FY323+FY327</f>
        <v>61631.873030000002</v>
      </c>
      <c r="FZ331" s="431"/>
      <c r="GA331" s="166">
        <f>GC331+GE331+GG331</f>
        <v>2287801.0575699997</v>
      </c>
      <c r="GB331" s="431">
        <f t="shared" si="775"/>
        <v>0.1850818467707917</v>
      </c>
      <c r="GC331" s="166">
        <f>GC205+GC270+GC274+GC321+GC323+GC327</f>
        <v>2115977.61057</v>
      </c>
      <c r="GD331" s="431">
        <f t="shared" si="777"/>
        <v>0.20418403616512121</v>
      </c>
      <c r="GE331" s="166">
        <f>GE205+GE270+GE274+GE321+GE323+GE327</f>
        <v>110191.57397</v>
      </c>
      <c r="GF331" s="431">
        <f>GE331/FE331</f>
        <v>0.17229933999763372</v>
      </c>
      <c r="GG331" s="166">
        <f>GG205+GG270+GG274+GG321+GG323+GG327</f>
        <v>61631.873030000002</v>
      </c>
      <c r="GH331" s="431">
        <f>GG331/FF331</f>
        <v>4.5371014726147692E-2</v>
      </c>
      <c r="GI331" s="166">
        <f>GK331+GM331+GO331</f>
        <v>7101853.2125199996</v>
      </c>
      <c r="GJ331" s="431">
        <f t="shared" si="680"/>
        <v>0.57453601733378168</v>
      </c>
      <c r="GK331" s="166">
        <f>GK205+GK270+GK274+GK321+GK323+GK327</f>
        <v>7101853.2125199996</v>
      </c>
      <c r="GL331" s="431">
        <f t="shared" si="681"/>
        <v>0.68530264495281845</v>
      </c>
      <c r="GM331" s="166">
        <f>GM205+GM270+GM274+GM321+GM323+GM327</f>
        <v>0</v>
      </c>
      <c r="GN331" s="431">
        <f t="shared" si="767"/>
        <v>0</v>
      </c>
      <c r="GO331" s="166"/>
      <c r="GP331" s="431"/>
      <c r="GQ331" s="166"/>
      <c r="GR331" s="166"/>
      <c r="GS331" s="166"/>
      <c r="GT331" s="166"/>
      <c r="GU331" s="166">
        <f>GV331+GW331+GX331</f>
        <v>13309945.12782</v>
      </c>
      <c r="GV331" s="166">
        <f>GV205+GV270+GV274+GV321+GV323+GV327</f>
        <v>11259598.81036</v>
      </c>
      <c r="GW331" s="166">
        <f>GW205+GW270+GW274+GW321+GW323+GW327</f>
        <v>680085.67045999994</v>
      </c>
      <c r="GX331" s="166">
        <f>GX205+GX270+GX274+GX321+GX323+GX327</f>
        <v>1370260.6470000001</v>
      </c>
      <c r="GY331" s="234"/>
      <c r="GZ331" s="234"/>
      <c r="HA331" s="234"/>
      <c r="HB331" s="234"/>
      <c r="HC331" s="234"/>
      <c r="HD331" s="234"/>
      <c r="HE331" s="234"/>
      <c r="HF331" s="234"/>
      <c r="HG331" s="166">
        <f>HH331+HI331+HJ331</f>
        <v>77905.531750000009</v>
      </c>
      <c r="HH331" s="166">
        <f>HH205+HH270+HH274+HH321+HH323+HH327</f>
        <v>0</v>
      </c>
      <c r="HI331" s="166">
        <f>HI205+HI270+HI274+HI321+HI323+HI327</f>
        <v>0</v>
      </c>
      <c r="HJ331" s="166">
        <f>HJ205+HJ270+HJ274+HJ321+HJ323+HJ327</f>
        <v>77905.531750000009</v>
      </c>
      <c r="HK331" s="166" t="e">
        <f>HL331+HM331+HN331</f>
        <v>#REF!</v>
      </c>
      <c r="HL331" s="166" t="e">
        <f>HL205+HL270+HL274+HL321+HL323+HL327</f>
        <v>#REF!</v>
      </c>
      <c r="HM331" s="166">
        <f>HM205+HM270+HM274+HM321+HM323+HM327</f>
        <v>0</v>
      </c>
      <c r="HN331" s="166">
        <f>HN205+HN270+HN274+HN321+HN323+HN327</f>
        <v>0</v>
      </c>
      <c r="HO331" s="166">
        <f>HP331+HQ331+HR331</f>
        <v>13387850.659570001</v>
      </c>
      <c r="HP331" s="166">
        <f>HP205+HP270+HP274+HP321+HP323+HP327</f>
        <v>11259598.81036</v>
      </c>
      <c r="HQ331" s="166">
        <f>HQ205+HQ270+HQ274+HQ321+HQ323+HQ327</f>
        <v>680085.67045999994</v>
      </c>
      <c r="HR331" s="166">
        <f>HR205+HR270+HR274+HR321+HR323+HR327</f>
        <v>1448166.17875</v>
      </c>
      <c r="HS331" s="166">
        <f>HT331+HU331+HV331</f>
        <v>10947555.058</v>
      </c>
      <c r="HT331" s="166">
        <f>HT205+HT270+HT274+HT321+HT323+HT327</f>
        <v>9117432.8008500002</v>
      </c>
      <c r="HU331" s="166">
        <f>HU205+HU270+HU274+HU321+HU323+HU327</f>
        <v>876341.19415</v>
      </c>
      <c r="HV331" s="166">
        <f>HV205+HV270+HV274+HV321+HV323+HV327</f>
        <v>953781.06299999997</v>
      </c>
      <c r="HW331" s="166">
        <f>HX331+HY331+HZ331</f>
        <v>7.2759576141834259E-12</v>
      </c>
      <c r="HX331" s="166">
        <f>HX205+HX270+HX274+HX321+HX323+HX327</f>
        <v>0</v>
      </c>
      <c r="HY331" s="166">
        <f>HY205+HY270+HY274+HY321+HY323+HY327</f>
        <v>0</v>
      </c>
      <c r="HZ331" s="166">
        <f>HZ205+HZ270+HZ274+HZ321+HZ323+HZ327</f>
        <v>7.2759576141834259E-12</v>
      </c>
      <c r="IA331" s="166">
        <f>IB331+IC331+ID331</f>
        <v>10947555.058</v>
      </c>
      <c r="IB331" s="166">
        <f>IB205+IB270+IB274+IB321+IB323+IB327</f>
        <v>9117432.8008500002</v>
      </c>
      <c r="IC331" s="166">
        <f>IC205+IC270+IC274+IC321+IC323+IC327</f>
        <v>876341.19415</v>
      </c>
      <c r="ID331" s="166">
        <f>ID205+ID270+ID274+ID321+ID323+ID327</f>
        <v>953781.06299999997</v>
      </c>
      <c r="IE331" s="297"/>
      <c r="IF331" s="320"/>
      <c r="IG331" s="320"/>
      <c r="IH331" s="320"/>
      <c r="II331" s="252"/>
      <c r="IJ331" s="252"/>
      <c r="IK331" s="252"/>
      <c r="IL331" s="252"/>
      <c r="IM331" s="252"/>
      <c r="IN331" s="252"/>
      <c r="IO331" s="252"/>
    </row>
    <row r="332" spans="2:249" s="192" customFormat="1" ht="46.5" customHeight="1" x14ac:dyDescent="0.3">
      <c r="B332" s="475"/>
      <c r="C332" s="476" t="s">
        <v>142</v>
      </c>
      <c r="D332" s="477"/>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3"/>
      <c r="AJ332" s="182"/>
      <c r="AK332" s="182"/>
      <c r="AL332" s="182"/>
      <c r="AM332" s="184"/>
      <c r="AN332" s="182"/>
      <c r="AO332" s="187"/>
      <c r="AP332" s="182"/>
      <c r="AQ332" s="182"/>
      <c r="AR332" s="182"/>
      <c r="AS332" s="182"/>
      <c r="AT332" s="182"/>
      <c r="AU332" s="182"/>
      <c r="AV332" s="182"/>
      <c r="AW332" s="182"/>
      <c r="AX332" s="182"/>
      <c r="AY332" s="182"/>
      <c r="AZ332" s="182"/>
      <c r="BA332" s="182"/>
      <c r="BB332" s="182"/>
      <c r="BC332" s="182"/>
      <c r="BD332" s="182"/>
      <c r="BE332" s="182"/>
      <c r="BF332" s="182"/>
      <c r="BG332" s="182"/>
      <c r="BH332" s="182"/>
      <c r="BI332" s="182"/>
      <c r="BJ332" s="182"/>
      <c r="BK332" s="187"/>
      <c r="BL332" s="187"/>
      <c r="BM332" s="187"/>
      <c r="BN332" s="187"/>
      <c r="BO332" s="187"/>
      <c r="BP332" s="187"/>
      <c r="BQ332" s="187"/>
      <c r="BR332" s="187"/>
      <c r="BS332" s="187"/>
      <c r="BT332" s="187"/>
      <c r="BU332" s="187"/>
      <c r="BV332" s="182"/>
      <c r="BW332" s="182"/>
      <c r="BX332" s="182"/>
      <c r="BY332" s="182"/>
      <c r="BZ332" s="182"/>
      <c r="CA332" s="182"/>
      <c r="CB332" s="182"/>
      <c r="CC332" s="182"/>
      <c r="CD332" s="182"/>
      <c r="CE332" s="187"/>
      <c r="CF332" s="187"/>
      <c r="CG332" s="182"/>
      <c r="CH332" s="182"/>
      <c r="CI332" s="182"/>
      <c r="CJ332" s="182"/>
      <c r="CK332" s="182"/>
      <c r="CL332" s="182"/>
      <c r="CM332" s="182"/>
      <c r="CN332" s="182"/>
      <c r="CO332" s="182"/>
      <c r="CP332" s="182"/>
      <c r="CQ332" s="182"/>
      <c r="CR332" s="182"/>
      <c r="CS332" s="182"/>
      <c r="CT332" s="182"/>
      <c r="CU332" s="182"/>
      <c r="CV332" s="182"/>
      <c r="CW332" s="182"/>
      <c r="CX332" s="182"/>
      <c r="CY332" s="182"/>
      <c r="CZ332" s="182"/>
      <c r="DA332" s="182"/>
      <c r="DB332" s="182"/>
      <c r="DC332" s="182"/>
      <c r="DD332" s="182"/>
      <c r="DE332" s="182"/>
      <c r="DF332" s="182"/>
      <c r="DG332" s="182"/>
      <c r="DH332" s="182"/>
      <c r="DI332" s="182"/>
      <c r="DJ332" s="182"/>
      <c r="DK332" s="182"/>
      <c r="DL332" s="182"/>
      <c r="DM332" s="182"/>
      <c r="DN332" s="182"/>
      <c r="DO332" s="182"/>
      <c r="DP332" s="182"/>
      <c r="DQ332" s="182"/>
      <c r="DR332" s="182"/>
      <c r="DS332" s="182"/>
      <c r="DT332" s="182"/>
      <c r="DU332" s="182"/>
      <c r="DV332" s="182"/>
      <c r="DW332" s="182"/>
      <c r="DX332" s="182"/>
      <c r="DY332" s="182"/>
      <c r="DZ332" s="182"/>
      <c r="EA332" s="182"/>
      <c r="EB332" s="182"/>
      <c r="EC332" s="182"/>
      <c r="ED332" s="182"/>
      <c r="EE332" s="182"/>
      <c r="EF332" s="182"/>
      <c r="EG332" s="182">
        <f>EH332+EI332+EJ332</f>
        <v>2700000</v>
      </c>
      <c r="EH332" s="182">
        <f t="shared" ref="EH332:EJ332" si="791">EH206+EH271</f>
        <v>2700000</v>
      </c>
      <c r="EI332" s="182">
        <f t="shared" si="791"/>
        <v>0</v>
      </c>
      <c r="EJ332" s="182">
        <f t="shared" si="791"/>
        <v>0</v>
      </c>
      <c r="EK332" s="182">
        <f>EL332+EM332+EN332</f>
        <v>0</v>
      </c>
      <c r="EL332" s="182">
        <f t="shared" ref="EL332:EN332" si="792">EL206+EL271</f>
        <v>0</v>
      </c>
      <c r="EM332" s="182">
        <f t="shared" si="792"/>
        <v>0</v>
      </c>
      <c r="EN332" s="182">
        <f t="shared" si="792"/>
        <v>0</v>
      </c>
      <c r="EO332" s="182"/>
      <c r="EP332" s="182"/>
      <c r="EQ332" s="182"/>
      <c r="ER332" s="182"/>
      <c r="ES332" s="182">
        <f>ET332+EU332+EV332</f>
        <v>0</v>
      </c>
      <c r="ET332" s="182">
        <f t="shared" ref="ET332:EV332" si="793">ET206+ET271</f>
        <v>0</v>
      </c>
      <c r="EU332" s="182">
        <f t="shared" si="793"/>
        <v>0</v>
      </c>
      <c r="EV332" s="182">
        <f t="shared" si="793"/>
        <v>0</v>
      </c>
      <c r="EW332" s="182"/>
      <c r="EX332" s="182"/>
      <c r="EY332" s="182"/>
      <c r="EZ332" s="182"/>
      <c r="FA332" s="182"/>
      <c r="FB332" s="182"/>
      <c r="FC332" s="182">
        <f>FD332+FE332+FF332</f>
        <v>2850000</v>
      </c>
      <c r="FD332" s="182">
        <f t="shared" ref="FD332:FF332" si="794">FD206+FD271</f>
        <v>2796688.0580000002</v>
      </c>
      <c r="FE332" s="182">
        <f t="shared" si="794"/>
        <v>0</v>
      </c>
      <c r="FF332" s="182">
        <f t="shared" si="794"/>
        <v>53311.942000000003</v>
      </c>
      <c r="FG332" s="182">
        <f>FH332+FI332+FJ332</f>
        <v>53311.942000000003</v>
      </c>
      <c r="FH332" s="182">
        <f t="shared" ref="FH332:FJ332" si="795">FH206+FH271</f>
        <v>0</v>
      </c>
      <c r="FI332" s="182">
        <f t="shared" si="795"/>
        <v>0</v>
      </c>
      <c r="FJ332" s="182">
        <f t="shared" si="795"/>
        <v>53311.942000000003</v>
      </c>
      <c r="FK332" s="182"/>
      <c r="FL332" s="182"/>
      <c r="FM332" s="182"/>
      <c r="FN332" s="182"/>
      <c r="FO332" s="182">
        <f>FP332+FQ332+FR332</f>
        <v>2850000</v>
      </c>
      <c r="FP332" s="182">
        <f t="shared" ref="FP332:FR332" si="796">FP206+FP271</f>
        <v>2796688.0580000002</v>
      </c>
      <c r="FQ332" s="182">
        <f t="shared" si="796"/>
        <v>0</v>
      </c>
      <c r="FR332" s="182">
        <f t="shared" si="796"/>
        <v>53311.942000000003</v>
      </c>
      <c r="FS332" s="368">
        <f t="shared" si="786"/>
        <v>679349.02908999997</v>
      </c>
      <c r="FT332" s="188">
        <f t="shared" si="678"/>
        <v>0.23836808038245613</v>
      </c>
      <c r="FU332" s="182">
        <f t="shared" ref="FU332" si="797">FU206+FU271</f>
        <v>679349.02908999997</v>
      </c>
      <c r="FV332" s="188">
        <f t="shared" si="701"/>
        <v>0.24291197838339679</v>
      </c>
      <c r="FW332" s="182">
        <f t="shared" ref="FW332" si="798">FW206+FW271</f>
        <v>0</v>
      </c>
      <c r="FX332" s="188">
        <v>0</v>
      </c>
      <c r="FY332" s="182">
        <f t="shared" ref="FY332" si="799">FY206+FY271</f>
        <v>0</v>
      </c>
      <c r="FZ332" s="188"/>
      <c r="GA332" s="368">
        <f>GC332+GE332+GG332</f>
        <v>455000</v>
      </c>
      <c r="GB332" s="188">
        <f t="shared" si="775"/>
        <v>0.15964912280701754</v>
      </c>
      <c r="GC332" s="182">
        <f>GC206+GC271</f>
        <v>455000</v>
      </c>
      <c r="GD332" s="188">
        <f t="shared" si="777"/>
        <v>0.16269243854296173</v>
      </c>
      <c r="GE332" s="182">
        <f>GE206+GE271</f>
        <v>0</v>
      </c>
      <c r="GF332" s="188">
        <v>0</v>
      </c>
      <c r="GG332" s="182">
        <f>GG206+GG271</f>
        <v>0</v>
      </c>
      <c r="GH332" s="188">
        <v>0</v>
      </c>
      <c r="GI332" s="368">
        <f>GK332+GM332+GO332</f>
        <v>1960500</v>
      </c>
      <c r="GJ332" s="188">
        <f t="shared" si="680"/>
        <v>0.68789473684210523</v>
      </c>
      <c r="GK332" s="182">
        <f>GK206+GK271</f>
        <v>1960500</v>
      </c>
      <c r="GL332" s="188">
        <f t="shared" si="681"/>
        <v>0.70100774893071749</v>
      </c>
      <c r="GM332" s="182">
        <f>GM206+GM271</f>
        <v>0</v>
      </c>
      <c r="GN332" s="188">
        <v>0</v>
      </c>
      <c r="GO332" s="182"/>
      <c r="GP332" s="188"/>
      <c r="GQ332" s="182"/>
      <c r="GR332" s="182"/>
      <c r="GS332" s="182"/>
      <c r="GT332" s="182"/>
      <c r="GU332" s="182">
        <f>GV332+GW332+GX332</f>
        <v>2700000</v>
      </c>
      <c r="GV332" s="182">
        <f t="shared" ref="GV332:GX332" si="800">GV206+GV271</f>
        <v>2700000</v>
      </c>
      <c r="GW332" s="182">
        <f t="shared" si="800"/>
        <v>0</v>
      </c>
      <c r="GX332" s="182">
        <f t="shared" si="800"/>
        <v>0</v>
      </c>
      <c r="GY332" s="182"/>
      <c r="GZ332" s="182"/>
      <c r="HA332" s="182"/>
      <c r="HB332" s="182"/>
      <c r="HC332" s="182"/>
      <c r="HD332" s="182"/>
      <c r="HE332" s="182"/>
      <c r="HF332" s="182"/>
      <c r="HG332" s="182">
        <f>HH332+HI332+HJ332</f>
        <v>-983000</v>
      </c>
      <c r="HH332" s="182">
        <f t="shared" ref="HH332:HJ332" si="801">HH206+HH271</f>
        <v>-983000</v>
      </c>
      <c r="HI332" s="182">
        <f t="shared" si="801"/>
        <v>0</v>
      </c>
      <c r="HJ332" s="182">
        <f t="shared" si="801"/>
        <v>0</v>
      </c>
      <c r="HK332" s="182">
        <v>0</v>
      </c>
      <c r="HL332" s="182">
        <v>0</v>
      </c>
      <c r="HM332" s="182">
        <v>0</v>
      </c>
      <c r="HN332" s="182">
        <v>0</v>
      </c>
      <c r="HO332" s="182">
        <f>HP332+HQ332+HR332</f>
        <v>1717000</v>
      </c>
      <c r="HP332" s="182">
        <f t="shared" ref="HP332:HR332" si="802">HP206+HP271</f>
        <v>1717000</v>
      </c>
      <c r="HQ332" s="182">
        <f t="shared" si="802"/>
        <v>0</v>
      </c>
      <c r="HR332" s="182">
        <f t="shared" si="802"/>
        <v>0</v>
      </c>
      <c r="HS332" s="182">
        <f>HT332+HU332+HV332</f>
        <v>0</v>
      </c>
      <c r="HT332" s="182">
        <f t="shared" ref="HT332:HV332" si="803">HT206+HT271</f>
        <v>0</v>
      </c>
      <c r="HU332" s="182">
        <f t="shared" si="803"/>
        <v>0</v>
      </c>
      <c r="HV332" s="182">
        <f t="shared" si="803"/>
        <v>0</v>
      </c>
      <c r="HW332" s="182">
        <f>HX332+HY332+HZ332</f>
        <v>2152470</v>
      </c>
      <c r="HX332" s="182">
        <f t="shared" ref="HX332:HZ332" si="804">HX206+HX271</f>
        <v>2152470</v>
      </c>
      <c r="HY332" s="182">
        <f t="shared" si="804"/>
        <v>0</v>
      </c>
      <c r="HZ332" s="182">
        <f t="shared" si="804"/>
        <v>0</v>
      </c>
      <c r="IA332" s="182">
        <f>IB332+IC332+ID332</f>
        <v>2152470</v>
      </c>
      <c r="IB332" s="182">
        <f t="shared" ref="IB332:ID332" si="805">IB206+IB271</f>
        <v>2152470</v>
      </c>
      <c r="IC332" s="182">
        <f t="shared" si="805"/>
        <v>0</v>
      </c>
      <c r="ID332" s="182">
        <f t="shared" si="805"/>
        <v>0</v>
      </c>
      <c r="IE332" s="190"/>
      <c r="IF332" s="191"/>
      <c r="IG332" s="191"/>
      <c r="IH332" s="191"/>
    </row>
    <row r="333" spans="2:249" s="192" customFormat="1" ht="80.25" hidden="1" customHeight="1" x14ac:dyDescent="0.3">
      <c r="B333" s="475"/>
      <c r="C333" s="736" t="s">
        <v>128</v>
      </c>
      <c r="D333" s="737"/>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3"/>
      <c r="AJ333" s="182"/>
      <c r="AK333" s="182"/>
      <c r="AL333" s="182"/>
      <c r="AM333" s="184"/>
      <c r="AN333" s="182"/>
      <c r="AO333" s="187"/>
      <c r="AP333" s="182"/>
      <c r="AQ333" s="182"/>
      <c r="AR333" s="182"/>
      <c r="AS333" s="182"/>
      <c r="AT333" s="182"/>
      <c r="AU333" s="182"/>
      <c r="AV333" s="182"/>
      <c r="AW333" s="182"/>
      <c r="AX333" s="182"/>
      <c r="AY333" s="182"/>
      <c r="AZ333" s="182"/>
      <c r="BA333" s="182"/>
      <c r="BB333" s="182"/>
      <c r="BC333" s="182"/>
      <c r="BD333" s="182"/>
      <c r="BE333" s="182"/>
      <c r="BF333" s="182"/>
      <c r="BG333" s="182"/>
      <c r="BH333" s="182"/>
      <c r="BI333" s="182"/>
      <c r="BJ333" s="182"/>
      <c r="BK333" s="187"/>
      <c r="BL333" s="187"/>
      <c r="BM333" s="187"/>
      <c r="BN333" s="187"/>
      <c r="BO333" s="187"/>
      <c r="BP333" s="187"/>
      <c r="BQ333" s="187"/>
      <c r="BR333" s="187"/>
      <c r="BS333" s="187"/>
      <c r="BT333" s="187"/>
      <c r="BU333" s="187"/>
      <c r="BV333" s="182"/>
      <c r="BW333" s="182"/>
      <c r="BX333" s="182"/>
      <c r="BY333" s="182"/>
      <c r="BZ333" s="182"/>
      <c r="CA333" s="182"/>
      <c r="CB333" s="182"/>
      <c r="CC333" s="182"/>
      <c r="CD333" s="182"/>
      <c r="CE333" s="187"/>
      <c r="CF333" s="187"/>
      <c r="CG333" s="182"/>
      <c r="CH333" s="182"/>
      <c r="CI333" s="182"/>
      <c r="CJ333" s="182"/>
      <c r="CK333" s="182"/>
      <c r="CL333" s="182"/>
      <c r="CM333" s="182"/>
      <c r="CN333" s="182"/>
      <c r="CO333" s="182"/>
      <c r="CP333" s="182"/>
      <c r="CQ333" s="182"/>
      <c r="CR333" s="182"/>
      <c r="CS333" s="182"/>
      <c r="CT333" s="182"/>
      <c r="CU333" s="182"/>
      <c r="CV333" s="182"/>
      <c r="CW333" s="182"/>
      <c r="CX333" s="182"/>
      <c r="CY333" s="182"/>
      <c r="CZ333" s="182"/>
      <c r="DA333" s="182"/>
      <c r="DB333" s="182"/>
      <c r="DC333" s="182"/>
      <c r="DD333" s="182"/>
      <c r="DE333" s="182"/>
      <c r="DF333" s="182"/>
      <c r="DG333" s="182"/>
      <c r="DH333" s="182"/>
      <c r="DI333" s="182"/>
      <c r="DJ333" s="182"/>
      <c r="DK333" s="182"/>
      <c r="DL333" s="182"/>
      <c r="DM333" s="182"/>
      <c r="DN333" s="182"/>
      <c r="DO333" s="182"/>
      <c r="DP333" s="182"/>
      <c r="DQ333" s="182"/>
      <c r="DR333" s="182"/>
      <c r="DS333" s="182"/>
      <c r="DT333" s="182"/>
      <c r="DU333" s="182"/>
      <c r="DV333" s="182"/>
      <c r="DW333" s="182"/>
      <c r="DX333" s="182"/>
      <c r="DY333" s="182"/>
      <c r="DZ333" s="182"/>
      <c r="EA333" s="182"/>
      <c r="EB333" s="182"/>
      <c r="EC333" s="182"/>
      <c r="ED333" s="182"/>
      <c r="EE333" s="182"/>
      <c r="EF333" s="182"/>
      <c r="EG333" s="182"/>
      <c r="EH333" s="182"/>
      <c r="EI333" s="182"/>
      <c r="EJ333" s="182"/>
      <c r="EK333" s="182"/>
      <c r="EL333" s="182"/>
      <c r="EM333" s="182"/>
      <c r="EN333" s="182"/>
      <c r="EO333" s="182"/>
      <c r="EP333" s="182"/>
      <c r="EQ333" s="182"/>
      <c r="ER333" s="182"/>
      <c r="ES333" s="182"/>
      <c r="ET333" s="182"/>
      <c r="EU333" s="182"/>
      <c r="EV333" s="182"/>
      <c r="EW333" s="182"/>
      <c r="EX333" s="182"/>
      <c r="EY333" s="182"/>
      <c r="EZ333" s="182"/>
      <c r="FA333" s="182"/>
      <c r="FB333" s="182"/>
      <c r="FC333" s="195">
        <f>FD333</f>
        <v>0</v>
      </c>
      <c r="FD333" s="195">
        <f>FD207</f>
        <v>0</v>
      </c>
      <c r="FE333" s="182"/>
      <c r="FF333" s="182"/>
      <c r="FG333" s="182"/>
      <c r="FH333" s="182"/>
      <c r="FI333" s="182"/>
      <c r="FJ333" s="182"/>
      <c r="FK333" s="182"/>
      <c r="FL333" s="182"/>
      <c r="FM333" s="182"/>
      <c r="FN333" s="182"/>
      <c r="FO333" s="182"/>
      <c r="FP333" s="182"/>
      <c r="FQ333" s="182"/>
      <c r="FR333" s="182"/>
      <c r="FS333" s="195">
        <f>FU333</f>
        <v>107581.93032</v>
      </c>
      <c r="FT333" s="201">
        <v>0</v>
      </c>
      <c r="FU333" s="195">
        <f>FU207</f>
        <v>107581.93032</v>
      </c>
      <c r="FV333" s="201">
        <v>0</v>
      </c>
      <c r="FW333" s="182"/>
      <c r="FX333" s="431"/>
      <c r="FY333" s="182"/>
      <c r="FZ333" s="431"/>
      <c r="GA333" s="368"/>
      <c r="GB333" s="431"/>
      <c r="GC333" s="182"/>
      <c r="GD333" s="431"/>
      <c r="GE333" s="182"/>
      <c r="GF333" s="431"/>
      <c r="GG333" s="182"/>
      <c r="GH333" s="431"/>
      <c r="GI333" s="368"/>
      <c r="GJ333" s="431"/>
      <c r="GK333" s="182"/>
      <c r="GL333" s="431"/>
      <c r="GM333" s="182"/>
      <c r="GN333" s="431"/>
      <c r="GO333" s="182"/>
      <c r="GP333" s="431"/>
      <c r="GQ333" s="182"/>
      <c r="GR333" s="182"/>
      <c r="GS333" s="182"/>
      <c r="GT333" s="182"/>
      <c r="GU333" s="182"/>
      <c r="GV333" s="182"/>
      <c r="GW333" s="182"/>
      <c r="GX333" s="182"/>
      <c r="GY333" s="182"/>
      <c r="GZ333" s="182"/>
      <c r="HA333" s="182"/>
      <c r="HB333" s="182"/>
      <c r="HC333" s="182"/>
      <c r="HD333" s="182"/>
      <c r="HE333" s="182"/>
      <c r="HF333" s="182"/>
      <c r="HG333" s="182"/>
      <c r="HH333" s="182"/>
      <c r="HI333" s="182"/>
      <c r="HJ333" s="182"/>
      <c r="HK333" s="182"/>
      <c r="HL333" s="182"/>
      <c r="HM333" s="182"/>
      <c r="HN333" s="182"/>
      <c r="HO333" s="182"/>
      <c r="HP333" s="182"/>
      <c r="HQ333" s="182"/>
      <c r="HR333" s="182"/>
      <c r="HS333" s="182"/>
      <c r="HT333" s="182"/>
      <c r="HU333" s="182"/>
      <c r="HV333" s="182"/>
      <c r="HW333" s="182"/>
      <c r="HX333" s="182"/>
      <c r="HY333" s="182"/>
      <c r="HZ333" s="182"/>
      <c r="IA333" s="182"/>
      <c r="IB333" s="182"/>
      <c r="IC333" s="182"/>
      <c r="ID333" s="182"/>
      <c r="IE333" s="190"/>
      <c r="IF333" s="191"/>
      <c r="IG333" s="191"/>
      <c r="IH333" s="191"/>
    </row>
    <row r="334" spans="2:249" s="516" customFormat="1" ht="30.75" customHeight="1" x14ac:dyDescent="0.3">
      <c r="B334" s="718" t="s">
        <v>143</v>
      </c>
      <c r="C334" s="719"/>
      <c r="D334" s="511"/>
      <c r="E334" s="288">
        <f>E133+E247</f>
        <v>615167</v>
      </c>
      <c r="F334" s="288"/>
      <c r="G334" s="288">
        <f>G133+G247</f>
        <v>615167</v>
      </c>
      <c r="H334" s="288">
        <f>H133+H247</f>
        <v>0</v>
      </c>
      <c r="I334" s="288"/>
      <c r="J334" s="288">
        <f>J133+J247</f>
        <v>0</v>
      </c>
      <c r="K334" s="288">
        <f>K133+K247</f>
        <v>615167</v>
      </c>
      <c r="L334" s="288"/>
      <c r="M334" s="288">
        <f>M133+M247</f>
        <v>615167</v>
      </c>
      <c r="N334" s="288">
        <f>N133+N247</f>
        <v>290000</v>
      </c>
      <c r="O334" s="288"/>
      <c r="P334" s="288">
        <f>P133+P247</f>
        <v>290000</v>
      </c>
      <c r="Q334" s="288">
        <f>Q133+Q247</f>
        <v>905167</v>
      </c>
      <c r="R334" s="288"/>
      <c r="S334" s="288">
        <f t="shared" ref="S334:Y334" si="806">S133+S247</f>
        <v>905167</v>
      </c>
      <c r="T334" s="288">
        <f t="shared" si="806"/>
        <v>400000</v>
      </c>
      <c r="U334" s="288">
        <f t="shared" si="806"/>
        <v>0</v>
      </c>
      <c r="V334" s="288">
        <f t="shared" si="806"/>
        <v>400000</v>
      </c>
      <c r="W334" s="288">
        <f t="shared" si="806"/>
        <v>34246.400000000023</v>
      </c>
      <c r="X334" s="288">
        <f t="shared" si="806"/>
        <v>0</v>
      </c>
      <c r="Y334" s="288">
        <f t="shared" si="806"/>
        <v>34246.400000000023</v>
      </c>
      <c r="Z334" s="288">
        <f t="shared" ref="Z334:AN334" si="807">Z208+Z272</f>
        <v>434246.40000000002</v>
      </c>
      <c r="AA334" s="288">
        <f t="shared" si="807"/>
        <v>0</v>
      </c>
      <c r="AB334" s="288">
        <f t="shared" si="807"/>
        <v>434246.40000000002</v>
      </c>
      <c r="AC334" s="288">
        <f t="shared" si="807"/>
        <v>0</v>
      </c>
      <c r="AD334" s="288">
        <f t="shared" si="807"/>
        <v>0</v>
      </c>
      <c r="AE334" s="288">
        <f t="shared" si="807"/>
        <v>0</v>
      </c>
      <c r="AF334" s="288" t="e">
        <f t="shared" si="807"/>
        <v>#REF!</v>
      </c>
      <c r="AG334" s="288">
        <f t="shared" si="807"/>
        <v>0</v>
      </c>
      <c r="AH334" s="288" t="e">
        <f t="shared" si="807"/>
        <v>#REF!</v>
      </c>
      <c r="AI334" s="288">
        <f t="shared" si="807"/>
        <v>0</v>
      </c>
      <c r="AJ334" s="288">
        <f t="shared" si="807"/>
        <v>0</v>
      </c>
      <c r="AK334" s="288">
        <f t="shared" si="807"/>
        <v>434246.40000000002</v>
      </c>
      <c r="AL334" s="288" t="e">
        <f t="shared" si="807"/>
        <v>#REF!</v>
      </c>
      <c r="AM334" s="288" t="e">
        <f t="shared" si="807"/>
        <v>#VALUE!</v>
      </c>
      <c r="AN334" s="288" t="e">
        <f t="shared" si="807"/>
        <v>#VALUE!</v>
      </c>
      <c r="AO334" s="288">
        <v>1</v>
      </c>
      <c r="AP334" s="288">
        <f t="shared" ref="AP334:BA334" si="808">AP208+AP272</f>
        <v>0</v>
      </c>
      <c r="AQ334" s="288">
        <f t="shared" si="808"/>
        <v>0</v>
      </c>
      <c r="AR334" s="288" t="e">
        <f t="shared" si="808"/>
        <v>#REF!</v>
      </c>
      <c r="AS334" s="288">
        <f t="shared" si="808"/>
        <v>348761.3</v>
      </c>
      <c r="AT334" s="288">
        <f t="shared" si="808"/>
        <v>0</v>
      </c>
      <c r="AU334" s="288">
        <f t="shared" si="808"/>
        <v>348761.3</v>
      </c>
      <c r="AV334" s="288">
        <f t="shared" si="808"/>
        <v>0</v>
      </c>
      <c r="AW334" s="288">
        <f t="shared" si="808"/>
        <v>0</v>
      </c>
      <c r="AX334" s="288">
        <f t="shared" si="808"/>
        <v>0</v>
      </c>
      <c r="AY334" s="288">
        <f t="shared" si="808"/>
        <v>348761.3</v>
      </c>
      <c r="AZ334" s="288">
        <f t="shared" si="808"/>
        <v>0</v>
      </c>
      <c r="BA334" s="288">
        <f t="shared" si="808"/>
        <v>348761.3</v>
      </c>
      <c r="BB334" s="288">
        <f>BB133+BB247</f>
        <v>600000</v>
      </c>
      <c r="BC334" s="288"/>
      <c r="BD334" s="288">
        <f>BD133+BD247</f>
        <v>600000</v>
      </c>
      <c r="BE334" s="288">
        <f>BE133+BE247</f>
        <v>315773.90000000002</v>
      </c>
      <c r="BF334" s="288"/>
      <c r="BG334" s="288">
        <f>BG133+BG247</f>
        <v>315773.90000000002</v>
      </c>
      <c r="BH334" s="288">
        <f>BH208+BH272</f>
        <v>664535.19999999995</v>
      </c>
      <c r="BI334" s="288">
        <f>BI208+BI272</f>
        <v>0</v>
      </c>
      <c r="BJ334" s="288">
        <f>BJ208+BJ272</f>
        <v>664535.19999999995</v>
      </c>
      <c r="BK334" s="288">
        <v>1</v>
      </c>
      <c r="BL334" s="288">
        <f t="shared" ref="BL334:CA334" si="809">BL208+BL272</f>
        <v>348761.3</v>
      </c>
      <c r="BM334" s="288">
        <f t="shared" si="809"/>
        <v>0</v>
      </c>
      <c r="BN334" s="288">
        <f t="shared" si="809"/>
        <v>0</v>
      </c>
      <c r="BO334" s="288">
        <f t="shared" si="809"/>
        <v>0</v>
      </c>
      <c r="BP334" s="288">
        <f t="shared" si="809"/>
        <v>0</v>
      </c>
      <c r="BQ334" s="288">
        <f t="shared" si="809"/>
        <v>0</v>
      </c>
      <c r="BR334" s="288">
        <f t="shared" si="809"/>
        <v>0</v>
      </c>
      <c r="BS334" s="288">
        <f t="shared" si="809"/>
        <v>664535.19999999995</v>
      </c>
      <c r="BT334" s="288">
        <f t="shared" si="809"/>
        <v>0</v>
      </c>
      <c r="BU334" s="288">
        <f t="shared" si="809"/>
        <v>664535.19999999995</v>
      </c>
      <c r="BV334" s="288">
        <f t="shared" si="809"/>
        <v>348761.3</v>
      </c>
      <c r="BW334" s="288">
        <f t="shared" si="809"/>
        <v>0</v>
      </c>
      <c r="BX334" s="288">
        <f t="shared" si="809"/>
        <v>348761.3</v>
      </c>
      <c r="BY334" s="288">
        <f t="shared" si="809"/>
        <v>0</v>
      </c>
      <c r="BZ334" s="288">
        <f t="shared" si="809"/>
        <v>0</v>
      </c>
      <c r="CA334" s="288">
        <f t="shared" si="809"/>
        <v>0</v>
      </c>
      <c r="CB334" s="288">
        <f>CC334+CD334</f>
        <v>664535.19999999995</v>
      </c>
      <c r="CC334" s="288">
        <f>CC208+CC272</f>
        <v>0</v>
      </c>
      <c r="CD334" s="288">
        <f>CD208+CD272</f>
        <v>664535.19999999995</v>
      </c>
      <c r="CE334" s="288">
        <v>1</v>
      </c>
      <c r="CF334" s="288" t="e">
        <f>CF208+CF272</f>
        <v>#REF!</v>
      </c>
      <c r="CG334" s="288"/>
      <c r="CH334" s="288" t="e">
        <f t="shared" ref="CH334:CM334" si="810">CH208+CH272</f>
        <v>#REF!</v>
      </c>
      <c r="CI334" s="288" t="e">
        <f t="shared" si="810"/>
        <v>#REF!</v>
      </c>
      <c r="CJ334" s="288" t="e">
        <f t="shared" si="810"/>
        <v>#REF!</v>
      </c>
      <c r="CK334" s="288" t="e">
        <f t="shared" si="810"/>
        <v>#REF!</v>
      </c>
      <c r="CL334" s="288" t="e">
        <f t="shared" si="810"/>
        <v>#REF!</v>
      </c>
      <c r="CM334" s="288" t="e">
        <f t="shared" si="810"/>
        <v>#REF!</v>
      </c>
      <c r="CN334" s="288"/>
      <c r="CO334" s="288"/>
      <c r="CP334" s="288"/>
      <c r="CQ334" s="288" t="e">
        <f t="shared" ref="CQ334:CV334" si="811">CQ208+CQ272</f>
        <v>#REF!</v>
      </c>
      <c r="CR334" s="288" t="e">
        <f t="shared" si="811"/>
        <v>#REF!</v>
      </c>
      <c r="CS334" s="288" t="e">
        <f t="shared" si="811"/>
        <v>#REF!</v>
      </c>
      <c r="CT334" s="288">
        <f t="shared" si="811"/>
        <v>385949.74</v>
      </c>
      <c r="CU334" s="288">
        <f t="shared" si="811"/>
        <v>0</v>
      </c>
      <c r="CV334" s="288">
        <f t="shared" si="811"/>
        <v>385949.74</v>
      </c>
      <c r="CW334" s="288">
        <f>CX334+CY334</f>
        <v>1147628.53</v>
      </c>
      <c r="CX334" s="288">
        <f t="shared" ref="CX334:DE334" si="812">CX208+CX272</f>
        <v>0</v>
      </c>
      <c r="CY334" s="288">
        <f t="shared" si="812"/>
        <v>1147628.53</v>
      </c>
      <c r="CZ334" s="288">
        <f t="shared" si="812"/>
        <v>672740.28</v>
      </c>
      <c r="DA334" s="288">
        <f t="shared" si="812"/>
        <v>0</v>
      </c>
      <c r="DB334" s="288">
        <f t="shared" si="812"/>
        <v>672740.28</v>
      </c>
      <c r="DC334" s="288">
        <f t="shared" si="812"/>
        <v>380350</v>
      </c>
      <c r="DD334" s="288">
        <f t="shared" si="812"/>
        <v>0</v>
      </c>
      <c r="DE334" s="288">
        <f t="shared" si="812"/>
        <v>380350</v>
      </c>
      <c r="DF334" s="288">
        <f>DG334+DH334</f>
        <v>0</v>
      </c>
      <c r="DG334" s="288">
        <f>DG208+DG272</f>
        <v>0</v>
      </c>
      <c r="DH334" s="288">
        <f>DH208+DH272</f>
        <v>0</v>
      </c>
      <c r="DI334" s="288">
        <f>DJ334+DK334</f>
        <v>1147628.53</v>
      </c>
      <c r="DJ334" s="288">
        <f>DJ208+DJ272</f>
        <v>0</v>
      </c>
      <c r="DK334" s="288">
        <f>DK208+DK272</f>
        <v>1147628.53</v>
      </c>
      <c r="DL334" s="288">
        <f>DM334+DN334</f>
        <v>80543.645000000004</v>
      </c>
      <c r="DM334" s="288">
        <f>DM208+DM272</f>
        <v>0</v>
      </c>
      <c r="DN334" s="288">
        <f>DN208+DN272</f>
        <v>80543.645000000004</v>
      </c>
      <c r="DO334" s="288">
        <f>DP334+DQ334</f>
        <v>0</v>
      </c>
      <c r="DP334" s="288">
        <f>DP208+DP272</f>
        <v>0</v>
      </c>
      <c r="DQ334" s="288">
        <f>DQ208+DQ272</f>
        <v>0</v>
      </c>
      <c r="DR334" s="288">
        <f>DS334+DT334</f>
        <v>1061538.585</v>
      </c>
      <c r="DS334" s="288">
        <f t="shared" ref="DS334:EY334" si="813">DS208+DS272</f>
        <v>0</v>
      </c>
      <c r="DT334" s="288">
        <f t="shared" si="813"/>
        <v>1061538.585</v>
      </c>
      <c r="DU334" s="288">
        <f t="shared" si="813"/>
        <v>1053090.28</v>
      </c>
      <c r="DV334" s="288">
        <f t="shared" si="813"/>
        <v>0</v>
      </c>
      <c r="DW334" s="288">
        <f t="shared" si="813"/>
        <v>1053090.28</v>
      </c>
      <c r="DX334" s="288">
        <f t="shared" si="813"/>
        <v>384509.3</v>
      </c>
      <c r="DY334" s="288">
        <f t="shared" si="813"/>
        <v>0</v>
      </c>
      <c r="DZ334" s="288">
        <f t="shared" si="813"/>
        <v>384509.3</v>
      </c>
      <c r="EA334" s="288">
        <f t="shared" si="813"/>
        <v>443142</v>
      </c>
      <c r="EB334" s="288">
        <f t="shared" si="813"/>
        <v>0</v>
      </c>
      <c r="EC334" s="288">
        <f t="shared" si="813"/>
        <v>443142</v>
      </c>
      <c r="ED334" s="288">
        <f t="shared" si="813"/>
        <v>-126486.06200000001</v>
      </c>
      <c r="EE334" s="288">
        <f t="shared" si="813"/>
        <v>0</v>
      </c>
      <c r="EF334" s="288">
        <f t="shared" si="813"/>
        <v>-126486.06200000001</v>
      </c>
      <c r="EG334" s="288">
        <f t="shared" si="813"/>
        <v>1111789.9879999999</v>
      </c>
      <c r="EH334" s="288">
        <f t="shared" si="813"/>
        <v>0</v>
      </c>
      <c r="EI334" s="288">
        <f t="shared" si="813"/>
        <v>0</v>
      </c>
      <c r="EJ334" s="288">
        <f t="shared" si="813"/>
        <v>1111789.9879999999</v>
      </c>
      <c r="EK334" s="288">
        <f t="shared" si="813"/>
        <v>0</v>
      </c>
      <c r="EL334" s="288">
        <f t="shared" si="813"/>
        <v>0</v>
      </c>
      <c r="EM334" s="288">
        <f t="shared" si="813"/>
        <v>0</v>
      </c>
      <c r="EN334" s="288">
        <f t="shared" si="813"/>
        <v>0</v>
      </c>
      <c r="EO334" s="288" t="e">
        <f t="shared" si="813"/>
        <v>#REF!</v>
      </c>
      <c r="EP334" s="288">
        <f t="shared" si="813"/>
        <v>0</v>
      </c>
      <c r="EQ334" s="288">
        <f t="shared" si="813"/>
        <v>0</v>
      </c>
      <c r="ER334" s="288" t="e">
        <f t="shared" si="813"/>
        <v>#REF!</v>
      </c>
      <c r="ES334" s="288">
        <f t="shared" si="813"/>
        <v>-117239.90174999993</v>
      </c>
      <c r="ET334" s="288">
        <f t="shared" si="813"/>
        <v>0</v>
      </c>
      <c r="EU334" s="288">
        <f t="shared" si="813"/>
        <v>0</v>
      </c>
      <c r="EV334" s="288">
        <f t="shared" si="813"/>
        <v>-117239.90174999993</v>
      </c>
      <c r="EW334" s="288">
        <f t="shared" si="813"/>
        <v>827651.3</v>
      </c>
      <c r="EX334" s="288">
        <f t="shared" si="813"/>
        <v>0</v>
      </c>
      <c r="EY334" s="288">
        <f t="shared" si="813"/>
        <v>827651.3</v>
      </c>
      <c r="EZ334" s="288">
        <f>FA334+FB334</f>
        <v>0</v>
      </c>
      <c r="FA334" s="288">
        <f t="shared" ref="FA334:FR334" si="814">FA208+FA272</f>
        <v>0</v>
      </c>
      <c r="FB334" s="288">
        <f t="shared" si="814"/>
        <v>0</v>
      </c>
      <c r="FC334" s="288">
        <f t="shared" si="814"/>
        <v>1111789.9879999999</v>
      </c>
      <c r="FD334" s="288">
        <f t="shared" si="814"/>
        <v>0</v>
      </c>
      <c r="FE334" s="288">
        <f t="shared" si="814"/>
        <v>0</v>
      </c>
      <c r="FF334" s="288">
        <f t="shared" si="814"/>
        <v>1111789.9879999999</v>
      </c>
      <c r="FG334" s="288">
        <f t="shared" si="814"/>
        <v>359214.78043000004</v>
      </c>
      <c r="FH334" s="288">
        <f t="shared" si="814"/>
        <v>0</v>
      </c>
      <c r="FI334" s="288">
        <f t="shared" si="814"/>
        <v>0</v>
      </c>
      <c r="FJ334" s="288">
        <f t="shared" si="814"/>
        <v>359214.78043000004</v>
      </c>
      <c r="FK334" s="288">
        <f t="shared" si="814"/>
        <v>22529.924999999999</v>
      </c>
      <c r="FL334" s="288">
        <f t="shared" si="814"/>
        <v>0</v>
      </c>
      <c r="FM334" s="288">
        <f t="shared" si="814"/>
        <v>0</v>
      </c>
      <c r="FN334" s="288">
        <f t="shared" si="814"/>
        <v>22529.924999999999</v>
      </c>
      <c r="FO334" s="288">
        <f t="shared" si="814"/>
        <v>1471004.7684300002</v>
      </c>
      <c r="FP334" s="288">
        <f t="shared" si="814"/>
        <v>0</v>
      </c>
      <c r="FQ334" s="288">
        <f t="shared" si="814"/>
        <v>0</v>
      </c>
      <c r="FR334" s="288">
        <f t="shared" si="814"/>
        <v>1471004.7684300002</v>
      </c>
      <c r="FS334" s="246">
        <f t="shared" si="786"/>
        <v>0</v>
      </c>
      <c r="FT334" s="512">
        <f t="shared" si="678"/>
        <v>0</v>
      </c>
      <c r="FU334" s="288">
        <f t="shared" ref="FU334" si="815">FU208+FU272</f>
        <v>0</v>
      </c>
      <c r="FV334" s="512" t="e">
        <f t="shared" si="701"/>
        <v>#DIV/0!</v>
      </c>
      <c r="FW334" s="288">
        <f t="shared" ref="FW334" si="816">FW208+FW272</f>
        <v>0</v>
      </c>
      <c r="FX334" s="512" t="e">
        <f t="shared" si="765"/>
        <v>#DIV/0!</v>
      </c>
      <c r="FY334" s="288">
        <f t="shared" ref="FY334" si="817">FY208+FY272</f>
        <v>0</v>
      </c>
      <c r="FZ334" s="512"/>
      <c r="GA334" s="246">
        <f>GC334+GE334+GG334</f>
        <v>0</v>
      </c>
      <c r="GB334" s="512">
        <f t="shared" si="775"/>
        <v>0</v>
      </c>
      <c r="GC334" s="288">
        <v>0</v>
      </c>
      <c r="GD334" s="512">
        <v>0</v>
      </c>
      <c r="GE334" s="288">
        <f>GE208+GE272</f>
        <v>0</v>
      </c>
      <c r="GF334" s="512">
        <v>0</v>
      </c>
      <c r="GG334" s="288">
        <f>GG208+GG272</f>
        <v>0</v>
      </c>
      <c r="GH334" s="512">
        <f>GG334/FF334</f>
        <v>0</v>
      </c>
      <c r="GI334" s="246">
        <f>GK334+GM334+GO334</f>
        <v>0</v>
      </c>
      <c r="GJ334" s="512">
        <f t="shared" si="680"/>
        <v>0</v>
      </c>
      <c r="GK334" s="288">
        <v>0</v>
      </c>
      <c r="GL334" s="512">
        <v>0</v>
      </c>
      <c r="GM334" s="288">
        <f>GM208+GM272</f>
        <v>0</v>
      </c>
      <c r="GN334" s="512">
        <v>0</v>
      </c>
      <c r="GO334" s="288"/>
      <c r="GP334" s="512"/>
      <c r="GQ334" s="288"/>
      <c r="GR334" s="288"/>
      <c r="GS334" s="288"/>
      <c r="GT334" s="288"/>
      <c r="GU334" s="288">
        <f>GU208+GU272</f>
        <v>1270260.6470000001</v>
      </c>
      <c r="GV334" s="288">
        <f>GV208+GV272</f>
        <v>0</v>
      </c>
      <c r="GW334" s="288">
        <f>GW208+GW272</f>
        <v>0</v>
      </c>
      <c r="GX334" s="288">
        <f>GX208+GX272</f>
        <v>1270260.6470000001</v>
      </c>
      <c r="GY334" s="288"/>
      <c r="GZ334" s="288"/>
      <c r="HA334" s="288"/>
      <c r="HB334" s="288"/>
      <c r="HC334" s="288"/>
      <c r="HD334" s="288"/>
      <c r="HE334" s="288"/>
      <c r="HF334" s="288"/>
      <c r="HG334" s="288">
        <f t="shared" ref="HG334:ID334" si="818">HG208+HG272</f>
        <v>77905.531750000009</v>
      </c>
      <c r="HH334" s="288">
        <f t="shared" si="818"/>
        <v>0</v>
      </c>
      <c r="HI334" s="288">
        <f t="shared" si="818"/>
        <v>0</v>
      </c>
      <c r="HJ334" s="288">
        <f t="shared" si="818"/>
        <v>77905.531750000009</v>
      </c>
      <c r="HK334" s="288">
        <f t="shared" si="818"/>
        <v>0</v>
      </c>
      <c r="HL334" s="288">
        <f t="shared" si="818"/>
        <v>0</v>
      </c>
      <c r="HM334" s="288">
        <f t="shared" si="818"/>
        <v>0</v>
      </c>
      <c r="HN334" s="513">
        <f t="shared" si="818"/>
        <v>0</v>
      </c>
      <c r="HO334" s="513">
        <f t="shared" si="818"/>
        <v>1348166.17875</v>
      </c>
      <c r="HP334" s="288">
        <f t="shared" si="818"/>
        <v>0</v>
      </c>
      <c r="HQ334" s="288">
        <f t="shared" si="818"/>
        <v>0</v>
      </c>
      <c r="HR334" s="288">
        <f t="shared" si="818"/>
        <v>1348166.17875</v>
      </c>
      <c r="HS334" s="288">
        <f t="shared" si="818"/>
        <v>853781.06299999997</v>
      </c>
      <c r="HT334" s="288">
        <f t="shared" si="818"/>
        <v>0</v>
      </c>
      <c r="HU334" s="288">
        <f t="shared" si="818"/>
        <v>0</v>
      </c>
      <c r="HV334" s="288">
        <f t="shared" si="818"/>
        <v>853781.06299999997</v>
      </c>
      <c r="HW334" s="288">
        <f t="shared" si="818"/>
        <v>0</v>
      </c>
      <c r="HX334" s="288">
        <f t="shared" si="818"/>
        <v>0</v>
      </c>
      <c r="HY334" s="288">
        <f t="shared" si="818"/>
        <v>0</v>
      </c>
      <c r="HZ334" s="288">
        <f t="shared" si="818"/>
        <v>0</v>
      </c>
      <c r="IA334" s="288">
        <f t="shared" si="818"/>
        <v>853781.06299999997</v>
      </c>
      <c r="IB334" s="288">
        <f t="shared" si="818"/>
        <v>0</v>
      </c>
      <c r="IC334" s="288">
        <f t="shared" si="818"/>
        <v>0</v>
      </c>
      <c r="ID334" s="288">
        <f t="shared" si="818"/>
        <v>853781.06299999997</v>
      </c>
      <c r="IE334" s="514"/>
      <c r="IF334" s="292"/>
      <c r="IG334" s="292"/>
      <c r="IH334" s="292"/>
      <c r="II334" s="515"/>
      <c r="IJ334" s="515"/>
      <c r="IK334" s="515"/>
      <c r="IL334" s="515"/>
      <c r="IM334" s="515"/>
      <c r="IN334" s="515"/>
      <c r="IO334" s="515"/>
    </row>
    <row r="335" spans="2:249" s="218" customFormat="1" ht="47.25" customHeight="1" x14ac:dyDescent="0.3">
      <c r="B335" s="720" t="s">
        <v>498</v>
      </c>
      <c r="C335" s="721"/>
      <c r="D335" s="721"/>
      <c r="E335" s="721"/>
      <c r="F335" s="721"/>
      <c r="G335" s="721"/>
      <c r="H335" s="721"/>
      <c r="I335" s="721"/>
      <c r="J335" s="721"/>
      <c r="K335" s="721"/>
      <c r="L335" s="721"/>
      <c r="M335" s="721"/>
      <c r="N335" s="721"/>
      <c r="O335" s="721"/>
      <c r="P335" s="721"/>
      <c r="Q335" s="721"/>
      <c r="R335" s="721"/>
      <c r="S335" s="721"/>
      <c r="T335" s="721"/>
      <c r="U335" s="721"/>
      <c r="V335" s="721"/>
      <c r="W335" s="721"/>
      <c r="X335" s="721"/>
      <c r="Y335" s="721"/>
      <c r="Z335" s="721"/>
      <c r="AA335" s="721"/>
      <c r="AB335" s="721"/>
      <c r="AC335" s="721"/>
      <c r="AD335" s="721"/>
      <c r="AE335" s="721"/>
      <c r="AF335" s="721"/>
      <c r="AG335" s="721"/>
      <c r="AH335" s="721"/>
      <c r="AI335" s="721"/>
      <c r="AJ335" s="721"/>
      <c r="AK335" s="721"/>
      <c r="AL335" s="721"/>
      <c r="AM335" s="721"/>
      <c r="AN335" s="721"/>
      <c r="AO335" s="721"/>
      <c r="AP335" s="721"/>
      <c r="AQ335" s="721"/>
      <c r="AR335" s="721"/>
      <c r="AS335" s="721"/>
      <c r="AT335" s="721"/>
      <c r="AU335" s="721"/>
      <c r="AV335" s="721"/>
      <c r="AW335" s="721"/>
      <c r="AX335" s="721"/>
      <c r="AY335" s="721"/>
      <c r="AZ335" s="721"/>
      <c r="BA335" s="721"/>
      <c r="BB335" s="721"/>
      <c r="BC335" s="721"/>
      <c r="BD335" s="721"/>
      <c r="BE335" s="721"/>
      <c r="BF335" s="721"/>
      <c r="BG335" s="721"/>
      <c r="BH335" s="721"/>
      <c r="BI335" s="721"/>
      <c r="BJ335" s="721"/>
      <c r="BK335" s="721"/>
      <c r="BL335" s="721"/>
      <c r="BM335" s="721"/>
      <c r="BN335" s="721"/>
      <c r="BO335" s="721"/>
      <c r="BP335" s="721"/>
      <c r="BQ335" s="721"/>
      <c r="BR335" s="721"/>
      <c r="BS335" s="721"/>
      <c r="BT335" s="721"/>
      <c r="BU335" s="721"/>
      <c r="BV335" s="721"/>
      <c r="BW335" s="721"/>
      <c r="BX335" s="721"/>
      <c r="BY335" s="721"/>
      <c r="BZ335" s="721"/>
      <c r="CA335" s="721"/>
      <c r="CB335" s="721"/>
      <c r="CC335" s="721"/>
      <c r="CD335" s="721"/>
      <c r="CE335" s="721"/>
      <c r="CF335" s="721"/>
      <c r="CG335" s="721"/>
      <c r="CH335" s="721"/>
      <c r="CI335" s="721"/>
      <c r="CJ335" s="721"/>
      <c r="CK335" s="721"/>
      <c r="CL335" s="721"/>
      <c r="CM335" s="721"/>
      <c r="CN335" s="721"/>
      <c r="CO335" s="721"/>
      <c r="CP335" s="721"/>
      <c r="CQ335" s="721"/>
      <c r="CR335" s="721"/>
      <c r="CS335" s="721"/>
      <c r="CT335" s="721"/>
      <c r="CU335" s="721"/>
      <c r="CV335" s="721"/>
      <c r="CW335" s="721"/>
      <c r="CX335" s="721"/>
      <c r="CY335" s="721"/>
      <c r="CZ335" s="721"/>
      <c r="DA335" s="721"/>
      <c r="DB335" s="721"/>
      <c r="DC335" s="721"/>
      <c r="DD335" s="721"/>
      <c r="DE335" s="721"/>
      <c r="DF335" s="721"/>
      <c r="DG335" s="721"/>
      <c r="DH335" s="721"/>
      <c r="DI335" s="721"/>
      <c r="DJ335" s="721"/>
      <c r="DK335" s="721"/>
      <c r="DL335" s="721"/>
      <c r="DM335" s="721"/>
      <c r="DN335" s="721"/>
      <c r="DO335" s="721"/>
      <c r="DP335" s="721"/>
      <c r="DQ335" s="721"/>
      <c r="DR335" s="721"/>
      <c r="DS335" s="721"/>
      <c r="DT335" s="721"/>
      <c r="DU335" s="721"/>
      <c r="DV335" s="721"/>
      <c r="DW335" s="721"/>
      <c r="DX335" s="721"/>
      <c r="DY335" s="721"/>
      <c r="DZ335" s="721"/>
      <c r="EA335" s="721"/>
      <c r="EB335" s="721"/>
      <c r="EC335" s="721"/>
      <c r="ED335" s="721"/>
      <c r="EE335" s="721"/>
      <c r="EF335" s="721"/>
      <c r="EG335" s="721"/>
      <c r="EH335" s="721"/>
      <c r="EI335" s="721"/>
      <c r="EJ335" s="721"/>
      <c r="EK335" s="721"/>
      <c r="EL335" s="721"/>
      <c r="EM335" s="721"/>
      <c r="EN335" s="721"/>
      <c r="EO335" s="721"/>
      <c r="EP335" s="721"/>
      <c r="EQ335" s="721"/>
      <c r="ER335" s="721"/>
      <c r="ES335" s="721"/>
      <c r="ET335" s="721"/>
      <c r="EU335" s="721"/>
      <c r="EV335" s="721"/>
      <c r="EW335" s="721"/>
      <c r="EX335" s="721"/>
      <c r="EY335" s="721"/>
      <c r="EZ335" s="721"/>
      <c r="FA335" s="721"/>
      <c r="FB335" s="721"/>
      <c r="FC335" s="721"/>
      <c r="FD335" s="721"/>
      <c r="FE335" s="721"/>
      <c r="FF335" s="721"/>
      <c r="FG335" s="721"/>
      <c r="FH335" s="721"/>
      <c r="FI335" s="721"/>
      <c r="FJ335" s="721"/>
      <c r="FK335" s="721"/>
      <c r="FL335" s="721"/>
      <c r="FM335" s="721"/>
      <c r="FN335" s="721"/>
      <c r="FO335" s="721"/>
      <c r="FP335" s="721"/>
      <c r="FQ335" s="721"/>
      <c r="FR335" s="721"/>
      <c r="FS335" s="721"/>
      <c r="FT335" s="721"/>
      <c r="FU335" s="721"/>
      <c r="FV335" s="721"/>
      <c r="FW335" s="721"/>
      <c r="FX335" s="721"/>
      <c r="FY335" s="721"/>
      <c r="FZ335" s="721"/>
      <c r="GA335" s="721"/>
      <c r="GB335" s="721"/>
      <c r="GC335" s="721"/>
      <c r="GD335" s="721"/>
      <c r="GE335" s="721"/>
      <c r="GF335" s="721"/>
      <c r="GG335" s="721"/>
      <c r="GH335" s="721"/>
      <c r="GI335" s="721"/>
      <c r="GJ335" s="721"/>
      <c r="GK335" s="721"/>
      <c r="GL335" s="721"/>
      <c r="GM335" s="721"/>
      <c r="GN335" s="721"/>
      <c r="GO335" s="721"/>
      <c r="GP335" s="721"/>
      <c r="GQ335" s="721"/>
      <c r="GR335" s="721"/>
      <c r="GS335" s="721"/>
      <c r="GT335" s="721"/>
      <c r="GU335" s="721"/>
      <c r="GV335" s="721"/>
      <c r="GW335" s="721"/>
      <c r="GX335" s="721"/>
      <c r="GY335" s="721"/>
      <c r="GZ335" s="721"/>
      <c r="HA335" s="721"/>
      <c r="HB335" s="721"/>
      <c r="HC335" s="721"/>
      <c r="HD335" s="721"/>
      <c r="HE335" s="721"/>
      <c r="HF335" s="721"/>
      <c r="HG335" s="721"/>
      <c r="HH335" s="721"/>
      <c r="HI335" s="721"/>
      <c r="HJ335" s="721"/>
      <c r="HK335" s="721"/>
      <c r="HL335" s="721"/>
      <c r="HM335" s="721"/>
      <c r="HN335" s="721"/>
      <c r="HO335" s="721"/>
      <c r="HP335" s="721"/>
      <c r="HQ335" s="721"/>
      <c r="HR335" s="721"/>
      <c r="HS335" s="722"/>
      <c r="HT335" s="722"/>
      <c r="HU335" s="722"/>
      <c r="HV335" s="722"/>
      <c r="HW335" s="722"/>
      <c r="HX335" s="722"/>
      <c r="HY335" s="722"/>
      <c r="HZ335" s="722"/>
      <c r="IA335" s="722"/>
      <c r="IB335" s="722"/>
      <c r="IC335" s="722"/>
      <c r="ID335" s="722"/>
      <c r="IE335" s="723"/>
      <c r="IF335" s="517"/>
      <c r="IG335" s="517"/>
      <c r="IH335" s="517"/>
      <c r="II335" s="217"/>
      <c r="IJ335" s="217"/>
      <c r="IK335" s="217"/>
      <c r="IL335" s="217"/>
      <c r="IM335" s="217"/>
      <c r="IN335" s="217"/>
      <c r="IO335" s="217"/>
    </row>
    <row r="336" spans="2:249" s="462" customFormat="1" ht="103.5" customHeight="1" x14ac:dyDescent="0.35">
      <c r="B336" s="518" t="s">
        <v>499</v>
      </c>
      <c r="C336" s="519" t="s">
        <v>500</v>
      </c>
      <c r="D336" s="520" t="s">
        <v>501</v>
      </c>
      <c r="E336" s="521">
        <f>E339</f>
        <v>373220.96</v>
      </c>
      <c r="F336" s="521"/>
      <c r="G336" s="521">
        <f>G339</f>
        <v>373220.96</v>
      </c>
      <c r="H336" s="521">
        <f>H339</f>
        <v>15282.099999999999</v>
      </c>
      <c r="I336" s="521"/>
      <c r="J336" s="521">
        <f>J339</f>
        <v>15282.099999999999</v>
      </c>
      <c r="K336" s="521">
        <f>K339</f>
        <v>388503.06</v>
      </c>
      <c r="L336" s="521"/>
      <c r="M336" s="521">
        <f>M339</f>
        <v>388503.06</v>
      </c>
      <c r="N336" s="521">
        <f>N339</f>
        <v>0</v>
      </c>
      <c r="O336" s="521"/>
      <c r="P336" s="521">
        <f>P339</f>
        <v>0</v>
      </c>
      <c r="Q336" s="414">
        <f>Q339</f>
        <v>388503.06</v>
      </c>
      <c r="R336" s="414"/>
      <c r="S336" s="414">
        <f>S339</f>
        <v>388503.06</v>
      </c>
      <c r="T336" s="414">
        <f>T339</f>
        <v>62884</v>
      </c>
      <c r="U336" s="414"/>
      <c r="V336" s="414">
        <f>V339</f>
        <v>62884</v>
      </c>
      <c r="W336" s="414" t="e">
        <f>W339</f>
        <v>#REF!</v>
      </c>
      <c r="X336" s="414"/>
      <c r="Y336" s="414" t="e">
        <f>Y339</f>
        <v>#REF!</v>
      </c>
      <c r="Z336" s="414">
        <f>Z339</f>
        <v>248753.6</v>
      </c>
      <c r="AA336" s="414"/>
      <c r="AB336" s="414">
        <f>AB339</f>
        <v>248753.6</v>
      </c>
      <c r="AC336" s="414">
        <f>AC339</f>
        <v>0</v>
      </c>
      <c r="AD336" s="414"/>
      <c r="AE336" s="414">
        <f>AE339</f>
        <v>0</v>
      </c>
      <c r="AF336" s="414" t="e">
        <f>AF339</f>
        <v>#REF!</v>
      </c>
      <c r="AG336" s="414"/>
      <c r="AH336" s="414" t="e">
        <f>AH339</f>
        <v>#REF!</v>
      </c>
      <c r="AI336" s="414">
        <v>0</v>
      </c>
      <c r="AJ336" s="414">
        <f>AJ339</f>
        <v>0</v>
      </c>
      <c r="AK336" s="414">
        <f t="shared" ref="AK336:AL358" si="819">Z336-AJ336</f>
        <v>248753.6</v>
      </c>
      <c r="AL336" s="414" t="e">
        <f>AF336-AJ336</f>
        <v>#REF!</v>
      </c>
      <c r="AM336" s="724" t="s">
        <v>502</v>
      </c>
      <c r="AN336" s="724" t="s">
        <v>502</v>
      </c>
      <c r="AO336" s="522">
        <v>1</v>
      </c>
      <c r="AP336" s="458"/>
      <c r="AQ336" s="458"/>
      <c r="AR336" s="414" t="e">
        <f t="shared" ref="AR336:CD336" si="820">AR339</f>
        <v>#REF!</v>
      </c>
      <c r="AS336" s="414">
        <f t="shared" si="820"/>
        <v>100000</v>
      </c>
      <c r="AT336" s="414">
        <f t="shared" si="820"/>
        <v>0</v>
      </c>
      <c r="AU336" s="414">
        <f t="shared" si="820"/>
        <v>100000</v>
      </c>
      <c r="AV336" s="414">
        <f t="shared" si="820"/>
        <v>0</v>
      </c>
      <c r="AW336" s="414">
        <f t="shared" si="820"/>
        <v>0</v>
      </c>
      <c r="AX336" s="414">
        <f t="shared" si="820"/>
        <v>0</v>
      </c>
      <c r="AY336" s="414">
        <f t="shared" si="820"/>
        <v>100000</v>
      </c>
      <c r="AZ336" s="414">
        <f t="shared" si="820"/>
        <v>0</v>
      </c>
      <c r="BA336" s="414">
        <f t="shared" si="820"/>
        <v>100000</v>
      </c>
      <c r="BB336" s="414">
        <f t="shared" si="820"/>
        <v>100000</v>
      </c>
      <c r="BC336" s="414">
        <f t="shared" si="820"/>
        <v>0</v>
      </c>
      <c r="BD336" s="414">
        <f t="shared" si="820"/>
        <v>100000</v>
      </c>
      <c r="BE336" s="414">
        <f t="shared" si="820"/>
        <v>0</v>
      </c>
      <c r="BF336" s="414">
        <f t="shared" si="820"/>
        <v>0</v>
      </c>
      <c r="BG336" s="414">
        <f t="shared" si="820"/>
        <v>0</v>
      </c>
      <c r="BH336" s="414">
        <f t="shared" si="820"/>
        <v>100000</v>
      </c>
      <c r="BI336" s="414">
        <f t="shared" si="820"/>
        <v>0</v>
      </c>
      <c r="BJ336" s="414">
        <f t="shared" si="820"/>
        <v>100000</v>
      </c>
      <c r="BK336" s="414">
        <f t="shared" si="820"/>
        <v>1</v>
      </c>
      <c r="BL336" s="414">
        <f t="shared" si="820"/>
        <v>100000</v>
      </c>
      <c r="BM336" s="414">
        <f t="shared" si="820"/>
        <v>0</v>
      </c>
      <c r="BN336" s="414">
        <f t="shared" si="820"/>
        <v>0</v>
      </c>
      <c r="BO336" s="414">
        <f t="shared" si="820"/>
        <v>0</v>
      </c>
      <c r="BP336" s="414">
        <f t="shared" si="820"/>
        <v>0</v>
      </c>
      <c r="BQ336" s="414">
        <f t="shared" si="820"/>
        <v>0</v>
      </c>
      <c r="BR336" s="414">
        <f t="shared" si="820"/>
        <v>0</v>
      </c>
      <c r="BS336" s="414">
        <f t="shared" si="820"/>
        <v>100000</v>
      </c>
      <c r="BT336" s="414">
        <f t="shared" si="820"/>
        <v>0</v>
      </c>
      <c r="BU336" s="414">
        <f t="shared" si="820"/>
        <v>100000</v>
      </c>
      <c r="BV336" s="414">
        <f t="shared" si="820"/>
        <v>100000</v>
      </c>
      <c r="BW336" s="414">
        <f t="shared" si="820"/>
        <v>0</v>
      </c>
      <c r="BX336" s="414">
        <f t="shared" si="820"/>
        <v>100000</v>
      </c>
      <c r="BY336" s="414">
        <f t="shared" si="820"/>
        <v>0</v>
      </c>
      <c r="BZ336" s="414">
        <f t="shared" si="820"/>
        <v>0</v>
      </c>
      <c r="CA336" s="414">
        <f t="shared" si="820"/>
        <v>0</v>
      </c>
      <c r="CB336" s="414">
        <f t="shared" si="820"/>
        <v>100000</v>
      </c>
      <c r="CC336" s="414">
        <f t="shared" si="820"/>
        <v>0</v>
      </c>
      <c r="CD336" s="414">
        <f t="shared" si="820"/>
        <v>100000</v>
      </c>
      <c r="CE336" s="457">
        <v>1</v>
      </c>
      <c r="CF336" s="457">
        <f>BX336</f>
        <v>100000</v>
      </c>
      <c r="CG336" s="414"/>
      <c r="CH336" s="414">
        <f t="shared" ref="CH336:DB336" si="821">CH339</f>
        <v>100000</v>
      </c>
      <c r="CI336" s="414">
        <f t="shared" si="821"/>
        <v>0</v>
      </c>
      <c r="CJ336" s="414">
        <f t="shared" si="821"/>
        <v>100000</v>
      </c>
      <c r="CK336" s="414">
        <f t="shared" si="821"/>
        <v>0</v>
      </c>
      <c r="CL336" s="414">
        <f t="shared" si="821"/>
        <v>0</v>
      </c>
      <c r="CM336" s="414">
        <f t="shared" si="821"/>
        <v>0</v>
      </c>
      <c r="CN336" s="414">
        <f t="shared" si="821"/>
        <v>0</v>
      </c>
      <c r="CO336" s="414">
        <f t="shared" si="821"/>
        <v>0</v>
      </c>
      <c r="CP336" s="414">
        <f t="shared" si="821"/>
        <v>0</v>
      </c>
      <c r="CQ336" s="414">
        <f t="shared" si="821"/>
        <v>100000</v>
      </c>
      <c r="CR336" s="414">
        <f t="shared" si="821"/>
        <v>0</v>
      </c>
      <c r="CS336" s="414">
        <f t="shared" si="821"/>
        <v>100000</v>
      </c>
      <c r="CT336" s="414">
        <f t="shared" si="821"/>
        <v>0</v>
      </c>
      <c r="CU336" s="414">
        <f t="shared" si="821"/>
        <v>0</v>
      </c>
      <c r="CV336" s="414">
        <f t="shared" si="821"/>
        <v>0</v>
      </c>
      <c r="CW336" s="414" t="e">
        <f t="shared" si="821"/>
        <v>#REF!</v>
      </c>
      <c r="CX336" s="414">
        <f t="shared" si="821"/>
        <v>0</v>
      </c>
      <c r="CY336" s="414" t="e">
        <f t="shared" si="821"/>
        <v>#REF!</v>
      </c>
      <c r="CZ336" s="414">
        <f t="shared" si="821"/>
        <v>100000</v>
      </c>
      <c r="DA336" s="414">
        <f t="shared" si="821"/>
        <v>0</v>
      </c>
      <c r="DB336" s="414">
        <f t="shared" si="821"/>
        <v>100000</v>
      </c>
      <c r="DC336" s="414">
        <f>DD336+DE336</f>
        <v>0</v>
      </c>
      <c r="DD336" s="414"/>
      <c r="DE336" s="414">
        <f>DE339</f>
        <v>0</v>
      </c>
      <c r="DF336" s="414" t="e">
        <f>DG336+DH336</f>
        <v>#REF!</v>
      </c>
      <c r="DG336" s="414">
        <v>0</v>
      </c>
      <c r="DH336" s="414" t="e">
        <f>DH339</f>
        <v>#REF!</v>
      </c>
      <c r="DI336" s="414" t="e">
        <f>DJ336+DK336</f>
        <v>#REF!</v>
      </c>
      <c r="DJ336" s="414">
        <v>0</v>
      </c>
      <c r="DK336" s="414" t="e">
        <f>DK339</f>
        <v>#REF!</v>
      </c>
      <c r="DL336" s="414" t="e">
        <f>DM336+DN336</f>
        <v>#REF!</v>
      </c>
      <c r="DM336" s="414">
        <v>0</v>
      </c>
      <c r="DN336" s="414" t="e">
        <f>DN339</f>
        <v>#REF!</v>
      </c>
      <c r="DO336" s="414" t="e">
        <f>DP336+DQ336</f>
        <v>#REF!</v>
      </c>
      <c r="DP336" s="414">
        <v>0</v>
      </c>
      <c r="DQ336" s="414" t="e">
        <f>DQ339</f>
        <v>#REF!</v>
      </c>
      <c r="DR336" s="414" t="e">
        <f>DS336+DT336</f>
        <v>#REF!</v>
      </c>
      <c r="DS336" s="414">
        <v>0</v>
      </c>
      <c r="DT336" s="414" t="e">
        <f t="shared" ref="DT336:EC336" si="822">DT339</f>
        <v>#REF!</v>
      </c>
      <c r="DU336" s="414">
        <f t="shared" si="822"/>
        <v>100000</v>
      </c>
      <c r="DV336" s="414">
        <f t="shared" si="822"/>
        <v>0</v>
      </c>
      <c r="DW336" s="414">
        <f t="shared" si="822"/>
        <v>100000</v>
      </c>
      <c r="DX336" s="414">
        <f t="shared" si="822"/>
        <v>100000</v>
      </c>
      <c r="DY336" s="414">
        <f t="shared" si="822"/>
        <v>0</v>
      </c>
      <c r="DZ336" s="414">
        <f t="shared" si="822"/>
        <v>100000</v>
      </c>
      <c r="EA336" s="414">
        <f t="shared" si="822"/>
        <v>0</v>
      </c>
      <c r="EB336" s="414">
        <f t="shared" si="822"/>
        <v>0</v>
      </c>
      <c r="EC336" s="414">
        <f t="shared" si="822"/>
        <v>0</v>
      </c>
      <c r="ED336" s="414">
        <f>EE336+EF336</f>
        <v>-100000</v>
      </c>
      <c r="EE336" s="414">
        <f>EE339+EE371</f>
        <v>0</v>
      </c>
      <c r="EF336" s="414">
        <f>EF339+EF371</f>
        <v>-100000</v>
      </c>
      <c r="EG336" s="414">
        <f>EH336+EI336+EJ336</f>
        <v>430171.40281999996</v>
      </c>
      <c r="EH336" s="414">
        <f>EH337+EH338</f>
        <v>359273.3</v>
      </c>
      <c r="EI336" s="414">
        <f>EI337+EI338</f>
        <v>0</v>
      </c>
      <c r="EJ336" s="414">
        <f>EJ337+EJ338</f>
        <v>70898.10282</v>
      </c>
      <c r="EK336" s="414">
        <f>EL336+EM336+EN336</f>
        <v>-67398.10282</v>
      </c>
      <c r="EL336" s="414">
        <f>EL337+EL338</f>
        <v>0</v>
      </c>
      <c r="EM336" s="414">
        <f>EM337+EM338</f>
        <v>0</v>
      </c>
      <c r="EN336" s="414">
        <f>EN337+EN338</f>
        <v>-67398.10282</v>
      </c>
      <c r="EO336" s="414">
        <f>EP336+ER336</f>
        <v>0</v>
      </c>
      <c r="EP336" s="414">
        <f>EP339+EP371</f>
        <v>0</v>
      </c>
      <c r="EQ336" s="414"/>
      <c r="ER336" s="414">
        <f>ER339+ER371</f>
        <v>0</v>
      </c>
      <c r="ES336" s="414">
        <f>ET336+EU336+EV336</f>
        <v>3500</v>
      </c>
      <c r="ET336" s="414">
        <f>ET337+ET338</f>
        <v>0</v>
      </c>
      <c r="EU336" s="414">
        <f>EU337+EU338</f>
        <v>0</v>
      </c>
      <c r="EV336" s="414">
        <f>EV337+EV338</f>
        <v>3500</v>
      </c>
      <c r="EW336" s="414">
        <f>EW339</f>
        <v>100000</v>
      </c>
      <c r="EX336" s="414">
        <f>EX339</f>
        <v>0</v>
      </c>
      <c r="EY336" s="414">
        <f>EY339</f>
        <v>100000</v>
      </c>
      <c r="EZ336" s="414">
        <f>EZ339+EZ371</f>
        <v>175384.58799999999</v>
      </c>
      <c r="FA336" s="414">
        <f>FA339+FA371</f>
        <v>175384.58799999999</v>
      </c>
      <c r="FB336" s="414">
        <f>FB339+FB371</f>
        <v>0</v>
      </c>
      <c r="FC336" s="414">
        <f>FD336+FE336+FF336</f>
        <v>314600.30281999998</v>
      </c>
      <c r="FD336" s="414">
        <f>FD337+FD338</f>
        <v>175384.58799999999</v>
      </c>
      <c r="FE336" s="414">
        <f>FE337+FE338</f>
        <v>0</v>
      </c>
      <c r="FF336" s="414">
        <f>FF337+FF338</f>
        <v>139215.71481999999</v>
      </c>
      <c r="FG336" s="414">
        <f>FH336+FI336+FJ336</f>
        <v>-195239.89579999997</v>
      </c>
      <c r="FH336" s="414">
        <f>FH337+FH338</f>
        <v>-128994.31503999997</v>
      </c>
      <c r="FI336" s="414">
        <f>FI337+FI338</f>
        <v>0</v>
      </c>
      <c r="FJ336" s="414">
        <f>FJ337+FJ338</f>
        <v>-66245.580759999997</v>
      </c>
      <c r="FK336" s="414" t="e">
        <f>FL336+FM336+FN336</f>
        <v>#REF!</v>
      </c>
      <c r="FL336" s="414">
        <f>FL339+FL371</f>
        <v>0</v>
      </c>
      <c r="FM336" s="414"/>
      <c r="FN336" s="414" t="e">
        <f>FN339+FN365</f>
        <v>#REF!</v>
      </c>
      <c r="FO336" s="414">
        <f>FP336+FQ336+FR336</f>
        <v>119360.40702000001</v>
      </c>
      <c r="FP336" s="414">
        <f>FP337+FP338</f>
        <v>46390.272960000002</v>
      </c>
      <c r="FQ336" s="414">
        <f>FQ337+FQ338</f>
        <v>0</v>
      </c>
      <c r="FR336" s="414">
        <f>FR337+FR338</f>
        <v>72970.134060000011</v>
      </c>
      <c r="FS336" s="414">
        <f>FU336+FW336+FY336</f>
        <v>3207.6091000000001</v>
      </c>
      <c r="FT336" s="414">
        <f>FS336/FC336</f>
        <v>1.0195823307376943E-2</v>
      </c>
      <c r="FU336" s="414">
        <f>FU337+FU338</f>
        <v>3207.6091000000001</v>
      </c>
      <c r="FV336" s="414">
        <f>FU336/FD336</f>
        <v>1.8289002110037172E-2</v>
      </c>
      <c r="FW336" s="414"/>
      <c r="FX336" s="414"/>
      <c r="FY336" s="414">
        <f>FY337+FY338</f>
        <v>0</v>
      </c>
      <c r="FZ336" s="414"/>
      <c r="GA336" s="414">
        <f>GC336+GE336+GG336</f>
        <v>0</v>
      </c>
      <c r="GB336" s="523">
        <f>GA336/FC336</f>
        <v>0</v>
      </c>
      <c r="GC336" s="521">
        <f>GC337+GC338</f>
        <v>0</v>
      </c>
      <c r="GD336" s="521"/>
      <c r="GE336" s="414">
        <f>GE337+GE338</f>
        <v>0</v>
      </c>
      <c r="GF336" s="521"/>
      <c r="GG336" s="521">
        <f>GG337+GG338</f>
        <v>0</v>
      </c>
      <c r="GH336" s="521"/>
      <c r="GI336" s="521">
        <f>GK336+GM336+GO336</f>
        <v>5118.8505800000003</v>
      </c>
      <c r="GJ336" s="523">
        <f>GI336/FC336</f>
        <v>1.6270965202880856E-2</v>
      </c>
      <c r="GK336" s="521">
        <f>GK337+GK338</f>
        <v>5118.8505800000003</v>
      </c>
      <c r="GL336" s="521"/>
      <c r="GM336" s="521"/>
      <c r="GN336" s="521"/>
      <c r="GO336" s="521"/>
      <c r="GP336" s="521"/>
      <c r="GQ336" s="521"/>
      <c r="GR336" s="521"/>
      <c r="GS336" s="521"/>
      <c r="GT336" s="521"/>
      <c r="GU336" s="521">
        <f>GV336+GW336+GX336</f>
        <v>313794.37217999995</v>
      </c>
      <c r="GV336" s="521">
        <f>GV337+GV338</f>
        <v>135552.56299999999</v>
      </c>
      <c r="GW336" s="521">
        <f>GW337+GW338</f>
        <v>0</v>
      </c>
      <c r="GX336" s="521">
        <f>GX337+GX338</f>
        <v>178241.80917999998</v>
      </c>
      <c r="GY336" s="521"/>
      <c r="GZ336" s="521"/>
      <c r="HA336" s="521"/>
      <c r="HB336" s="521"/>
      <c r="HC336" s="521"/>
      <c r="HD336" s="521"/>
      <c r="HE336" s="521"/>
      <c r="HF336" s="521"/>
      <c r="HG336" s="521">
        <f>HH336+HI336+HJ336</f>
        <v>-77905.531749999995</v>
      </c>
      <c r="HH336" s="521">
        <f>HH337+HH338</f>
        <v>0</v>
      </c>
      <c r="HI336" s="521">
        <f>HI337+HI338</f>
        <v>0</v>
      </c>
      <c r="HJ336" s="521">
        <f>HJ337+HJ338</f>
        <v>-77905.531749999995</v>
      </c>
      <c r="HK336" s="521" t="e">
        <f>HL336+HM336+HN336</f>
        <v>#REF!</v>
      </c>
      <c r="HL336" s="521" t="e">
        <f>HL337+HL338</f>
        <v>#REF!</v>
      </c>
      <c r="HM336" s="521">
        <f>HM337+HM338</f>
        <v>0</v>
      </c>
      <c r="HN336" s="521">
        <f>HN337+HN338</f>
        <v>0</v>
      </c>
      <c r="HO336" s="521">
        <f>HP336+HQ336+HR336</f>
        <v>235888.84042999998</v>
      </c>
      <c r="HP336" s="521">
        <f>HP337+HP338</f>
        <v>135552.56299999999</v>
      </c>
      <c r="HQ336" s="414">
        <f>HQ337+HQ338</f>
        <v>0</v>
      </c>
      <c r="HR336" s="521">
        <f>HR337+HR338</f>
        <v>100336.27743</v>
      </c>
      <c r="HS336" s="521">
        <f>HT336+HU336+HV336</f>
        <v>397301.62857</v>
      </c>
      <c r="HT336" s="414">
        <f>HT337+HT338</f>
        <v>0</v>
      </c>
      <c r="HU336" s="414">
        <f>HU337+HU338</f>
        <v>0</v>
      </c>
      <c r="HV336" s="521">
        <f>HV337+HV338</f>
        <v>397301.62857</v>
      </c>
      <c r="HW336" s="521">
        <f>HX336+HY336+HZ336</f>
        <v>0</v>
      </c>
      <c r="HX336" s="521">
        <f>HX337+HX338</f>
        <v>372392.68657000002</v>
      </c>
      <c r="HY336" s="521">
        <f>HY337+HY338</f>
        <v>0</v>
      </c>
      <c r="HZ336" s="521">
        <f>HZ337+HZ338</f>
        <v>-372392.68657000002</v>
      </c>
      <c r="IA336" s="521">
        <f>IB336+IC336+ID336</f>
        <v>397301.62857</v>
      </c>
      <c r="IB336" s="521">
        <f>IB337+IB338</f>
        <v>372392.68657000002</v>
      </c>
      <c r="IC336" s="521">
        <f>IC337+IC338</f>
        <v>0</v>
      </c>
      <c r="ID336" s="521">
        <f>ID337+ID338</f>
        <v>24908.941999999999</v>
      </c>
      <c r="IE336" s="485"/>
      <c r="IF336" s="524"/>
      <c r="IG336" s="524"/>
      <c r="IH336" s="524"/>
    </row>
    <row r="337" spans="2:242" s="252" customFormat="1" ht="34.5" customHeight="1" x14ac:dyDescent="0.3">
      <c r="B337" s="161"/>
      <c r="C337" s="162" t="s">
        <v>141</v>
      </c>
      <c r="D337" s="163"/>
      <c r="E337" s="164"/>
      <c r="F337" s="164"/>
      <c r="G337" s="164"/>
      <c r="H337" s="232"/>
      <c r="I337" s="164"/>
      <c r="J337" s="164"/>
      <c r="K337" s="164"/>
      <c r="L337" s="164"/>
      <c r="M337" s="164"/>
      <c r="N337" s="232"/>
      <c r="O337" s="164"/>
      <c r="P337" s="164"/>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6"/>
      <c r="AL337" s="166"/>
      <c r="AM337" s="724"/>
      <c r="AN337" s="724"/>
      <c r="AO337" s="170"/>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71"/>
      <c r="BL337" s="167"/>
      <c r="BM337" s="166"/>
      <c r="BN337" s="166"/>
      <c r="BO337" s="166"/>
      <c r="BP337" s="166"/>
      <c r="BQ337" s="166"/>
      <c r="BR337" s="166"/>
      <c r="BS337" s="166"/>
      <c r="BT337" s="166"/>
      <c r="BU337" s="166"/>
      <c r="BV337" s="166"/>
      <c r="BW337" s="166"/>
      <c r="BX337" s="166"/>
      <c r="BY337" s="166"/>
      <c r="BZ337" s="166"/>
      <c r="CA337" s="166"/>
      <c r="CB337" s="166"/>
      <c r="CC337" s="166"/>
      <c r="CD337" s="166"/>
      <c r="CE337" s="167"/>
      <c r="CF337" s="167"/>
      <c r="CG337" s="166"/>
      <c r="CH337" s="166"/>
      <c r="CI337" s="166"/>
      <c r="CJ337" s="166"/>
      <c r="CK337" s="166"/>
      <c r="CL337" s="166"/>
      <c r="CM337" s="166"/>
      <c r="CN337" s="166"/>
      <c r="CO337" s="166"/>
      <c r="CP337" s="166"/>
      <c r="CQ337" s="166"/>
      <c r="CR337" s="166"/>
      <c r="CS337" s="166"/>
      <c r="CT337" s="166"/>
      <c r="CU337" s="166"/>
      <c r="CV337" s="166"/>
      <c r="CW337" s="166"/>
      <c r="CX337" s="166"/>
      <c r="CY337" s="166"/>
      <c r="CZ337" s="166"/>
      <c r="DA337" s="166"/>
      <c r="DB337" s="166"/>
      <c r="DC337" s="166"/>
      <c r="DD337" s="166"/>
      <c r="DE337" s="166"/>
      <c r="DF337" s="166"/>
      <c r="DG337" s="166"/>
      <c r="DH337" s="166"/>
      <c r="DI337" s="166"/>
      <c r="DJ337" s="166"/>
      <c r="DK337" s="166"/>
      <c r="DL337" s="166"/>
      <c r="DM337" s="166"/>
      <c r="DN337" s="166"/>
      <c r="DO337" s="166"/>
      <c r="DP337" s="166"/>
      <c r="DQ337" s="166"/>
      <c r="DR337" s="166"/>
      <c r="DS337" s="166"/>
      <c r="DT337" s="166"/>
      <c r="DU337" s="166"/>
      <c r="DV337" s="166"/>
      <c r="DW337" s="166"/>
      <c r="DX337" s="166"/>
      <c r="DY337" s="166"/>
      <c r="DZ337" s="166"/>
      <c r="EA337" s="166"/>
      <c r="EB337" s="166"/>
      <c r="EC337" s="166"/>
      <c r="ED337" s="166"/>
      <c r="EE337" s="166"/>
      <c r="EF337" s="166"/>
      <c r="EG337" s="166">
        <f>EH337+EI337+EJ337</f>
        <v>268827.50281999999</v>
      </c>
      <c r="EH337" s="166">
        <f>EH339+EH370+EH371</f>
        <v>197929.4</v>
      </c>
      <c r="EI337" s="166">
        <f>EI339+EI370+EI371</f>
        <v>0</v>
      </c>
      <c r="EJ337" s="166">
        <f>EJ339+EJ370+EJ371</f>
        <v>70898.10282</v>
      </c>
      <c r="EK337" s="166">
        <f>EL337+EM337+EN337</f>
        <v>-67398.10282</v>
      </c>
      <c r="EL337" s="166">
        <f>EL339+EL370+EL371</f>
        <v>0</v>
      </c>
      <c r="EM337" s="166">
        <f>EM339+EM370+EM371</f>
        <v>0</v>
      </c>
      <c r="EN337" s="166">
        <f>EN339+EN370+EN371</f>
        <v>-67398.10282</v>
      </c>
      <c r="EO337" s="166"/>
      <c r="EP337" s="166"/>
      <c r="EQ337" s="166"/>
      <c r="ER337" s="166"/>
      <c r="ES337" s="166">
        <f>ET337+EU337+EV337</f>
        <v>3500</v>
      </c>
      <c r="ET337" s="166">
        <f>ET339+ET370+ET371</f>
        <v>0</v>
      </c>
      <c r="EU337" s="166">
        <f>EU339+EU370+EU371</f>
        <v>0</v>
      </c>
      <c r="EV337" s="166">
        <f>EV339+EV370+EV371</f>
        <v>3500</v>
      </c>
      <c r="EW337" s="166"/>
      <c r="EX337" s="166"/>
      <c r="EY337" s="166"/>
      <c r="EZ337" s="166"/>
      <c r="FA337" s="166"/>
      <c r="FB337" s="166"/>
      <c r="FC337" s="166">
        <f>FD337+FE337+FF337</f>
        <v>268827.50281999999</v>
      </c>
      <c r="FD337" s="166">
        <f>FD339+FD370+FD371</f>
        <v>175384.58799999999</v>
      </c>
      <c r="FE337" s="166">
        <f>FE339+FE370+FE371</f>
        <v>0</v>
      </c>
      <c r="FF337" s="166">
        <f>FF339+FF370+FF371</f>
        <v>93442.914820000005</v>
      </c>
      <c r="FG337" s="166">
        <f>FH337+FI337+FJ337</f>
        <v>-195239.89579999997</v>
      </c>
      <c r="FH337" s="166">
        <f>FH339+FH370+FH371</f>
        <v>-128994.31503999997</v>
      </c>
      <c r="FI337" s="166">
        <f>FI339+FI370+FI371</f>
        <v>0</v>
      </c>
      <c r="FJ337" s="166">
        <f>FJ339+FJ370+FJ371</f>
        <v>-66245.580759999997</v>
      </c>
      <c r="FK337" s="166"/>
      <c r="FL337" s="166"/>
      <c r="FM337" s="166"/>
      <c r="FN337" s="166"/>
      <c r="FO337" s="166">
        <f>FP337+FQ337+FR337</f>
        <v>73587.607019999996</v>
      </c>
      <c r="FP337" s="166">
        <f>FP339+FP370+FP371</f>
        <v>46390.272960000002</v>
      </c>
      <c r="FQ337" s="166">
        <f>FQ339+FQ370+FQ371</f>
        <v>0</v>
      </c>
      <c r="FR337" s="166">
        <f>FR339+FR370+FR371</f>
        <v>27197.334060000001</v>
      </c>
      <c r="FS337" s="166">
        <f>FU337</f>
        <v>3207.6091000000001</v>
      </c>
      <c r="FT337" s="525">
        <f t="shared" ref="FT337:FT338" si="823">FS337/FC337</f>
        <v>1.1931848737023507E-2</v>
      </c>
      <c r="FU337" s="166">
        <f>FU339+FU370+FU371</f>
        <v>3207.6091000000001</v>
      </c>
      <c r="FV337" s="525">
        <f t="shared" ref="FV337" si="824">FU337/FD337</f>
        <v>1.8289002110037172E-2</v>
      </c>
      <c r="FW337" s="166"/>
      <c r="FX337" s="166"/>
      <c r="FY337" s="166">
        <f>FY339+FY370+FY371</f>
        <v>0</v>
      </c>
      <c r="FZ337" s="166"/>
      <c r="GA337" s="166">
        <f>GC337+GE337+GG337</f>
        <v>0</v>
      </c>
      <c r="GB337" s="526">
        <f>GA337/FC337</f>
        <v>0</v>
      </c>
      <c r="GC337" s="164">
        <f>GC339+GC370+GC371</f>
        <v>0</v>
      </c>
      <c r="GD337" s="164"/>
      <c r="GE337" s="164">
        <f>GE339+GE370+GE371</f>
        <v>0</v>
      </c>
      <c r="GF337" s="164"/>
      <c r="GG337" s="164">
        <f>GG339+GG370+GG371</f>
        <v>0</v>
      </c>
      <c r="GH337" s="164"/>
      <c r="GI337" s="164">
        <f>GK337+GM337+GO337</f>
        <v>5118.8505800000003</v>
      </c>
      <c r="GJ337" s="526">
        <f t="shared" ref="GJ337:GJ377" si="825">GI337/FC337</f>
        <v>1.90413946724322E-2</v>
      </c>
      <c r="GK337" s="164">
        <f>GK339+GK370+GK371</f>
        <v>5118.8505800000003</v>
      </c>
      <c r="GL337" s="164"/>
      <c r="GM337" s="164"/>
      <c r="GN337" s="164"/>
      <c r="GO337" s="164"/>
      <c r="GP337" s="164"/>
      <c r="GQ337" s="164"/>
      <c r="GR337" s="164"/>
      <c r="GS337" s="164"/>
      <c r="GT337" s="164"/>
      <c r="GU337" s="164">
        <f>GV337+GW337+GX337</f>
        <v>260641.57217999999</v>
      </c>
      <c r="GV337" s="164">
        <f>GV339+GV370+GV371</f>
        <v>135552.56299999999</v>
      </c>
      <c r="GW337" s="164">
        <f>GW339+GW370+GW371</f>
        <v>0</v>
      </c>
      <c r="GX337" s="164">
        <f>GX339+GX370+GX371</f>
        <v>125089.00917999999</v>
      </c>
      <c r="GY337" s="232"/>
      <c r="GZ337" s="232"/>
      <c r="HA337" s="232"/>
      <c r="HB337" s="232"/>
      <c r="HC337" s="232"/>
      <c r="HD337" s="232"/>
      <c r="HE337" s="232"/>
      <c r="HF337" s="232"/>
      <c r="HG337" s="164">
        <f>HH337+HI337+HJ337</f>
        <v>-77905.531749999995</v>
      </c>
      <c r="HH337" s="164">
        <f>HH339+HH370+HH371</f>
        <v>0</v>
      </c>
      <c r="HI337" s="164">
        <f>HI339+HI370+HI371</f>
        <v>0</v>
      </c>
      <c r="HJ337" s="164">
        <f>HJ339+HJ370+HJ371</f>
        <v>-77905.531749999995</v>
      </c>
      <c r="HK337" s="164" t="e">
        <f>HL337+HM337+HN337</f>
        <v>#REF!</v>
      </c>
      <c r="HL337" s="164" t="e">
        <f>HL339+HL370+HL371</f>
        <v>#REF!</v>
      </c>
      <c r="HM337" s="164">
        <f>HM339+HM370+HM371</f>
        <v>0</v>
      </c>
      <c r="HN337" s="164">
        <f>HN339+HN370+HN371</f>
        <v>0</v>
      </c>
      <c r="HO337" s="164">
        <f>HP337+HQ337+HR337</f>
        <v>182736.04042999999</v>
      </c>
      <c r="HP337" s="164">
        <f>HP339+HP370+HP371</f>
        <v>135552.56299999999</v>
      </c>
      <c r="HQ337" s="164">
        <f>HQ339+HQ370+HQ371</f>
        <v>0</v>
      </c>
      <c r="HR337" s="164">
        <f>HR339+HR370+HR371</f>
        <v>47183.477429999999</v>
      </c>
      <c r="HS337" s="164">
        <f>HT337+HU337+HV337</f>
        <v>147798.52856999999</v>
      </c>
      <c r="HT337" s="164">
        <f>HT339+HT370+HT371</f>
        <v>0</v>
      </c>
      <c r="HU337" s="164">
        <f>HU339+HU370+HU371</f>
        <v>0</v>
      </c>
      <c r="HV337" s="164">
        <f>HV339+HV370+HV371+HV367</f>
        <v>147798.52856999999</v>
      </c>
      <c r="HW337" s="164">
        <f>HX337+HY337+HZ337</f>
        <v>0</v>
      </c>
      <c r="HX337" s="164">
        <f>HX339+HX370+HX371+HX367</f>
        <v>122889.58657</v>
      </c>
      <c r="HY337" s="164">
        <f>HY339+HY370+HY371</f>
        <v>0</v>
      </c>
      <c r="HZ337" s="164">
        <f>HZ339+HZ370+HZ371+HZ367</f>
        <v>-122889.58657</v>
      </c>
      <c r="IA337" s="164">
        <f>IB337+IC337+ID337</f>
        <v>147798.52856999999</v>
      </c>
      <c r="IB337" s="164">
        <f>IB339+IB370+IB371+IB367</f>
        <v>122889.58657</v>
      </c>
      <c r="IC337" s="164">
        <f>IC339+IC370+IC371</f>
        <v>0</v>
      </c>
      <c r="ID337" s="164">
        <f>ID339+ID370+ID371+ID367</f>
        <v>24908.941999999999</v>
      </c>
      <c r="IE337" s="297"/>
      <c r="IF337" s="320"/>
      <c r="IG337" s="320"/>
      <c r="IH337" s="320"/>
    </row>
    <row r="338" spans="2:242" s="192" customFormat="1" ht="46.5" customHeight="1" x14ac:dyDescent="0.3">
      <c r="B338" s="178"/>
      <c r="C338" s="179" t="s">
        <v>142</v>
      </c>
      <c r="D338" s="180"/>
      <c r="E338" s="181"/>
      <c r="F338" s="181"/>
      <c r="G338" s="181"/>
      <c r="H338" s="181"/>
      <c r="I338" s="181"/>
      <c r="J338" s="181"/>
      <c r="K338" s="181"/>
      <c r="L338" s="181"/>
      <c r="M338" s="181"/>
      <c r="N338" s="181"/>
      <c r="O338" s="181"/>
      <c r="P338" s="181"/>
      <c r="Q338" s="182"/>
      <c r="R338" s="182"/>
      <c r="S338" s="182"/>
      <c r="T338" s="182"/>
      <c r="U338" s="182"/>
      <c r="V338" s="182"/>
      <c r="W338" s="182"/>
      <c r="X338" s="182"/>
      <c r="Y338" s="182"/>
      <c r="Z338" s="182"/>
      <c r="AA338" s="182"/>
      <c r="AB338" s="182"/>
      <c r="AC338" s="182"/>
      <c r="AD338" s="182"/>
      <c r="AE338" s="182"/>
      <c r="AF338" s="182"/>
      <c r="AG338" s="182"/>
      <c r="AH338" s="182"/>
      <c r="AI338" s="183"/>
      <c r="AJ338" s="182"/>
      <c r="AK338" s="182"/>
      <c r="AL338" s="182"/>
      <c r="AM338" s="724"/>
      <c r="AN338" s="724"/>
      <c r="AO338" s="185"/>
      <c r="AP338" s="182"/>
      <c r="AQ338" s="182"/>
      <c r="AR338" s="182"/>
      <c r="AS338" s="182"/>
      <c r="AT338" s="182"/>
      <c r="AU338" s="182"/>
      <c r="AV338" s="182"/>
      <c r="AW338" s="182"/>
      <c r="AX338" s="182"/>
      <c r="AY338" s="182"/>
      <c r="AZ338" s="182"/>
      <c r="BA338" s="182"/>
      <c r="BB338" s="182"/>
      <c r="BC338" s="182"/>
      <c r="BD338" s="182"/>
      <c r="BE338" s="182"/>
      <c r="BF338" s="182"/>
      <c r="BG338" s="182"/>
      <c r="BH338" s="182"/>
      <c r="BI338" s="182"/>
      <c r="BJ338" s="182"/>
      <c r="BK338" s="186"/>
      <c r="BL338" s="187"/>
      <c r="BM338" s="187"/>
      <c r="BN338" s="187"/>
      <c r="BO338" s="187"/>
      <c r="BP338" s="187"/>
      <c r="BQ338" s="187"/>
      <c r="BR338" s="187"/>
      <c r="BS338" s="187"/>
      <c r="BT338" s="187"/>
      <c r="BU338" s="187"/>
      <c r="BV338" s="182"/>
      <c r="BW338" s="182"/>
      <c r="BX338" s="182"/>
      <c r="BY338" s="182"/>
      <c r="BZ338" s="182"/>
      <c r="CA338" s="182"/>
      <c r="CB338" s="182"/>
      <c r="CC338" s="182"/>
      <c r="CD338" s="182"/>
      <c r="CE338" s="187"/>
      <c r="CF338" s="187"/>
      <c r="CG338" s="182"/>
      <c r="CH338" s="182"/>
      <c r="CI338" s="182"/>
      <c r="CJ338" s="182"/>
      <c r="CK338" s="182"/>
      <c r="CL338" s="182"/>
      <c r="CM338" s="182"/>
      <c r="CN338" s="182"/>
      <c r="CO338" s="182"/>
      <c r="CP338" s="182"/>
      <c r="CQ338" s="182"/>
      <c r="CR338" s="182"/>
      <c r="CS338" s="182"/>
      <c r="CT338" s="182"/>
      <c r="CU338" s="182"/>
      <c r="CV338" s="182"/>
      <c r="CW338" s="182"/>
      <c r="CX338" s="182"/>
      <c r="CY338" s="182"/>
      <c r="CZ338" s="182"/>
      <c r="DA338" s="182"/>
      <c r="DB338" s="182"/>
      <c r="DC338" s="182"/>
      <c r="DD338" s="182"/>
      <c r="DE338" s="182"/>
      <c r="DF338" s="182"/>
      <c r="DG338" s="182"/>
      <c r="DH338" s="182"/>
      <c r="DI338" s="182"/>
      <c r="DJ338" s="182"/>
      <c r="DK338" s="182"/>
      <c r="DL338" s="182"/>
      <c r="DM338" s="182"/>
      <c r="DN338" s="182"/>
      <c r="DO338" s="182"/>
      <c r="DP338" s="182"/>
      <c r="DQ338" s="182"/>
      <c r="DR338" s="182"/>
      <c r="DS338" s="182"/>
      <c r="DT338" s="182"/>
      <c r="DU338" s="182"/>
      <c r="DV338" s="182"/>
      <c r="DW338" s="182"/>
      <c r="DX338" s="182"/>
      <c r="DY338" s="182"/>
      <c r="DZ338" s="182"/>
      <c r="EA338" s="182"/>
      <c r="EB338" s="182"/>
      <c r="EC338" s="182"/>
      <c r="ED338" s="182"/>
      <c r="EE338" s="182"/>
      <c r="EF338" s="182"/>
      <c r="EG338" s="182">
        <f>EH338+EI338+EJ338</f>
        <v>161343.9</v>
      </c>
      <c r="EH338" s="182">
        <f>EH369</f>
        <v>161343.9</v>
      </c>
      <c r="EI338" s="182">
        <f>EI369</f>
        <v>0</v>
      </c>
      <c r="EJ338" s="182">
        <f>EJ369</f>
        <v>0</v>
      </c>
      <c r="EK338" s="182">
        <f>EL338+EM338+EN338</f>
        <v>0</v>
      </c>
      <c r="EL338" s="182">
        <f>EL369</f>
        <v>0</v>
      </c>
      <c r="EM338" s="182">
        <f>EM369</f>
        <v>0</v>
      </c>
      <c r="EN338" s="182">
        <f>EN369</f>
        <v>0</v>
      </c>
      <c r="EO338" s="182"/>
      <c r="EP338" s="182"/>
      <c r="EQ338" s="182"/>
      <c r="ER338" s="182"/>
      <c r="ES338" s="182">
        <f>ET338+EU338+EV338</f>
        <v>0</v>
      </c>
      <c r="ET338" s="182">
        <f>ET369</f>
        <v>0</v>
      </c>
      <c r="EU338" s="182">
        <f>EU369</f>
        <v>0</v>
      </c>
      <c r="EV338" s="182">
        <f>EV369</f>
        <v>0</v>
      </c>
      <c r="EW338" s="182"/>
      <c r="EX338" s="182"/>
      <c r="EY338" s="182"/>
      <c r="EZ338" s="182"/>
      <c r="FA338" s="182"/>
      <c r="FB338" s="182"/>
      <c r="FC338" s="182">
        <f>FD338+FE338+FF338</f>
        <v>45772.800000000003</v>
      </c>
      <c r="FD338" s="182">
        <f>FD369</f>
        <v>0</v>
      </c>
      <c r="FE338" s="182">
        <f>FE369</f>
        <v>0</v>
      </c>
      <c r="FF338" s="182">
        <f>FF369</f>
        <v>45772.800000000003</v>
      </c>
      <c r="FG338" s="182">
        <f>FH338+FI338+FJ338</f>
        <v>0</v>
      </c>
      <c r="FH338" s="182">
        <f>FH369</f>
        <v>0</v>
      </c>
      <c r="FI338" s="182">
        <f>FI369</f>
        <v>0</v>
      </c>
      <c r="FJ338" s="182">
        <f>FJ369</f>
        <v>0</v>
      </c>
      <c r="FK338" s="182"/>
      <c r="FL338" s="182"/>
      <c r="FM338" s="182"/>
      <c r="FN338" s="182"/>
      <c r="FO338" s="182">
        <f>FP338+FQ338+FR338</f>
        <v>45772.800000000003</v>
      </c>
      <c r="FP338" s="182">
        <f>FP369</f>
        <v>0</v>
      </c>
      <c r="FQ338" s="182">
        <f>FQ369</f>
        <v>0</v>
      </c>
      <c r="FR338" s="182">
        <f>FR369</f>
        <v>45772.800000000003</v>
      </c>
      <c r="FS338" s="182">
        <f>FU338</f>
        <v>0</v>
      </c>
      <c r="FT338" s="527">
        <f t="shared" si="823"/>
        <v>0</v>
      </c>
      <c r="FU338" s="182">
        <f>FU369</f>
        <v>0</v>
      </c>
      <c r="FV338" s="527">
        <v>0</v>
      </c>
      <c r="FW338" s="182"/>
      <c r="FX338" s="182"/>
      <c r="FY338" s="182">
        <f>FY369</f>
        <v>0</v>
      </c>
      <c r="FZ338" s="182"/>
      <c r="GA338" s="182">
        <f>GC338+GE338+GG338</f>
        <v>0</v>
      </c>
      <c r="GB338" s="528">
        <f>GA338/FC338</f>
        <v>0</v>
      </c>
      <c r="GC338" s="181">
        <f>GC369</f>
        <v>0</v>
      </c>
      <c r="GD338" s="181"/>
      <c r="GE338" s="181">
        <f>GE369</f>
        <v>0</v>
      </c>
      <c r="GF338" s="181"/>
      <c r="GG338" s="181">
        <f>GG369</f>
        <v>0</v>
      </c>
      <c r="GH338" s="181"/>
      <c r="GI338" s="181">
        <f>GK338+GM338+GO338</f>
        <v>0</v>
      </c>
      <c r="GJ338" s="528">
        <f t="shared" si="825"/>
        <v>0</v>
      </c>
      <c r="GK338" s="181">
        <f>GK369</f>
        <v>0</v>
      </c>
      <c r="GL338" s="181"/>
      <c r="GM338" s="181"/>
      <c r="GN338" s="181"/>
      <c r="GO338" s="181"/>
      <c r="GP338" s="181"/>
      <c r="GQ338" s="181"/>
      <c r="GR338" s="181"/>
      <c r="GS338" s="181"/>
      <c r="GT338" s="181"/>
      <c r="GU338" s="181">
        <f>GV338+GW338+GX338</f>
        <v>53152.800000000003</v>
      </c>
      <c r="GV338" s="181">
        <f>GV369</f>
        <v>0</v>
      </c>
      <c r="GW338" s="181">
        <f>GW369</f>
        <v>0</v>
      </c>
      <c r="GX338" s="181">
        <f>GX369</f>
        <v>53152.800000000003</v>
      </c>
      <c r="GY338" s="181"/>
      <c r="GZ338" s="181"/>
      <c r="HA338" s="181"/>
      <c r="HB338" s="181"/>
      <c r="HC338" s="181"/>
      <c r="HD338" s="181"/>
      <c r="HE338" s="181"/>
      <c r="HF338" s="181"/>
      <c r="HG338" s="181">
        <f>HH338+HI338+HJ338</f>
        <v>0</v>
      </c>
      <c r="HH338" s="181">
        <f>HH369</f>
        <v>0</v>
      </c>
      <c r="HI338" s="181">
        <f>HI369</f>
        <v>0</v>
      </c>
      <c r="HJ338" s="181">
        <f>HJ369</f>
        <v>0</v>
      </c>
      <c r="HK338" s="181">
        <f>HL338+HM338+HN338</f>
        <v>0</v>
      </c>
      <c r="HL338" s="181">
        <f>HL369</f>
        <v>0</v>
      </c>
      <c r="HM338" s="181">
        <f>HM369</f>
        <v>0</v>
      </c>
      <c r="HN338" s="181">
        <f>HN369</f>
        <v>0</v>
      </c>
      <c r="HO338" s="181">
        <f>HP338+HQ338+HR338</f>
        <v>53152.800000000003</v>
      </c>
      <c r="HP338" s="181">
        <f>HP369</f>
        <v>0</v>
      </c>
      <c r="HQ338" s="181">
        <f>HQ369</f>
        <v>0</v>
      </c>
      <c r="HR338" s="181">
        <f>HR369</f>
        <v>53152.800000000003</v>
      </c>
      <c r="HS338" s="181">
        <f>HT338+HU338+HV338</f>
        <v>249503.1</v>
      </c>
      <c r="HT338" s="181">
        <f>HT369</f>
        <v>0</v>
      </c>
      <c r="HU338" s="181">
        <f>HU369</f>
        <v>0</v>
      </c>
      <c r="HV338" s="181">
        <f>HV366</f>
        <v>249503.1</v>
      </c>
      <c r="HW338" s="181">
        <f>HX338+HY338+HZ338</f>
        <v>0</v>
      </c>
      <c r="HX338" s="181">
        <f>HX366</f>
        <v>249503.1</v>
      </c>
      <c r="HY338" s="181">
        <f>HY369</f>
        <v>0</v>
      </c>
      <c r="HZ338" s="181">
        <f>HZ366</f>
        <v>-249503.1</v>
      </c>
      <c r="IA338" s="181">
        <f>IB338+IC338+ID338</f>
        <v>249503.1</v>
      </c>
      <c r="IB338" s="181">
        <f>IB366</f>
        <v>249503.1</v>
      </c>
      <c r="IC338" s="181">
        <f>IC369</f>
        <v>0</v>
      </c>
      <c r="ID338" s="181">
        <f>ID366</f>
        <v>0</v>
      </c>
      <c r="IE338" s="190"/>
      <c r="IF338" s="191"/>
      <c r="IG338" s="191"/>
      <c r="IH338" s="191"/>
    </row>
    <row r="339" spans="2:242" s="534" customFormat="1" ht="211.5" customHeight="1" x14ac:dyDescent="0.3">
      <c r="B339" s="301" t="s">
        <v>503</v>
      </c>
      <c r="C339" s="529" t="s">
        <v>504</v>
      </c>
      <c r="D339" s="303" t="s">
        <v>501</v>
      </c>
      <c r="E339" s="304">
        <f>G339</f>
        <v>373220.96</v>
      </c>
      <c r="F339" s="304"/>
      <c r="G339" s="304">
        <f>G340+G341</f>
        <v>373220.96</v>
      </c>
      <c r="H339" s="304">
        <f>J339</f>
        <v>15282.099999999999</v>
      </c>
      <c r="I339" s="304"/>
      <c r="J339" s="304">
        <f>J340+J341</f>
        <v>15282.099999999999</v>
      </c>
      <c r="K339" s="304">
        <f>M339</f>
        <v>388503.06</v>
      </c>
      <c r="L339" s="304"/>
      <c r="M339" s="304">
        <f>M340+M341</f>
        <v>388503.06</v>
      </c>
      <c r="N339" s="304">
        <f>P339</f>
        <v>0</v>
      </c>
      <c r="O339" s="304"/>
      <c r="P339" s="304">
        <f>P340+P341</f>
        <v>0</v>
      </c>
      <c r="Q339" s="305">
        <f>S339</f>
        <v>388503.06</v>
      </c>
      <c r="R339" s="305"/>
      <c r="S339" s="305">
        <f>S340+S341</f>
        <v>388503.06</v>
      </c>
      <c r="T339" s="305">
        <f>V339</f>
        <v>62884</v>
      </c>
      <c r="U339" s="305"/>
      <c r="V339" s="305">
        <f>V340+V341</f>
        <v>62884</v>
      </c>
      <c r="W339" s="305" t="e">
        <f>Y339</f>
        <v>#REF!</v>
      </c>
      <c r="X339" s="305"/>
      <c r="Y339" s="305" t="e">
        <f>Y340+Y341</f>
        <v>#REF!</v>
      </c>
      <c r="Z339" s="305">
        <f>AB339</f>
        <v>248753.6</v>
      </c>
      <c r="AA339" s="305"/>
      <c r="AB339" s="305">
        <v>248753.6</v>
      </c>
      <c r="AC339" s="305"/>
      <c r="AD339" s="305"/>
      <c r="AE339" s="305">
        <v>0</v>
      </c>
      <c r="AF339" s="305" t="e">
        <f>AF340+AF341</f>
        <v>#REF!</v>
      </c>
      <c r="AG339" s="305"/>
      <c r="AH339" s="305" t="e">
        <f>AH340+AH341</f>
        <v>#REF!</v>
      </c>
      <c r="AI339" s="305">
        <v>0</v>
      </c>
      <c r="AJ339" s="305">
        <f>AJ340+AJ341</f>
        <v>0</v>
      </c>
      <c r="AK339" s="305">
        <f t="shared" si="819"/>
        <v>248753.6</v>
      </c>
      <c r="AL339" s="305" t="e">
        <f>AF339-AJ339</f>
        <v>#REF!</v>
      </c>
      <c r="AM339" s="724"/>
      <c r="AN339" s="724"/>
      <c r="AO339" s="530">
        <v>1</v>
      </c>
      <c r="AP339" s="168"/>
      <c r="AQ339" s="168"/>
      <c r="AR339" s="305" t="e">
        <f>AF339-AP339-AQ339</f>
        <v>#REF!</v>
      </c>
      <c r="AS339" s="305">
        <f>AU339</f>
        <v>100000</v>
      </c>
      <c r="AT339" s="305">
        <f>AT340+AT341</f>
        <v>0</v>
      </c>
      <c r="AU339" s="305">
        <v>100000</v>
      </c>
      <c r="AV339" s="305">
        <f>AX339</f>
        <v>0</v>
      </c>
      <c r="AW339" s="305"/>
      <c r="AX339" s="305">
        <f>AX340+AX341</f>
        <v>0</v>
      </c>
      <c r="AY339" s="305">
        <f>BA339</f>
        <v>100000</v>
      </c>
      <c r="AZ339" s="305">
        <f>AZ340+AZ341</f>
        <v>0</v>
      </c>
      <c r="BA339" s="305">
        <f>AU339+AX339</f>
        <v>100000</v>
      </c>
      <c r="BB339" s="305">
        <f>BD339</f>
        <v>100000</v>
      </c>
      <c r="BC339" s="305"/>
      <c r="BD339" s="305">
        <f>BD340+BD341</f>
        <v>100000</v>
      </c>
      <c r="BE339" s="305">
        <f>BG339</f>
        <v>0</v>
      </c>
      <c r="BF339" s="305"/>
      <c r="BG339" s="305">
        <f>BG340+BG341</f>
        <v>0</v>
      </c>
      <c r="BH339" s="305">
        <f>BJ339</f>
        <v>100000</v>
      </c>
      <c r="BI339" s="305">
        <f>BI340+BI341</f>
        <v>0</v>
      </c>
      <c r="BJ339" s="305">
        <f>BD339+BG339</f>
        <v>100000</v>
      </c>
      <c r="BK339" s="531">
        <v>1</v>
      </c>
      <c r="BL339" s="390">
        <f>BA339</f>
        <v>100000</v>
      </c>
      <c r="BM339" s="390"/>
      <c r="BN339" s="390"/>
      <c r="BO339" s="390"/>
      <c r="BP339" s="390"/>
      <c r="BQ339" s="390"/>
      <c r="BR339" s="390"/>
      <c r="BS339" s="390">
        <f>BT339+BU339</f>
        <v>100000</v>
      </c>
      <c r="BT339" s="390"/>
      <c r="BU339" s="390">
        <f>BA339-BO339-BR339</f>
        <v>100000</v>
      </c>
      <c r="BV339" s="305">
        <f>BX339</f>
        <v>100000</v>
      </c>
      <c r="BW339" s="305"/>
      <c r="BX339" s="305">
        <f>BX340+BX341</f>
        <v>100000</v>
      </c>
      <c r="BY339" s="305">
        <f>CA339</f>
        <v>0</v>
      </c>
      <c r="BZ339" s="305"/>
      <c r="CA339" s="305">
        <f>CA340+CA341</f>
        <v>0</v>
      </c>
      <c r="CB339" s="305">
        <f>CC339+CD339</f>
        <v>100000</v>
      </c>
      <c r="CC339" s="305"/>
      <c r="CD339" s="305">
        <f>CD340+CD341</f>
        <v>100000</v>
      </c>
      <c r="CE339" s="390">
        <v>1</v>
      </c>
      <c r="CF339" s="390">
        <f>BX339</f>
        <v>100000</v>
      </c>
      <c r="CG339" s="305"/>
      <c r="CH339" s="305">
        <f>CJ339</f>
        <v>100000</v>
      </c>
      <c r="CI339" s="305">
        <f>CI340+CI341</f>
        <v>0</v>
      </c>
      <c r="CJ339" s="305">
        <v>100000</v>
      </c>
      <c r="CK339" s="305">
        <f>CM339</f>
        <v>0</v>
      </c>
      <c r="CL339" s="305"/>
      <c r="CM339" s="305">
        <f>CS339-CH339</f>
        <v>0</v>
      </c>
      <c r="CN339" s="305">
        <f>CP339</f>
        <v>0</v>
      </c>
      <c r="CO339" s="305"/>
      <c r="CP339" s="305">
        <f>IJ339-CK339</f>
        <v>0</v>
      </c>
      <c r="CQ339" s="305">
        <f>CS339</f>
        <v>100000</v>
      </c>
      <c r="CR339" s="305">
        <f>CR340+CR341</f>
        <v>0</v>
      </c>
      <c r="CS339" s="305">
        <v>100000</v>
      </c>
      <c r="CT339" s="305">
        <f>CV339</f>
        <v>0</v>
      </c>
      <c r="CU339" s="305"/>
      <c r="CV339" s="305">
        <f>CV340+CV341</f>
        <v>0</v>
      </c>
      <c r="CW339" s="305" t="e">
        <f>CY339</f>
        <v>#REF!</v>
      </c>
      <c r="CX339" s="305"/>
      <c r="CY339" s="305" t="e">
        <f>CY340+CY341</f>
        <v>#REF!</v>
      </c>
      <c r="CZ339" s="305">
        <f>DA339+DB339</f>
        <v>100000</v>
      </c>
      <c r="DA339" s="305"/>
      <c r="DB339" s="305">
        <f>DB340+DB341</f>
        <v>100000</v>
      </c>
      <c r="DC339" s="305">
        <f>DD339+DE339</f>
        <v>0</v>
      </c>
      <c r="DD339" s="305"/>
      <c r="DE339" s="305">
        <f>DE371</f>
        <v>0</v>
      </c>
      <c r="DF339" s="305" t="e">
        <f>DG339+DH339</f>
        <v>#REF!</v>
      </c>
      <c r="DG339" s="305"/>
      <c r="DH339" s="305" t="e">
        <f>DH340</f>
        <v>#REF!</v>
      </c>
      <c r="DI339" s="305" t="e">
        <f>DI340</f>
        <v>#REF!</v>
      </c>
      <c r="DJ339" s="305"/>
      <c r="DK339" s="305" t="e">
        <f>DK340</f>
        <v>#REF!</v>
      </c>
      <c r="DL339" s="305" t="e">
        <f>DL340</f>
        <v>#REF!</v>
      </c>
      <c r="DM339" s="305"/>
      <c r="DN339" s="305" t="e">
        <f>DN340</f>
        <v>#REF!</v>
      </c>
      <c r="DO339" s="305" t="e">
        <f>DO340</f>
        <v>#REF!</v>
      </c>
      <c r="DP339" s="305"/>
      <c r="DQ339" s="305" t="e">
        <f>DQ340</f>
        <v>#REF!</v>
      </c>
      <c r="DR339" s="305">
        <v>0</v>
      </c>
      <c r="DS339" s="305"/>
      <c r="DT339" s="305" t="e">
        <f>DT340</f>
        <v>#REF!</v>
      </c>
      <c r="DU339" s="305">
        <f>DV339+DW339</f>
        <v>100000</v>
      </c>
      <c r="DV339" s="305"/>
      <c r="DW339" s="305">
        <f>DW360</f>
        <v>100000</v>
      </c>
      <c r="DX339" s="305">
        <f>DY339+DZ339</f>
        <v>100000</v>
      </c>
      <c r="DY339" s="305"/>
      <c r="DZ339" s="305">
        <f>DZ340+DZ341</f>
        <v>100000</v>
      </c>
      <c r="EA339" s="305"/>
      <c r="EB339" s="305"/>
      <c r="EC339" s="305"/>
      <c r="ED339" s="305">
        <f>EE339+EF339</f>
        <v>-100000</v>
      </c>
      <c r="EE339" s="305"/>
      <c r="EF339" s="305">
        <f>EF360</f>
        <v>-100000</v>
      </c>
      <c r="EG339" s="305">
        <f>EH339+EI339+EJ339</f>
        <v>70898.10282</v>
      </c>
      <c r="EH339" s="305">
        <v>0</v>
      </c>
      <c r="EI339" s="305"/>
      <c r="EJ339" s="532">
        <f>SUM(EJ359:EJ363)</f>
        <v>70898.10282</v>
      </c>
      <c r="EK339" s="305">
        <f>EL339+EN339</f>
        <v>-67398.10282</v>
      </c>
      <c r="EL339" s="305">
        <v>0</v>
      </c>
      <c r="EM339" s="305"/>
      <c r="EN339" s="305">
        <f>EV339-EJ339</f>
        <v>-67398.10282</v>
      </c>
      <c r="EO339" s="305">
        <f>EP339+ER339</f>
        <v>0</v>
      </c>
      <c r="EP339" s="305">
        <v>0</v>
      </c>
      <c r="EQ339" s="305"/>
      <c r="ER339" s="305"/>
      <c r="ES339" s="305">
        <f>ET339+EU339+EV339</f>
        <v>3500</v>
      </c>
      <c r="ET339" s="305">
        <v>0</v>
      </c>
      <c r="EU339" s="305"/>
      <c r="EV339" s="305">
        <f>SUM(EV359:EV363)</f>
        <v>3500</v>
      </c>
      <c r="EW339" s="305">
        <f>EX339+EY339</f>
        <v>100000</v>
      </c>
      <c r="EX339" s="305"/>
      <c r="EY339" s="305">
        <f>EY340+EY341</f>
        <v>100000</v>
      </c>
      <c r="EZ339" s="305">
        <f>FA339+FB339</f>
        <v>0</v>
      </c>
      <c r="FA339" s="305"/>
      <c r="FB339" s="305">
        <f>FB360</f>
        <v>0</v>
      </c>
      <c r="FC339" s="305">
        <f>FD339+FF339</f>
        <v>70898.102780000001</v>
      </c>
      <c r="FD339" s="305"/>
      <c r="FE339" s="305"/>
      <c r="FF339" s="305">
        <f>SUM(FF359:FF364)</f>
        <v>70898.102780000001</v>
      </c>
      <c r="FG339" s="305">
        <f>FH339+FI339+FJ339</f>
        <v>-66245.580759999997</v>
      </c>
      <c r="FH339" s="305"/>
      <c r="FI339" s="305"/>
      <c r="FJ339" s="305">
        <f>SUM(FJ359:FJ364)</f>
        <v>-66245.580759999997</v>
      </c>
      <c r="FK339" s="305">
        <f>FL339+FN339</f>
        <v>0</v>
      </c>
      <c r="FL339" s="305">
        <v>0</v>
      </c>
      <c r="FM339" s="305"/>
      <c r="FN339" s="305"/>
      <c r="FO339" s="305">
        <f>FP339+FQ339+FR339</f>
        <v>4652.5220200000003</v>
      </c>
      <c r="FP339" s="305"/>
      <c r="FQ339" s="305"/>
      <c r="FR339" s="305">
        <f>SUM(FR359:FR364)</f>
        <v>4652.5220200000003</v>
      </c>
      <c r="FS339" s="305"/>
      <c r="FT339" s="305"/>
      <c r="FU339" s="305"/>
      <c r="FV339" s="305"/>
      <c r="FW339" s="305"/>
      <c r="FX339" s="305"/>
      <c r="FY339" s="305">
        <f>SUM(FY359:FY364)</f>
        <v>0</v>
      </c>
      <c r="FZ339" s="305"/>
      <c r="GA339" s="305">
        <v>0</v>
      </c>
      <c r="GB339" s="533">
        <v>0</v>
      </c>
      <c r="GC339" s="532"/>
      <c r="GD339" s="532"/>
      <c r="GE339" s="532"/>
      <c r="GF339" s="532"/>
      <c r="GG339" s="532">
        <f>SUM(GG359:GG364)</f>
        <v>0</v>
      </c>
      <c r="GH339" s="532"/>
      <c r="GI339" s="262">
        <f>GO339</f>
        <v>1152.5220200000001</v>
      </c>
      <c r="GJ339" s="431">
        <f t="shared" si="825"/>
        <v>1.6256034714727526E-2</v>
      </c>
      <c r="GK339" s="532"/>
      <c r="GL339" s="532"/>
      <c r="GM339" s="532"/>
      <c r="GN339" s="532"/>
      <c r="GO339" s="532">
        <f>SUM(GO359:GO364)</f>
        <v>1152.5220200000001</v>
      </c>
      <c r="GP339" s="435">
        <f>GO339/FF339</f>
        <v>1.6256034714727526E-2</v>
      </c>
      <c r="GQ339" s="532"/>
      <c r="GR339" s="532"/>
      <c r="GS339" s="532"/>
      <c r="GT339" s="532"/>
      <c r="GU339" s="305">
        <f>GX339</f>
        <v>98909.27218</v>
      </c>
      <c r="GV339" s="305"/>
      <c r="GW339" s="305"/>
      <c r="GX339" s="532">
        <f>SUM(GX359:GX364)</f>
        <v>98909.27218</v>
      </c>
      <c r="GY339" s="305"/>
      <c r="GZ339" s="305"/>
      <c r="HA339" s="305"/>
      <c r="HB339" s="305"/>
      <c r="HC339" s="305"/>
      <c r="HD339" s="305"/>
      <c r="HE339" s="305"/>
      <c r="HF339" s="305"/>
      <c r="HG339" s="532">
        <f>HH339+HI339+HJ339</f>
        <v>-77905.532179999995</v>
      </c>
      <c r="HH339" s="305"/>
      <c r="HI339" s="305"/>
      <c r="HJ339" s="532">
        <f>SUM(HJ359:HJ364)</f>
        <v>-77905.532179999995</v>
      </c>
      <c r="HK339" s="305">
        <f>HK361+HK363</f>
        <v>0</v>
      </c>
      <c r="HL339" s="305"/>
      <c r="HM339" s="305"/>
      <c r="HN339" s="305">
        <f>SUM(HN359:HN363)</f>
        <v>0</v>
      </c>
      <c r="HO339" s="305">
        <f>HR339</f>
        <v>21003.74</v>
      </c>
      <c r="HP339" s="305"/>
      <c r="HQ339" s="305"/>
      <c r="HR339" s="532">
        <f>SUM(HR359:HR364)</f>
        <v>21003.74</v>
      </c>
      <c r="HS339" s="532">
        <f>HV339</f>
        <v>24908.941999999999</v>
      </c>
      <c r="HT339" s="305"/>
      <c r="HU339" s="305"/>
      <c r="HV339" s="532">
        <f>SUM(HV359:HV364)</f>
        <v>24908.941999999999</v>
      </c>
      <c r="HW339" s="305">
        <f>HW361+HW363</f>
        <v>0</v>
      </c>
      <c r="HX339" s="305"/>
      <c r="HY339" s="305"/>
      <c r="HZ339" s="305">
        <f>SUM(HZ359:HZ363)</f>
        <v>0</v>
      </c>
      <c r="IA339" s="305">
        <f>IA361+IA363</f>
        <v>24908.941999999999</v>
      </c>
      <c r="IB339" s="305"/>
      <c r="IC339" s="305"/>
      <c r="ID339" s="532">
        <f>SUM(ID359:ID364)</f>
        <v>24908.941999999999</v>
      </c>
      <c r="IE339" s="464"/>
      <c r="IF339" s="488"/>
      <c r="IG339" s="488"/>
      <c r="IH339" s="488"/>
    </row>
    <row r="340" spans="2:242" s="217" customFormat="1" ht="15" hidden="1" customHeight="1" x14ac:dyDescent="0.3">
      <c r="B340" s="278"/>
      <c r="C340" s="535" t="s">
        <v>148</v>
      </c>
      <c r="D340" s="279"/>
      <c r="E340" s="280">
        <f>G340</f>
        <v>324833</v>
      </c>
      <c r="F340" s="280"/>
      <c r="G340" s="280">
        <v>324833</v>
      </c>
      <c r="H340" s="280">
        <f>J340</f>
        <v>0</v>
      </c>
      <c r="I340" s="287"/>
      <c r="J340" s="287">
        <f>M340-G340</f>
        <v>0</v>
      </c>
      <c r="K340" s="280">
        <f>M340</f>
        <v>324833</v>
      </c>
      <c r="L340" s="280"/>
      <c r="M340" s="280">
        <v>324833</v>
      </c>
      <c r="N340" s="280">
        <f>P340</f>
        <v>0</v>
      </c>
      <c r="O340" s="287"/>
      <c r="P340" s="287">
        <f>S340-M340</f>
        <v>0</v>
      </c>
      <c r="Q340" s="281">
        <f>S340</f>
        <v>324833</v>
      </c>
      <c r="R340" s="281"/>
      <c r="S340" s="281">
        <v>324833</v>
      </c>
      <c r="T340" s="281">
        <f>V340</f>
        <v>62884</v>
      </c>
      <c r="U340" s="281"/>
      <c r="V340" s="281">
        <v>62884</v>
      </c>
      <c r="W340" s="281" t="e">
        <f>Y340</f>
        <v>#REF!</v>
      </c>
      <c r="X340" s="288"/>
      <c r="Y340" s="288" t="e">
        <f>AB340-V340</f>
        <v>#REF!</v>
      </c>
      <c r="Z340" s="281" t="e">
        <f>AB340</f>
        <v>#REF!</v>
      </c>
      <c r="AA340" s="281"/>
      <c r="AB340" s="281" t="e">
        <f>'[2]2017_с остатком на торги'!$AH$185</f>
        <v>#REF!</v>
      </c>
      <c r="AC340" s="281" t="e">
        <f>AE340</f>
        <v>#REF!</v>
      </c>
      <c r="AD340" s="281"/>
      <c r="AE340" s="281" t="e">
        <f>'[2]2017_с остатком на торги'!$AH$185</f>
        <v>#REF!</v>
      </c>
      <c r="AF340" s="281" t="e">
        <f>AH340</f>
        <v>#REF!</v>
      </c>
      <c r="AG340" s="281"/>
      <c r="AH340" s="281" t="e">
        <f>'[2]2017_с остатком на торги'!$AH$185</f>
        <v>#REF!</v>
      </c>
      <c r="AI340" s="281"/>
      <c r="AJ340" s="281">
        <v>0</v>
      </c>
      <c r="AK340" s="281" t="e">
        <f t="shared" si="819"/>
        <v>#REF!</v>
      </c>
      <c r="AL340" s="281" t="e">
        <f>AF340-AJ340</f>
        <v>#REF!</v>
      </c>
      <c r="AM340" s="724"/>
      <c r="AN340" s="724"/>
      <c r="AO340" s="294"/>
      <c r="AP340" s="294"/>
      <c r="AQ340" s="294"/>
      <c r="AR340" s="294"/>
      <c r="AS340" s="281">
        <f>AU340</f>
        <v>185000</v>
      </c>
      <c r="AT340" s="281"/>
      <c r="AU340" s="281">
        <v>185000</v>
      </c>
      <c r="AV340" s="281">
        <f>AX340</f>
        <v>0</v>
      </c>
      <c r="AW340" s="288"/>
      <c r="AX340" s="288">
        <f>BA340-AU340</f>
        <v>0</v>
      </c>
      <c r="AY340" s="281">
        <f>BA340</f>
        <v>185000</v>
      </c>
      <c r="AZ340" s="281"/>
      <c r="BA340" s="281">
        <v>185000</v>
      </c>
      <c r="BB340" s="281">
        <f>BD340</f>
        <v>100000</v>
      </c>
      <c r="BC340" s="281"/>
      <c r="BD340" s="281">
        <v>100000</v>
      </c>
      <c r="BE340" s="281">
        <f>BG340</f>
        <v>0</v>
      </c>
      <c r="BF340" s="288"/>
      <c r="BG340" s="288">
        <f>BX340-BD340</f>
        <v>0</v>
      </c>
      <c r="BH340" s="281">
        <f>BJ340</f>
        <v>100000</v>
      </c>
      <c r="BI340" s="281"/>
      <c r="BJ340" s="281">
        <v>100000</v>
      </c>
      <c r="BK340" s="294"/>
      <c r="BL340" s="294"/>
      <c r="BM340" s="294"/>
      <c r="BN340" s="294"/>
      <c r="BO340" s="294"/>
      <c r="BP340" s="294"/>
      <c r="BQ340" s="294"/>
      <c r="BR340" s="294"/>
      <c r="BS340" s="294"/>
      <c r="BT340" s="294"/>
      <c r="BU340" s="294"/>
      <c r="BV340" s="281">
        <f>BX340</f>
        <v>100000</v>
      </c>
      <c r="BW340" s="281"/>
      <c r="BX340" s="281">
        <v>100000</v>
      </c>
      <c r="BY340" s="281">
        <f>CA340</f>
        <v>0</v>
      </c>
      <c r="BZ340" s="288"/>
      <c r="CA340" s="288">
        <f>CD340-BX340</f>
        <v>0</v>
      </c>
      <c r="CB340" s="166">
        <f t="shared" ref="CB340:CB359" si="826">CD340</f>
        <v>100000</v>
      </c>
      <c r="CC340" s="281"/>
      <c r="CD340" s="281">
        <v>100000</v>
      </c>
      <c r="CE340" s="294"/>
      <c r="CF340" s="294"/>
      <c r="CG340" s="281"/>
      <c r="CH340" s="281">
        <f>CJ340</f>
        <v>185000</v>
      </c>
      <c r="CI340" s="281"/>
      <c r="CJ340" s="281">
        <v>185000</v>
      </c>
      <c r="CK340" s="281">
        <f>CM340</f>
        <v>-85000</v>
      </c>
      <c r="CL340" s="288"/>
      <c r="CM340" s="288">
        <f>CS340-CJ340</f>
        <v>-85000</v>
      </c>
      <c r="CN340" s="288"/>
      <c r="CO340" s="288"/>
      <c r="CP340" s="288"/>
      <c r="CQ340" s="281">
        <f>CS340</f>
        <v>100000</v>
      </c>
      <c r="CR340" s="281"/>
      <c r="CS340" s="281">
        <v>100000</v>
      </c>
      <c r="CT340" s="281">
        <f>CV340</f>
        <v>0</v>
      </c>
      <c r="CU340" s="281"/>
      <c r="CV340" s="281">
        <f>CV371</f>
        <v>0</v>
      </c>
      <c r="CW340" s="281" t="e">
        <f>CX340+CY340</f>
        <v>#REF!</v>
      </c>
      <c r="CX340" s="281"/>
      <c r="CY340" s="281" t="e">
        <f>CY359+#REF!+CY360</f>
        <v>#REF!</v>
      </c>
      <c r="CZ340" s="281">
        <f>DB340</f>
        <v>100000</v>
      </c>
      <c r="DA340" s="281"/>
      <c r="DB340" s="281">
        <v>100000</v>
      </c>
      <c r="DC340" s="281"/>
      <c r="DD340" s="281"/>
      <c r="DE340" s="281"/>
      <c r="DF340" s="281" t="e">
        <f>DG340+DH340</f>
        <v>#REF!</v>
      </c>
      <c r="DG340" s="281"/>
      <c r="DH340" s="281" t="e">
        <f>DH359+#REF!+DH360</f>
        <v>#REF!</v>
      </c>
      <c r="DI340" s="281" t="e">
        <f>DJ340+DK340</f>
        <v>#REF!</v>
      </c>
      <c r="DJ340" s="281"/>
      <c r="DK340" s="281" t="e">
        <f>DK359+#REF!+DK360</f>
        <v>#REF!</v>
      </c>
      <c r="DL340" s="281" t="e">
        <f>DM340+DN340</f>
        <v>#REF!</v>
      </c>
      <c r="DM340" s="281"/>
      <c r="DN340" s="281" t="e">
        <f>DN359+#REF!+DN360</f>
        <v>#REF!</v>
      </c>
      <c r="DO340" s="281" t="e">
        <f>DP340+DQ340</f>
        <v>#REF!</v>
      </c>
      <c r="DP340" s="281"/>
      <c r="DQ340" s="281" t="e">
        <f>DQ359+#REF!+DQ360</f>
        <v>#REF!</v>
      </c>
      <c r="DR340" s="281" t="e">
        <f>DS340+DT340</f>
        <v>#REF!</v>
      </c>
      <c r="DS340" s="281"/>
      <c r="DT340" s="281" t="e">
        <f>DT359+#REF!+DT360</f>
        <v>#REF!</v>
      </c>
      <c r="DU340" s="281">
        <f>DW340</f>
        <v>0</v>
      </c>
      <c r="DV340" s="281"/>
      <c r="DW340" s="281">
        <f>DW371</f>
        <v>0</v>
      </c>
      <c r="DX340" s="281">
        <f>DZ340</f>
        <v>100000</v>
      </c>
      <c r="DY340" s="281"/>
      <c r="DZ340" s="281">
        <v>100000</v>
      </c>
      <c r="EA340" s="281"/>
      <c r="EB340" s="281"/>
      <c r="EC340" s="281"/>
      <c r="ED340" s="281"/>
      <c r="EE340" s="281"/>
      <c r="EF340" s="281"/>
      <c r="EG340" s="166">
        <f>EJ340</f>
        <v>0</v>
      </c>
      <c r="EH340" s="281"/>
      <c r="EI340" s="281"/>
      <c r="EJ340" s="166">
        <f t="shared" ref="EJ340:EJ358" si="827">DS340</f>
        <v>0</v>
      </c>
      <c r="EK340" s="166">
        <f>EN340</f>
        <v>0</v>
      </c>
      <c r="EL340" s="281"/>
      <c r="EM340" s="281"/>
      <c r="EN340" s="166">
        <f t="shared" ref="EN340:EN359" si="828">EA340</f>
        <v>0</v>
      </c>
      <c r="EO340" s="166">
        <f>ER340</f>
        <v>0</v>
      </c>
      <c r="EP340" s="281"/>
      <c r="EQ340" s="281"/>
      <c r="ER340" s="166">
        <f>EE340</f>
        <v>0</v>
      </c>
      <c r="ES340" s="166">
        <f>EV340</f>
        <v>0</v>
      </c>
      <c r="ET340" s="281"/>
      <c r="EU340" s="281"/>
      <c r="EV340" s="166">
        <f t="shared" ref="EV340:EV358" si="829">EE340</f>
        <v>0</v>
      </c>
      <c r="EW340" s="281">
        <f>EY340</f>
        <v>100000</v>
      </c>
      <c r="EX340" s="281"/>
      <c r="EY340" s="281">
        <v>100000</v>
      </c>
      <c r="EZ340" s="263"/>
      <c r="FA340" s="263"/>
      <c r="FB340" s="263"/>
      <c r="FC340" s="263">
        <f>FF340</f>
        <v>0</v>
      </c>
      <c r="FD340" s="263"/>
      <c r="FE340" s="263"/>
      <c r="FF340" s="263"/>
      <c r="FG340" s="281"/>
      <c r="FH340" s="281"/>
      <c r="FI340" s="281"/>
      <c r="FJ340" s="281"/>
      <c r="FK340" s="166">
        <f>FN340</f>
        <v>0</v>
      </c>
      <c r="FL340" s="281"/>
      <c r="FM340" s="281"/>
      <c r="FN340" s="166">
        <f>FA340</f>
        <v>0</v>
      </c>
      <c r="FO340" s="263">
        <f>FR340</f>
        <v>0</v>
      </c>
      <c r="FP340" s="263"/>
      <c r="FQ340" s="263"/>
      <c r="FR340" s="263"/>
      <c r="FS340" s="263"/>
      <c r="FT340" s="263"/>
      <c r="FU340" s="263"/>
      <c r="FV340" s="263"/>
      <c r="FW340" s="263"/>
      <c r="FX340" s="263"/>
      <c r="FY340" s="263"/>
      <c r="FZ340" s="263"/>
      <c r="GA340" s="263"/>
      <c r="GB340" s="526"/>
      <c r="GC340" s="263"/>
      <c r="GD340" s="263"/>
      <c r="GE340" s="263"/>
      <c r="GF340" s="263"/>
      <c r="GG340" s="263"/>
      <c r="GH340" s="263"/>
      <c r="GI340" s="263"/>
      <c r="GJ340" s="431" t="e">
        <f t="shared" si="825"/>
        <v>#DIV/0!</v>
      </c>
      <c r="GK340" s="263"/>
      <c r="GL340" s="263"/>
      <c r="GM340" s="263"/>
      <c r="GN340" s="263"/>
      <c r="GO340" s="263"/>
      <c r="GP340" s="263"/>
      <c r="GQ340" s="263"/>
      <c r="GR340" s="263"/>
      <c r="GS340" s="263"/>
      <c r="GT340" s="263"/>
      <c r="GU340" s="263">
        <f>GX340</f>
        <v>0</v>
      </c>
      <c r="GV340" s="263"/>
      <c r="GW340" s="263"/>
      <c r="GX340" s="263"/>
      <c r="GY340" s="263"/>
      <c r="GZ340" s="263"/>
      <c r="HA340" s="263"/>
      <c r="HB340" s="263"/>
      <c r="HC340" s="263"/>
      <c r="HD340" s="263"/>
      <c r="HE340" s="263"/>
      <c r="HF340" s="263"/>
      <c r="HG340" s="263">
        <f>HJ340</f>
        <v>0</v>
      </c>
      <c r="HH340" s="263"/>
      <c r="HI340" s="263"/>
      <c r="HJ340" s="263"/>
      <c r="HK340" s="263">
        <f>HN340</f>
        <v>0</v>
      </c>
      <c r="HL340" s="263"/>
      <c r="HM340" s="263"/>
      <c r="HN340" s="263"/>
      <c r="HO340" s="263">
        <f>HR340</f>
        <v>0</v>
      </c>
      <c r="HP340" s="263"/>
      <c r="HQ340" s="263"/>
      <c r="HR340" s="263"/>
      <c r="HS340" s="263">
        <f>HV340</f>
        <v>0</v>
      </c>
      <c r="HT340" s="263"/>
      <c r="HU340" s="263"/>
      <c r="HV340" s="263"/>
      <c r="HW340" s="263">
        <f>HZ340</f>
        <v>0</v>
      </c>
      <c r="HX340" s="263"/>
      <c r="HY340" s="263"/>
      <c r="HZ340" s="263"/>
      <c r="IA340" s="263">
        <f>ID340</f>
        <v>0</v>
      </c>
      <c r="IB340" s="263"/>
      <c r="IC340" s="263"/>
      <c r="ID340" s="263"/>
      <c r="IE340" s="273"/>
      <c r="IF340" s="270"/>
      <c r="IG340" s="270"/>
      <c r="IH340" s="270"/>
    </row>
    <row r="341" spans="2:242" s="217" customFormat="1" ht="15.75" hidden="1" customHeight="1" x14ac:dyDescent="0.3">
      <c r="B341" s="278"/>
      <c r="C341" s="536" t="s">
        <v>505</v>
      </c>
      <c r="D341" s="537"/>
      <c r="E341" s="538">
        <f>G341</f>
        <v>48387.96</v>
      </c>
      <c r="F341" s="538"/>
      <c r="G341" s="538">
        <v>48387.96</v>
      </c>
      <c r="H341" s="538">
        <f>J341</f>
        <v>15282.099999999999</v>
      </c>
      <c r="I341" s="538"/>
      <c r="J341" s="538">
        <f>M341-G341</f>
        <v>15282.099999999999</v>
      </c>
      <c r="K341" s="538">
        <f>M341</f>
        <v>63670.06</v>
      </c>
      <c r="L341" s="538"/>
      <c r="M341" s="538">
        <f>48387.96+15282.1</f>
        <v>63670.06</v>
      </c>
      <c r="N341" s="538">
        <f>P341</f>
        <v>0</v>
      </c>
      <c r="O341" s="538"/>
      <c r="P341" s="538">
        <f>S341-M341</f>
        <v>0</v>
      </c>
      <c r="Q341" s="539">
        <f>S341</f>
        <v>63670.06</v>
      </c>
      <c r="R341" s="539"/>
      <c r="S341" s="539">
        <f>48387.96+15282.1</f>
        <v>63670.06</v>
      </c>
      <c r="T341" s="539">
        <f>V341</f>
        <v>0</v>
      </c>
      <c r="U341" s="539"/>
      <c r="V341" s="539"/>
      <c r="W341" s="539">
        <f>Y341</f>
        <v>0</v>
      </c>
      <c r="X341" s="539"/>
      <c r="Y341" s="539">
        <f>AB341-V341</f>
        <v>0</v>
      </c>
      <c r="Z341" s="539">
        <f>AB341</f>
        <v>0</v>
      </c>
      <c r="AA341" s="539"/>
      <c r="AB341" s="539"/>
      <c r="AC341" s="539">
        <f>AE341</f>
        <v>0</v>
      </c>
      <c r="AD341" s="539"/>
      <c r="AE341" s="539"/>
      <c r="AF341" s="539">
        <f>AH341</f>
        <v>0</v>
      </c>
      <c r="AG341" s="539"/>
      <c r="AH341" s="539"/>
      <c r="AI341" s="539"/>
      <c r="AJ341" s="539">
        <v>0</v>
      </c>
      <c r="AK341" s="281">
        <f t="shared" si="819"/>
        <v>0</v>
      </c>
      <c r="AL341" s="281">
        <f t="shared" si="819"/>
        <v>0</v>
      </c>
      <c r="AM341" s="724"/>
      <c r="AN341" s="724"/>
      <c r="AO341" s="294"/>
      <c r="AP341" s="294"/>
      <c r="AQ341" s="294"/>
      <c r="AR341" s="294"/>
      <c r="AS341" s="539">
        <f>AU341</f>
        <v>0</v>
      </c>
      <c r="AT341" s="539"/>
      <c r="AU341" s="539"/>
      <c r="AV341" s="539">
        <f>AX341</f>
        <v>0</v>
      </c>
      <c r="AW341" s="539"/>
      <c r="AX341" s="539">
        <f>BA341-AU341</f>
        <v>0</v>
      </c>
      <c r="AY341" s="539">
        <f>BA341</f>
        <v>0</v>
      </c>
      <c r="AZ341" s="539"/>
      <c r="BA341" s="539"/>
      <c r="BB341" s="539">
        <f>BD341</f>
        <v>0</v>
      </c>
      <c r="BC341" s="539"/>
      <c r="BD341" s="539"/>
      <c r="BE341" s="539">
        <f>BG341</f>
        <v>0</v>
      </c>
      <c r="BF341" s="539"/>
      <c r="BG341" s="539">
        <f>BX341-BD341</f>
        <v>0</v>
      </c>
      <c r="BH341" s="539">
        <f>BJ341</f>
        <v>0</v>
      </c>
      <c r="BI341" s="539"/>
      <c r="BJ341" s="539"/>
      <c r="BK341" s="294"/>
      <c r="BL341" s="294"/>
      <c r="BM341" s="294"/>
      <c r="BN341" s="294"/>
      <c r="BO341" s="294"/>
      <c r="BP341" s="294"/>
      <c r="BQ341" s="294"/>
      <c r="BR341" s="294"/>
      <c r="BS341" s="294"/>
      <c r="BT341" s="294"/>
      <c r="BU341" s="294"/>
      <c r="BV341" s="539">
        <f>BX341</f>
        <v>0</v>
      </c>
      <c r="BW341" s="539"/>
      <c r="BX341" s="539"/>
      <c r="BY341" s="539">
        <f>CA341</f>
        <v>0</v>
      </c>
      <c r="BZ341" s="539"/>
      <c r="CA341" s="539">
        <f>CD341-BX341</f>
        <v>0</v>
      </c>
      <c r="CB341" s="166">
        <f t="shared" si="826"/>
        <v>0</v>
      </c>
      <c r="CC341" s="539"/>
      <c r="CD341" s="539"/>
      <c r="CE341" s="294"/>
      <c r="CF341" s="294"/>
      <c r="CG341" s="539"/>
      <c r="CH341" s="539">
        <f>CJ341</f>
        <v>0</v>
      </c>
      <c r="CI341" s="539"/>
      <c r="CJ341" s="539"/>
      <c r="CK341" s="539">
        <f>CM341</f>
        <v>0</v>
      </c>
      <c r="CL341" s="539"/>
      <c r="CM341" s="539">
        <f>CS341-CJ341</f>
        <v>0</v>
      </c>
      <c r="CN341" s="539"/>
      <c r="CO341" s="539"/>
      <c r="CP341" s="539"/>
      <c r="CQ341" s="539">
        <f>CS341</f>
        <v>0</v>
      </c>
      <c r="CR341" s="539"/>
      <c r="CS341" s="539"/>
      <c r="CT341" s="539">
        <f>CV341</f>
        <v>0</v>
      </c>
      <c r="CU341" s="539"/>
      <c r="CV341" s="539"/>
      <c r="CW341" s="539"/>
      <c r="CX341" s="539"/>
      <c r="CY341" s="539"/>
      <c r="CZ341" s="539">
        <f>DB341</f>
        <v>0</v>
      </c>
      <c r="DA341" s="539"/>
      <c r="DB341" s="539"/>
      <c r="DC341" s="539"/>
      <c r="DD341" s="539"/>
      <c r="DE341" s="539"/>
      <c r="DF341" s="539"/>
      <c r="DG341" s="539"/>
      <c r="DH341" s="539"/>
      <c r="DI341" s="539"/>
      <c r="DJ341" s="539"/>
      <c r="DK341" s="539"/>
      <c r="DL341" s="539"/>
      <c r="DM341" s="539"/>
      <c r="DN341" s="539"/>
      <c r="DO341" s="539"/>
      <c r="DP341" s="539"/>
      <c r="DQ341" s="539"/>
      <c r="DR341" s="539"/>
      <c r="DS341" s="539"/>
      <c r="DT341" s="539"/>
      <c r="DU341" s="539">
        <f>DW341</f>
        <v>0</v>
      </c>
      <c r="DV341" s="539"/>
      <c r="DW341" s="539"/>
      <c r="DX341" s="539">
        <f>DZ341</f>
        <v>0</v>
      </c>
      <c r="DY341" s="539"/>
      <c r="DZ341" s="539"/>
      <c r="EA341" s="539"/>
      <c r="EB341" s="539"/>
      <c r="EC341" s="539"/>
      <c r="ED341" s="539"/>
      <c r="EE341" s="539"/>
      <c r="EF341" s="539"/>
      <c r="EG341" s="166">
        <f>EJ341</f>
        <v>0</v>
      </c>
      <c r="EH341" s="539"/>
      <c r="EI341" s="539"/>
      <c r="EJ341" s="166">
        <f t="shared" si="827"/>
        <v>0</v>
      </c>
      <c r="EK341" s="166">
        <f>EN341</f>
        <v>0</v>
      </c>
      <c r="EL341" s="539"/>
      <c r="EM341" s="539"/>
      <c r="EN341" s="166">
        <f t="shared" si="828"/>
        <v>0</v>
      </c>
      <c r="EO341" s="166">
        <f>ER341</f>
        <v>0</v>
      </c>
      <c r="EP341" s="539"/>
      <c r="EQ341" s="539"/>
      <c r="ER341" s="166">
        <f>EE341</f>
        <v>0</v>
      </c>
      <c r="ES341" s="166">
        <f>EV341</f>
        <v>0</v>
      </c>
      <c r="ET341" s="539"/>
      <c r="EU341" s="539"/>
      <c r="EV341" s="166">
        <f t="shared" si="829"/>
        <v>0</v>
      </c>
      <c r="EW341" s="539">
        <f>EY341</f>
        <v>0</v>
      </c>
      <c r="EX341" s="539"/>
      <c r="EY341" s="539"/>
      <c r="EZ341" s="540"/>
      <c r="FA341" s="540"/>
      <c r="FB341" s="540"/>
      <c r="FC341" s="540">
        <f>FF341</f>
        <v>0</v>
      </c>
      <c r="FD341" s="540"/>
      <c r="FE341" s="540"/>
      <c r="FF341" s="540"/>
      <c r="FG341" s="539"/>
      <c r="FH341" s="539"/>
      <c r="FI341" s="539"/>
      <c r="FJ341" s="539"/>
      <c r="FK341" s="166">
        <f>FN341</f>
        <v>0</v>
      </c>
      <c r="FL341" s="539"/>
      <c r="FM341" s="539"/>
      <c r="FN341" s="166">
        <f>FA341</f>
        <v>0</v>
      </c>
      <c r="FO341" s="540">
        <f>FR341</f>
        <v>0</v>
      </c>
      <c r="FP341" s="540"/>
      <c r="FQ341" s="540"/>
      <c r="FR341" s="540"/>
      <c r="FS341" s="540"/>
      <c r="FT341" s="540"/>
      <c r="FU341" s="540"/>
      <c r="FV341" s="540"/>
      <c r="FW341" s="540"/>
      <c r="FX341" s="540"/>
      <c r="FY341" s="540"/>
      <c r="FZ341" s="540"/>
      <c r="GA341" s="540"/>
      <c r="GB341" s="526"/>
      <c r="GC341" s="540"/>
      <c r="GD341" s="540"/>
      <c r="GE341" s="540"/>
      <c r="GF341" s="540"/>
      <c r="GG341" s="540"/>
      <c r="GH341" s="540"/>
      <c r="GI341" s="540"/>
      <c r="GJ341" s="431" t="e">
        <f t="shared" si="825"/>
        <v>#DIV/0!</v>
      </c>
      <c r="GK341" s="540"/>
      <c r="GL341" s="540"/>
      <c r="GM341" s="540"/>
      <c r="GN341" s="540"/>
      <c r="GO341" s="540"/>
      <c r="GP341" s="540"/>
      <c r="GQ341" s="540"/>
      <c r="GR341" s="540"/>
      <c r="GS341" s="540"/>
      <c r="GT341" s="540"/>
      <c r="GU341" s="540">
        <f>GX341</f>
        <v>0</v>
      </c>
      <c r="GV341" s="540"/>
      <c r="GW341" s="540"/>
      <c r="GX341" s="540"/>
      <c r="GY341" s="540"/>
      <c r="GZ341" s="540"/>
      <c r="HA341" s="540"/>
      <c r="HB341" s="540"/>
      <c r="HC341" s="540"/>
      <c r="HD341" s="540"/>
      <c r="HE341" s="540"/>
      <c r="HF341" s="540"/>
      <c r="HG341" s="540">
        <f>HJ341</f>
        <v>0</v>
      </c>
      <c r="HH341" s="540"/>
      <c r="HI341" s="540"/>
      <c r="HJ341" s="540"/>
      <c r="HK341" s="540">
        <f>HN341</f>
        <v>0</v>
      </c>
      <c r="HL341" s="540"/>
      <c r="HM341" s="540"/>
      <c r="HN341" s="540"/>
      <c r="HO341" s="540">
        <f>HR341</f>
        <v>0</v>
      </c>
      <c r="HP341" s="540"/>
      <c r="HQ341" s="540"/>
      <c r="HR341" s="540"/>
      <c r="HS341" s="540">
        <f>HV341</f>
        <v>0</v>
      </c>
      <c r="HT341" s="540"/>
      <c r="HU341" s="540"/>
      <c r="HV341" s="540"/>
      <c r="HW341" s="540">
        <f>HZ341</f>
        <v>0</v>
      </c>
      <c r="HX341" s="540"/>
      <c r="HY341" s="540"/>
      <c r="HZ341" s="540"/>
      <c r="IA341" s="540">
        <f>ID341</f>
        <v>0</v>
      </c>
      <c r="IB341" s="540"/>
      <c r="IC341" s="540"/>
      <c r="ID341" s="540"/>
      <c r="IE341" s="273"/>
      <c r="IF341" s="541"/>
      <c r="IG341" s="541"/>
      <c r="IH341" s="541"/>
    </row>
    <row r="342" spans="2:242" s="217" customFormat="1" ht="15" hidden="1" customHeight="1" x14ac:dyDescent="0.3">
      <c r="B342" s="542"/>
      <c r="C342" s="312" t="s">
        <v>506</v>
      </c>
      <c r="D342" s="279"/>
      <c r="E342" s="280">
        <f>F342+G342</f>
        <v>0</v>
      </c>
      <c r="F342" s="280">
        <f>F345+F348</f>
        <v>0</v>
      </c>
      <c r="G342" s="280">
        <f>G345+G348</f>
        <v>0</v>
      </c>
      <c r="H342" s="280">
        <f>I342+J342</f>
        <v>0</v>
      </c>
      <c r="I342" s="280">
        <f>I345+I348</f>
        <v>0</v>
      </c>
      <c r="J342" s="280">
        <f>J345+J348</f>
        <v>0</v>
      </c>
      <c r="K342" s="280">
        <f>L342+M342</f>
        <v>0</v>
      </c>
      <c r="L342" s="280">
        <f>L345+L348</f>
        <v>0</v>
      </c>
      <c r="M342" s="280">
        <f>M345+M348</f>
        <v>0</v>
      </c>
      <c r="N342" s="280">
        <f>O342+P342</f>
        <v>0</v>
      </c>
      <c r="O342" s="280">
        <f>O345+O348</f>
        <v>0</v>
      </c>
      <c r="P342" s="280">
        <f>P345+P348</f>
        <v>0</v>
      </c>
      <c r="Q342" s="281">
        <f>R342+S342</f>
        <v>0</v>
      </c>
      <c r="R342" s="281">
        <f>R345+R348</f>
        <v>0</v>
      </c>
      <c r="S342" s="281">
        <f>S345+S348</f>
        <v>0</v>
      </c>
      <c r="T342" s="281">
        <f>U342+V342</f>
        <v>0</v>
      </c>
      <c r="U342" s="281">
        <f>U345+U348</f>
        <v>0</v>
      </c>
      <c r="V342" s="281">
        <f>V345+V348</f>
        <v>0</v>
      </c>
      <c r="W342" s="281">
        <f>X342+Y342</f>
        <v>0</v>
      </c>
      <c r="X342" s="281">
        <f>X345+X348</f>
        <v>0</v>
      </c>
      <c r="Y342" s="281">
        <f>Y345+Y348</f>
        <v>0</v>
      </c>
      <c r="Z342" s="281">
        <f>AA342+AB342</f>
        <v>0</v>
      </c>
      <c r="AA342" s="281">
        <f>AA345+AA348</f>
        <v>0</v>
      </c>
      <c r="AB342" s="281">
        <f>AB345+AB348</f>
        <v>0</v>
      </c>
      <c r="AC342" s="281">
        <f>AD342+AE342</f>
        <v>0</v>
      </c>
      <c r="AD342" s="281">
        <f>AD345+AD348</f>
        <v>0</v>
      </c>
      <c r="AE342" s="281">
        <f>AE345+AE348</f>
        <v>0</v>
      </c>
      <c r="AF342" s="281">
        <f>AG342+AH342</f>
        <v>0</v>
      </c>
      <c r="AG342" s="281">
        <f>AG345+AG348</f>
        <v>0</v>
      </c>
      <c r="AH342" s="281">
        <f>AH345+AH348</f>
        <v>0</v>
      </c>
      <c r="AI342" s="281"/>
      <c r="AJ342" s="281"/>
      <c r="AK342" s="281">
        <f t="shared" si="819"/>
        <v>0</v>
      </c>
      <c r="AL342" s="281">
        <f t="shared" si="819"/>
        <v>0</v>
      </c>
      <c r="AM342" s="281"/>
      <c r="AN342" s="281"/>
      <c r="AO342" s="281"/>
      <c r="AP342" s="281"/>
      <c r="AQ342" s="281"/>
      <c r="AR342" s="281"/>
      <c r="AS342" s="281">
        <f>AT342+AU342</f>
        <v>0</v>
      </c>
      <c r="AT342" s="281">
        <f>AT345+AT348</f>
        <v>0</v>
      </c>
      <c r="AU342" s="281">
        <f>AU345+AU348</f>
        <v>0</v>
      </c>
      <c r="AV342" s="281">
        <f>AW342+AX342</f>
        <v>0</v>
      </c>
      <c r="AW342" s="281">
        <f>AW345+AW348</f>
        <v>0</v>
      </c>
      <c r="AX342" s="281">
        <f>AX345+AX348</f>
        <v>0</v>
      </c>
      <c r="AY342" s="281">
        <f>AZ342+BA342</f>
        <v>0</v>
      </c>
      <c r="AZ342" s="281">
        <f>AZ345+AZ348</f>
        <v>0</v>
      </c>
      <c r="BA342" s="281">
        <f>BA345+BA348</f>
        <v>0</v>
      </c>
      <c r="BB342" s="281">
        <f>BC342+BD342</f>
        <v>0</v>
      </c>
      <c r="BC342" s="281">
        <f>BC345+BC348</f>
        <v>0</v>
      </c>
      <c r="BD342" s="281">
        <f>BD345+BD348</f>
        <v>0</v>
      </c>
      <c r="BE342" s="281">
        <f>BF342+BG342</f>
        <v>0</v>
      </c>
      <c r="BF342" s="281">
        <f>BF345+BF348</f>
        <v>0</v>
      </c>
      <c r="BG342" s="281">
        <f>BG345+BG348</f>
        <v>0</v>
      </c>
      <c r="BH342" s="281">
        <f>BI342+BJ342</f>
        <v>0</v>
      </c>
      <c r="BI342" s="281">
        <f>BI345+BI348</f>
        <v>0</v>
      </c>
      <c r="BJ342" s="281">
        <f>BJ345+BJ348</f>
        <v>0</v>
      </c>
      <c r="BK342" s="281"/>
      <c r="BL342" s="281"/>
      <c r="BM342" s="281"/>
      <c r="BN342" s="281"/>
      <c r="BO342" s="281"/>
      <c r="BP342" s="281"/>
      <c r="BQ342" s="281"/>
      <c r="BR342" s="281"/>
      <c r="BS342" s="281"/>
      <c r="BT342" s="281"/>
      <c r="BU342" s="281"/>
      <c r="BV342" s="281">
        <f>BW342+BX342</f>
        <v>0</v>
      </c>
      <c r="BW342" s="281">
        <f>BW345+BW348</f>
        <v>0</v>
      </c>
      <c r="BX342" s="281">
        <f>BX345+BX348</f>
        <v>0</v>
      </c>
      <c r="BY342" s="281">
        <f>BZ342+CA342</f>
        <v>0</v>
      </c>
      <c r="BZ342" s="281">
        <f>BZ345+BZ348</f>
        <v>0</v>
      </c>
      <c r="CA342" s="281">
        <f>CA345+CA348</f>
        <v>0</v>
      </c>
      <c r="CB342" s="166">
        <f t="shared" si="826"/>
        <v>0</v>
      </c>
      <c r="CC342" s="281">
        <f>CC345+CC348</f>
        <v>0</v>
      </c>
      <c r="CD342" s="281">
        <f>CD345+CD348</f>
        <v>0</v>
      </c>
      <c r="CE342" s="281"/>
      <c r="CF342" s="281"/>
      <c r="CG342" s="281"/>
      <c r="CH342" s="281">
        <f>CI342+CJ342</f>
        <v>0</v>
      </c>
      <c r="CI342" s="281">
        <f>CI345+CI348</f>
        <v>0</v>
      </c>
      <c r="CJ342" s="281">
        <f>CJ345+CJ348</f>
        <v>0</v>
      </c>
      <c r="CK342" s="281">
        <f>CL342+CM342</f>
        <v>0</v>
      </c>
      <c r="CL342" s="281">
        <f>CL345+CL348</f>
        <v>0</v>
      </c>
      <c r="CM342" s="281">
        <f>CM345+CM348</f>
        <v>0</v>
      </c>
      <c r="CN342" s="281"/>
      <c r="CO342" s="281"/>
      <c r="CP342" s="281"/>
      <c r="CQ342" s="281">
        <f>CR342+CS342</f>
        <v>0</v>
      </c>
      <c r="CR342" s="281">
        <f>CR345+CR348</f>
        <v>0</v>
      </c>
      <c r="CS342" s="281">
        <f>CS345+CS348</f>
        <v>0</v>
      </c>
      <c r="CT342" s="281">
        <f>CU342+CV342</f>
        <v>0</v>
      </c>
      <c r="CU342" s="281">
        <f>CU345+CU348</f>
        <v>0</v>
      </c>
      <c r="CV342" s="281">
        <f>CV345+CV348</f>
        <v>0</v>
      </c>
      <c r="CW342" s="281">
        <f>CX342+CY342</f>
        <v>0</v>
      </c>
      <c r="CX342" s="281"/>
      <c r="CY342" s="281"/>
      <c r="CZ342" s="281">
        <f>DA342+DB342</f>
        <v>0</v>
      </c>
      <c r="DA342" s="281">
        <f>DA345+DA348</f>
        <v>0</v>
      </c>
      <c r="DB342" s="281">
        <f>DB345+DB348</f>
        <v>0</v>
      </c>
      <c r="DC342" s="281"/>
      <c r="DD342" s="281"/>
      <c r="DE342" s="281"/>
      <c r="DF342" s="281"/>
      <c r="DG342" s="281"/>
      <c r="DH342" s="281"/>
      <c r="DI342" s="281"/>
      <c r="DJ342" s="281"/>
      <c r="DK342" s="281"/>
      <c r="DL342" s="281"/>
      <c r="DM342" s="281"/>
      <c r="DN342" s="281"/>
      <c r="DO342" s="281"/>
      <c r="DP342" s="281"/>
      <c r="DQ342" s="281"/>
      <c r="DR342" s="281"/>
      <c r="DS342" s="281"/>
      <c r="DT342" s="281"/>
      <c r="DU342" s="281">
        <f>DV342+DW342</f>
        <v>0</v>
      </c>
      <c r="DV342" s="281">
        <f>DV345+DV348</f>
        <v>0</v>
      </c>
      <c r="DW342" s="281">
        <f>DW345+DW348</f>
        <v>0</v>
      </c>
      <c r="DX342" s="281">
        <f>DY342+DZ342</f>
        <v>0</v>
      </c>
      <c r="DY342" s="281">
        <f>DY345+DY348</f>
        <v>0</v>
      </c>
      <c r="DZ342" s="281">
        <f>DZ345+DZ348</f>
        <v>0</v>
      </c>
      <c r="EA342" s="281"/>
      <c r="EB342" s="281"/>
      <c r="EC342" s="281"/>
      <c r="ED342" s="281">
        <f>EE342</f>
        <v>0</v>
      </c>
      <c r="EE342" s="281">
        <f>EH342-DV342</f>
        <v>0</v>
      </c>
      <c r="EF342" s="281"/>
      <c r="EG342" s="166">
        <f>EH342</f>
        <v>0</v>
      </c>
      <c r="EH342" s="281"/>
      <c r="EI342" s="281"/>
      <c r="EJ342" s="166">
        <f t="shared" si="827"/>
        <v>0</v>
      </c>
      <c r="EK342" s="166">
        <f>EL342</f>
        <v>0</v>
      </c>
      <c r="EL342" s="281"/>
      <c r="EM342" s="281"/>
      <c r="EN342" s="166">
        <f t="shared" si="828"/>
        <v>0</v>
      </c>
      <c r="EO342" s="166">
        <f>EP342</f>
        <v>0</v>
      </c>
      <c r="EP342" s="281"/>
      <c r="EQ342" s="281"/>
      <c r="ER342" s="166"/>
      <c r="ES342" s="166">
        <f>ET342</f>
        <v>0</v>
      </c>
      <c r="ET342" s="281"/>
      <c r="EU342" s="281"/>
      <c r="EV342" s="166">
        <f t="shared" si="829"/>
        <v>0</v>
      </c>
      <c r="EW342" s="281">
        <f>EX342+EY342</f>
        <v>0</v>
      </c>
      <c r="EX342" s="281">
        <f>EX345+EX348</f>
        <v>0</v>
      </c>
      <c r="EY342" s="281">
        <f>EY345+EY348</f>
        <v>0</v>
      </c>
      <c r="EZ342" s="263"/>
      <c r="FA342" s="263"/>
      <c r="FB342" s="263"/>
      <c r="FC342" s="263">
        <f>FD342+FF342</f>
        <v>0</v>
      </c>
      <c r="FD342" s="263">
        <f>FD345+FD348</f>
        <v>0</v>
      </c>
      <c r="FE342" s="263"/>
      <c r="FF342" s="263">
        <f>FF345+FF348</f>
        <v>0</v>
      </c>
      <c r="FG342" s="281"/>
      <c r="FH342" s="281"/>
      <c r="FI342" s="281"/>
      <c r="FJ342" s="281"/>
      <c r="FK342" s="166">
        <f>FL342</f>
        <v>0</v>
      </c>
      <c r="FL342" s="281"/>
      <c r="FM342" s="281"/>
      <c r="FN342" s="166"/>
      <c r="FO342" s="263">
        <f>FP342+FR342</f>
        <v>0</v>
      </c>
      <c r="FP342" s="263">
        <f>FP345+FP348</f>
        <v>0</v>
      </c>
      <c r="FQ342" s="263"/>
      <c r="FR342" s="263">
        <f>FR345+FR348</f>
        <v>0</v>
      </c>
      <c r="FS342" s="263"/>
      <c r="FT342" s="263"/>
      <c r="FU342" s="263"/>
      <c r="FV342" s="263"/>
      <c r="FW342" s="263"/>
      <c r="FX342" s="263"/>
      <c r="FY342" s="263"/>
      <c r="FZ342" s="263"/>
      <c r="GA342" s="263"/>
      <c r="GB342" s="526"/>
      <c r="GC342" s="263"/>
      <c r="GD342" s="263"/>
      <c r="GE342" s="263"/>
      <c r="GF342" s="263"/>
      <c r="GG342" s="263"/>
      <c r="GH342" s="263"/>
      <c r="GI342" s="263"/>
      <c r="GJ342" s="431" t="e">
        <f t="shared" si="825"/>
        <v>#DIV/0!</v>
      </c>
      <c r="GK342" s="263"/>
      <c r="GL342" s="263"/>
      <c r="GM342" s="263"/>
      <c r="GN342" s="263"/>
      <c r="GO342" s="263"/>
      <c r="GP342" s="263"/>
      <c r="GQ342" s="263"/>
      <c r="GR342" s="263"/>
      <c r="GS342" s="263"/>
      <c r="GT342" s="263"/>
      <c r="GU342" s="263">
        <f>GV342+GX342</f>
        <v>0</v>
      </c>
      <c r="GV342" s="263">
        <f>GV345+GV348</f>
        <v>0</v>
      </c>
      <c r="GW342" s="263"/>
      <c r="GX342" s="263">
        <f>GX345+GX348</f>
        <v>0</v>
      </c>
      <c r="GY342" s="263"/>
      <c r="GZ342" s="263"/>
      <c r="HA342" s="263"/>
      <c r="HB342" s="263"/>
      <c r="HC342" s="263"/>
      <c r="HD342" s="263"/>
      <c r="HE342" s="263"/>
      <c r="HF342" s="263"/>
      <c r="HG342" s="263">
        <f>HH342+HJ342</f>
        <v>0</v>
      </c>
      <c r="HH342" s="263">
        <f>HH345+HH348</f>
        <v>0</v>
      </c>
      <c r="HI342" s="263"/>
      <c r="HJ342" s="263">
        <f>HJ345+HJ348</f>
        <v>0</v>
      </c>
      <c r="HK342" s="263">
        <f>HL342+HN342</f>
        <v>0</v>
      </c>
      <c r="HL342" s="263">
        <f>HL345+HL348</f>
        <v>0</v>
      </c>
      <c r="HM342" s="263"/>
      <c r="HN342" s="263">
        <f>HN345+HN348</f>
        <v>0</v>
      </c>
      <c r="HO342" s="263">
        <f>HP342+HR342</f>
        <v>0</v>
      </c>
      <c r="HP342" s="263">
        <f>HP345+HP348</f>
        <v>0</v>
      </c>
      <c r="HQ342" s="263"/>
      <c r="HR342" s="263">
        <f>HR345+HR348</f>
        <v>0</v>
      </c>
      <c r="HS342" s="263">
        <f>HT342+HV342</f>
        <v>0</v>
      </c>
      <c r="HT342" s="263">
        <f>HT345+HT348</f>
        <v>0</v>
      </c>
      <c r="HU342" s="263"/>
      <c r="HV342" s="263">
        <f>HV345+HV348</f>
        <v>0</v>
      </c>
      <c r="HW342" s="263">
        <f>HX342+HZ342</f>
        <v>0</v>
      </c>
      <c r="HX342" s="263">
        <f>HX345+HX348</f>
        <v>0</v>
      </c>
      <c r="HY342" s="263"/>
      <c r="HZ342" s="263">
        <f>HZ345+HZ348</f>
        <v>0</v>
      </c>
      <c r="IA342" s="263">
        <f>IB342+ID342</f>
        <v>0</v>
      </c>
      <c r="IB342" s="263">
        <f>IB345+IB348</f>
        <v>0</v>
      </c>
      <c r="IC342" s="263"/>
      <c r="ID342" s="263">
        <f>ID345+ID348</f>
        <v>0</v>
      </c>
      <c r="IE342" s="273"/>
      <c r="IF342" s="270"/>
      <c r="IG342" s="270"/>
      <c r="IH342" s="270"/>
    </row>
    <row r="343" spans="2:242" s="217" customFormat="1" ht="15" hidden="1" customHeight="1" x14ac:dyDescent="0.3">
      <c r="B343" s="542"/>
      <c r="C343" s="312" t="s">
        <v>507</v>
      </c>
      <c r="D343" s="279"/>
      <c r="E343" s="280">
        <f>F343+G343</f>
        <v>0</v>
      </c>
      <c r="F343" s="280">
        <f>F346+F349</f>
        <v>0</v>
      </c>
      <c r="G343" s="280">
        <f>G346+G349</f>
        <v>0</v>
      </c>
      <c r="H343" s="280">
        <f>I343+J343</f>
        <v>0</v>
      </c>
      <c r="I343" s="280">
        <f>I346+I349</f>
        <v>0</v>
      </c>
      <c r="J343" s="280">
        <f>J346+J349</f>
        <v>0</v>
      </c>
      <c r="K343" s="280">
        <f>L343+M343</f>
        <v>0</v>
      </c>
      <c r="L343" s="280">
        <f>L346+L349</f>
        <v>0</v>
      </c>
      <c r="M343" s="280">
        <f>M346+M349</f>
        <v>0</v>
      </c>
      <c r="N343" s="280">
        <f>O343+P343</f>
        <v>0</v>
      </c>
      <c r="O343" s="280">
        <f>O346+O349</f>
        <v>0</v>
      </c>
      <c r="P343" s="280">
        <f>P346+P349</f>
        <v>0</v>
      </c>
      <c r="Q343" s="281">
        <f>R343+S343</f>
        <v>0</v>
      </c>
      <c r="R343" s="281">
        <f>R346+R349</f>
        <v>0</v>
      </c>
      <c r="S343" s="281">
        <f>S346+S349</f>
        <v>0</v>
      </c>
      <c r="T343" s="281">
        <f>U343+V343</f>
        <v>0</v>
      </c>
      <c r="U343" s="281">
        <f>U346+U349</f>
        <v>0</v>
      </c>
      <c r="V343" s="281">
        <f>V346+V349</f>
        <v>0</v>
      </c>
      <c r="W343" s="281">
        <f>X343+Y343</f>
        <v>0</v>
      </c>
      <c r="X343" s="281">
        <f>X346+X349</f>
        <v>0</v>
      </c>
      <c r="Y343" s="281">
        <f>Y346+Y349</f>
        <v>0</v>
      </c>
      <c r="Z343" s="281">
        <f>AA343+AB343</f>
        <v>0</v>
      </c>
      <c r="AA343" s="281">
        <f>AA346+AA349</f>
        <v>0</v>
      </c>
      <c r="AB343" s="281">
        <f>AB346+AB349</f>
        <v>0</v>
      </c>
      <c r="AC343" s="281">
        <f>AD343+AE343</f>
        <v>0</v>
      </c>
      <c r="AD343" s="281">
        <f>AD346+AD349</f>
        <v>0</v>
      </c>
      <c r="AE343" s="281">
        <f>AE346+AE349</f>
        <v>0</v>
      </c>
      <c r="AF343" s="281">
        <f>AG343+AH343</f>
        <v>0</v>
      </c>
      <c r="AG343" s="281">
        <f>AG346+AG349</f>
        <v>0</v>
      </c>
      <c r="AH343" s="281">
        <f>AH346+AH349</f>
        <v>0</v>
      </c>
      <c r="AI343" s="281"/>
      <c r="AJ343" s="281"/>
      <c r="AK343" s="281">
        <f t="shared" si="819"/>
        <v>0</v>
      </c>
      <c r="AL343" s="281">
        <f t="shared" si="819"/>
        <v>0</v>
      </c>
      <c r="AM343" s="281"/>
      <c r="AN343" s="281"/>
      <c r="AO343" s="281"/>
      <c r="AP343" s="281"/>
      <c r="AQ343" s="281"/>
      <c r="AR343" s="281"/>
      <c r="AS343" s="281">
        <f>AT343+AU343</f>
        <v>0</v>
      </c>
      <c r="AT343" s="281">
        <f>AT346+AT349</f>
        <v>0</v>
      </c>
      <c r="AU343" s="281">
        <f>AU346+AU349</f>
        <v>0</v>
      </c>
      <c r="AV343" s="281">
        <f>AW343+AX343</f>
        <v>0</v>
      </c>
      <c r="AW343" s="281">
        <f>AW346+AW349</f>
        <v>0</v>
      </c>
      <c r="AX343" s="281">
        <f>AX346+AX349</f>
        <v>0</v>
      </c>
      <c r="AY343" s="281">
        <f>AZ343+BA343</f>
        <v>0</v>
      </c>
      <c r="AZ343" s="281">
        <f>AZ346+AZ349</f>
        <v>0</v>
      </c>
      <c r="BA343" s="281">
        <f>BA346+BA349</f>
        <v>0</v>
      </c>
      <c r="BB343" s="281">
        <f>BC343+BD343</f>
        <v>0</v>
      </c>
      <c r="BC343" s="281">
        <f>BC346+BC349</f>
        <v>0</v>
      </c>
      <c r="BD343" s="281">
        <f>BD346+BD349</f>
        <v>0</v>
      </c>
      <c r="BE343" s="281">
        <f>BF343+BG343</f>
        <v>0</v>
      </c>
      <c r="BF343" s="281">
        <f>BF346+BF349</f>
        <v>0</v>
      </c>
      <c r="BG343" s="281">
        <f>BG346+BG349</f>
        <v>0</v>
      </c>
      <c r="BH343" s="281">
        <f>BI343+BJ343</f>
        <v>0</v>
      </c>
      <c r="BI343" s="281">
        <f>BI346+BI349</f>
        <v>0</v>
      </c>
      <c r="BJ343" s="281">
        <f>BJ346+BJ349</f>
        <v>0</v>
      </c>
      <c r="BK343" s="281"/>
      <c r="BL343" s="281"/>
      <c r="BM343" s="281"/>
      <c r="BN343" s="281"/>
      <c r="BO343" s="281"/>
      <c r="BP343" s="281"/>
      <c r="BQ343" s="281"/>
      <c r="BR343" s="281"/>
      <c r="BS343" s="281"/>
      <c r="BT343" s="281"/>
      <c r="BU343" s="281"/>
      <c r="BV343" s="281">
        <f>BW343+BX343</f>
        <v>0</v>
      </c>
      <c r="BW343" s="281">
        <f>BW346+BW349</f>
        <v>0</v>
      </c>
      <c r="BX343" s="281">
        <f>BX346+BX349</f>
        <v>0</v>
      </c>
      <c r="BY343" s="281">
        <f>BZ343+CA343</f>
        <v>0</v>
      </c>
      <c r="BZ343" s="281">
        <f>BZ346+BZ349</f>
        <v>0</v>
      </c>
      <c r="CA343" s="281">
        <f>CA346+CA349</f>
        <v>0</v>
      </c>
      <c r="CB343" s="166">
        <f t="shared" si="826"/>
        <v>0</v>
      </c>
      <c r="CC343" s="281">
        <f>CC346+CC349</f>
        <v>0</v>
      </c>
      <c r="CD343" s="281">
        <f>CD346+CD349</f>
        <v>0</v>
      </c>
      <c r="CE343" s="281"/>
      <c r="CF343" s="281"/>
      <c r="CG343" s="281"/>
      <c r="CH343" s="281">
        <f>CI343+CJ343</f>
        <v>0</v>
      </c>
      <c r="CI343" s="281">
        <f>CI346+CI349</f>
        <v>0</v>
      </c>
      <c r="CJ343" s="281">
        <f>CJ346+CJ349</f>
        <v>0</v>
      </c>
      <c r="CK343" s="281">
        <f>CL343+CM343</f>
        <v>0</v>
      </c>
      <c r="CL343" s="281">
        <f>CL346+CL349</f>
        <v>0</v>
      </c>
      <c r="CM343" s="281">
        <f>CM346+CM349</f>
        <v>0</v>
      </c>
      <c r="CN343" s="281"/>
      <c r="CO343" s="281"/>
      <c r="CP343" s="281"/>
      <c r="CQ343" s="281">
        <f>CR343+CS343</f>
        <v>0</v>
      </c>
      <c r="CR343" s="281">
        <f>CR346+CR349</f>
        <v>0</v>
      </c>
      <c r="CS343" s="281">
        <f>CS346+CS349</f>
        <v>0</v>
      </c>
      <c r="CT343" s="281">
        <f>CU343+CV343</f>
        <v>0</v>
      </c>
      <c r="CU343" s="281">
        <f>CU346+CU349</f>
        <v>0</v>
      </c>
      <c r="CV343" s="281">
        <f>CV346+CV349</f>
        <v>0</v>
      </c>
      <c r="CW343" s="281"/>
      <c r="CX343" s="281"/>
      <c r="CY343" s="281"/>
      <c r="CZ343" s="281">
        <f>DA343+DB343</f>
        <v>0</v>
      </c>
      <c r="DA343" s="281">
        <f>DA346+DA349</f>
        <v>0</v>
      </c>
      <c r="DB343" s="281">
        <f>DB346+DB349</f>
        <v>0</v>
      </c>
      <c r="DC343" s="281"/>
      <c r="DD343" s="281"/>
      <c r="DE343" s="281"/>
      <c r="DF343" s="281"/>
      <c r="DG343" s="281"/>
      <c r="DH343" s="281"/>
      <c r="DI343" s="281"/>
      <c r="DJ343" s="281"/>
      <c r="DK343" s="281"/>
      <c r="DL343" s="281"/>
      <c r="DM343" s="281"/>
      <c r="DN343" s="281"/>
      <c r="DO343" s="281"/>
      <c r="DP343" s="281"/>
      <c r="DQ343" s="281"/>
      <c r="DR343" s="281"/>
      <c r="DS343" s="281"/>
      <c r="DT343" s="281"/>
      <c r="DU343" s="281">
        <f>DV343+DW343</f>
        <v>0</v>
      </c>
      <c r="DV343" s="281">
        <f>DV346+DV349</f>
        <v>0</v>
      </c>
      <c r="DW343" s="281">
        <f>DW346+DW349</f>
        <v>0</v>
      </c>
      <c r="DX343" s="281">
        <f>DY343+DZ343</f>
        <v>0</v>
      </c>
      <c r="DY343" s="281">
        <f>DY346+DY349</f>
        <v>0</v>
      </c>
      <c r="DZ343" s="281">
        <f>DZ346+DZ349</f>
        <v>0</v>
      </c>
      <c r="EA343" s="281"/>
      <c r="EB343" s="281"/>
      <c r="EC343" s="281"/>
      <c r="ED343" s="281"/>
      <c r="EE343" s="281"/>
      <c r="EF343" s="281"/>
      <c r="EG343" s="166">
        <f t="shared" ref="EG343:EG359" si="830">EJ343</f>
        <v>0</v>
      </c>
      <c r="EH343" s="281"/>
      <c r="EI343" s="281"/>
      <c r="EJ343" s="166">
        <f t="shared" si="827"/>
        <v>0</v>
      </c>
      <c r="EK343" s="166">
        <f t="shared" ref="EK343:EK359" si="831">EN343</f>
        <v>0</v>
      </c>
      <c r="EL343" s="281"/>
      <c r="EM343" s="281"/>
      <c r="EN343" s="166">
        <f t="shared" si="828"/>
        <v>0</v>
      </c>
      <c r="EO343" s="166">
        <f t="shared" ref="EO343:EO359" si="832">ER343</f>
        <v>0</v>
      </c>
      <c r="EP343" s="281"/>
      <c r="EQ343" s="281"/>
      <c r="ER343" s="166">
        <f t="shared" ref="ER343:ER359" si="833">EE343</f>
        <v>0</v>
      </c>
      <c r="ES343" s="166">
        <f t="shared" ref="ES343:ES359" si="834">EV343</f>
        <v>0</v>
      </c>
      <c r="ET343" s="281"/>
      <c r="EU343" s="281"/>
      <c r="EV343" s="166">
        <f t="shared" si="829"/>
        <v>0</v>
      </c>
      <c r="EW343" s="281">
        <f>EX343+EY343</f>
        <v>0</v>
      </c>
      <c r="EX343" s="281">
        <f>EX346+EX349</f>
        <v>0</v>
      </c>
      <c r="EY343" s="281">
        <f>EY346+EY349</f>
        <v>0</v>
      </c>
      <c r="EZ343" s="263"/>
      <c r="FA343" s="263"/>
      <c r="FB343" s="263"/>
      <c r="FC343" s="263">
        <f>FD343+FF343</f>
        <v>0</v>
      </c>
      <c r="FD343" s="263">
        <f>FD346+FD349</f>
        <v>0</v>
      </c>
      <c r="FE343" s="263"/>
      <c r="FF343" s="263">
        <f>FF346+FF349</f>
        <v>0</v>
      </c>
      <c r="FG343" s="281"/>
      <c r="FH343" s="281"/>
      <c r="FI343" s="281"/>
      <c r="FJ343" s="281"/>
      <c r="FK343" s="166">
        <f t="shared" ref="FK343:FK359" si="835">FN343</f>
        <v>0</v>
      </c>
      <c r="FL343" s="281"/>
      <c r="FM343" s="281"/>
      <c r="FN343" s="166">
        <f t="shared" ref="FN343:FN359" si="836">FA343</f>
        <v>0</v>
      </c>
      <c r="FO343" s="263">
        <f>FP343+FR343</f>
        <v>0</v>
      </c>
      <c r="FP343" s="263">
        <f>FP346+FP349</f>
        <v>0</v>
      </c>
      <c r="FQ343" s="263"/>
      <c r="FR343" s="263">
        <f>FR346+FR349</f>
        <v>0</v>
      </c>
      <c r="FS343" s="263"/>
      <c r="FT343" s="263"/>
      <c r="FU343" s="263"/>
      <c r="FV343" s="263"/>
      <c r="FW343" s="263"/>
      <c r="FX343" s="263"/>
      <c r="FY343" s="263"/>
      <c r="FZ343" s="263"/>
      <c r="GA343" s="263"/>
      <c r="GB343" s="526"/>
      <c r="GC343" s="263"/>
      <c r="GD343" s="263"/>
      <c r="GE343" s="263"/>
      <c r="GF343" s="263"/>
      <c r="GG343" s="263"/>
      <c r="GH343" s="263"/>
      <c r="GI343" s="263"/>
      <c r="GJ343" s="431" t="e">
        <f t="shared" si="825"/>
        <v>#DIV/0!</v>
      </c>
      <c r="GK343" s="263"/>
      <c r="GL343" s="263"/>
      <c r="GM343" s="263"/>
      <c r="GN343" s="263"/>
      <c r="GO343" s="263"/>
      <c r="GP343" s="263"/>
      <c r="GQ343" s="263"/>
      <c r="GR343" s="263"/>
      <c r="GS343" s="263"/>
      <c r="GT343" s="263"/>
      <c r="GU343" s="263">
        <f>GV343+GX343</f>
        <v>0</v>
      </c>
      <c r="GV343" s="263">
        <f>GV346+GV349</f>
        <v>0</v>
      </c>
      <c r="GW343" s="263"/>
      <c r="GX343" s="263">
        <f>GX346+GX349</f>
        <v>0</v>
      </c>
      <c r="GY343" s="263"/>
      <c r="GZ343" s="263"/>
      <c r="HA343" s="263"/>
      <c r="HB343" s="263"/>
      <c r="HC343" s="263"/>
      <c r="HD343" s="263"/>
      <c r="HE343" s="263"/>
      <c r="HF343" s="263"/>
      <c r="HG343" s="263">
        <f>HH343+HJ343</f>
        <v>0</v>
      </c>
      <c r="HH343" s="263">
        <f>HH346+HH349</f>
        <v>0</v>
      </c>
      <c r="HI343" s="263"/>
      <c r="HJ343" s="263">
        <f>HJ346+HJ349</f>
        <v>0</v>
      </c>
      <c r="HK343" s="263">
        <f>HL343+HN343</f>
        <v>0</v>
      </c>
      <c r="HL343" s="263">
        <f>HL346+HL349</f>
        <v>0</v>
      </c>
      <c r="HM343" s="263"/>
      <c r="HN343" s="263">
        <f>HN346+HN349</f>
        <v>0</v>
      </c>
      <c r="HO343" s="263">
        <f>HP343+HR343</f>
        <v>0</v>
      </c>
      <c r="HP343" s="263">
        <f>HP346+HP349</f>
        <v>0</v>
      </c>
      <c r="HQ343" s="263"/>
      <c r="HR343" s="263">
        <f>HR346+HR349</f>
        <v>0</v>
      </c>
      <c r="HS343" s="263">
        <f>HT343+HV343</f>
        <v>0</v>
      </c>
      <c r="HT343" s="263">
        <f>HT346+HT349</f>
        <v>0</v>
      </c>
      <c r="HU343" s="263"/>
      <c r="HV343" s="263">
        <f>HV346+HV349</f>
        <v>0</v>
      </c>
      <c r="HW343" s="263">
        <f>HX343+HZ343</f>
        <v>0</v>
      </c>
      <c r="HX343" s="263">
        <f>HX346+HX349</f>
        <v>0</v>
      </c>
      <c r="HY343" s="263"/>
      <c r="HZ343" s="263">
        <f>HZ346+HZ349</f>
        <v>0</v>
      </c>
      <c r="IA343" s="263">
        <f>IB343+ID343</f>
        <v>0</v>
      </c>
      <c r="IB343" s="263">
        <f>IB346+IB349</f>
        <v>0</v>
      </c>
      <c r="IC343" s="263"/>
      <c r="ID343" s="263">
        <f>ID346+ID349</f>
        <v>0</v>
      </c>
      <c r="IE343" s="273"/>
      <c r="IF343" s="270"/>
      <c r="IG343" s="270"/>
      <c r="IH343" s="270"/>
    </row>
    <row r="344" spans="2:242" s="217" customFormat="1" ht="33.75" hidden="1" customHeight="1" x14ac:dyDescent="0.3">
      <c r="B344" s="542"/>
      <c r="C344" s="312" t="s">
        <v>508</v>
      </c>
      <c r="D344" s="279" t="s">
        <v>509</v>
      </c>
      <c r="E344" s="280">
        <f>F344+G344</f>
        <v>0</v>
      </c>
      <c r="F344" s="280">
        <f>F345+F346</f>
        <v>0</v>
      </c>
      <c r="G344" s="280">
        <f>G345+G346</f>
        <v>0</v>
      </c>
      <c r="H344" s="280">
        <f>I344+J344</f>
        <v>0</v>
      </c>
      <c r="I344" s="280">
        <f>I345+I346</f>
        <v>0</v>
      </c>
      <c r="J344" s="280">
        <f>J345+J346</f>
        <v>0</v>
      </c>
      <c r="K344" s="280">
        <f>L344+M344</f>
        <v>0</v>
      </c>
      <c r="L344" s="280">
        <f>L345+L346</f>
        <v>0</v>
      </c>
      <c r="M344" s="280">
        <f>M345+M346</f>
        <v>0</v>
      </c>
      <c r="N344" s="280">
        <f>O344+P344</f>
        <v>0</v>
      </c>
      <c r="O344" s="280">
        <f>O345+O346</f>
        <v>0</v>
      </c>
      <c r="P344" s="280">
        <f>P345+P346</f>
        <v>0</v>
      </c>
      <c r="Q344" s="281">
        <f>R344+S344</f>
        <v>0</v>
      </c>
      <c r="R344" s="281">
        <f>R345+R346</f>
        <v>0</v>
      </c>
      <c r="S344" s="281">
        <f>S345+S346</f>
        <v>0</v>
      </c>
      <c r="T344" s="281">
        <f>U344+V344</f>
        <v>0</v>
      </c>
      <c r="U344" s="281">
        <f>U345+U346</f>
        <v>0</v>
      </c>
      <c r="V344" s="281">
        <f>V345+V346</f>
        <v>0</v>
      </c>
      <c r="W344" s="281">
        <f>X344+Y344</f>
        <v>0</v>
      </c>
      <c r="X344" s="281">
        <f>X345+X346</f>
        <v>0</v>
      </c>
      <c r="Y344" s="281">
        <f>Y345+Y346</f>
        <v>0</v>
      </c>
      <c r="Z344" s="281">
        <f>AA344+AB344</f>
        <v>0</v>
      </c>
      <c r="AA344" s="281">
        <f>AA345+AA346</f>
        <v>0</v>
      </c>
      <c r="AB344" s="281">
        <f>AB345+AB346</f>
        <v>0</v>
      </c>
      <c r="AC344" s="281">
        <f>AD344+AE344</f>
        <v>0</v>
      </c>
      <c r="AD344" s="281">
        <f>AD345+AD346</f>
        <v>0</v>
      </c>
      <c r="AE344" s="281">
        <f>AE345+AE346</f>
        <v>0</v>
      </c>
      <c r="AF344" s="281">
        <f>AG344+AH344</f>
        <v>0</v>
      </c>
      <c r="AG344" s="281">
        <f>AG345+AG346</f>
        <v>0</v>
      </c>
      <c r="AH344" s="281">
        <f>AH345+AH346</f>
        <v>0</v>
      </c>
      <c r="AI344" s="281"/>
      <c r="AJ344" s="281"/>
      <c r="AK344" s="281">
        <f t="shared" si="819"/>
        <v>0</v>
      </c>
      <c r="AL344" s="281">
        <f t="shared" si="819"/>
        <v>0</v>
      </c>
      <c r="AM344" s="281"/>
      <c r="AN344" s="281"/>
      <c r="AO344" s="281"/>
      <c r="AP344" s="281"/>
      <c r="AQ344" s="281"/>
      <c r="AR344" s="281"/>
      <c r="AS344" s="281">
        <f>AT344+AU344</f>
        <v>0</v>
      </c>
      <c r="AT344" s="281">
        <f>AT345+AT346</f>
        <v>0</v>
      </c>
      <c r="AU344" s="281">
        <f>AU345+AU346</f>
        <v>0</v>
      </c>
      <c r="AV344" s="281">
        <f>AW344+AX344</f>
        <v>0</v>
      </c>
      <c r="AW344" s="281">
        <f>AW345+AW346</f>
        <v>0</v>
      </c>
      <c r="AX344" s="281">
        <f>AX345+AX346</f>
        <v>0</v>
      </c>
      <c r="AY344" s="281">
        <f>AZ344+BA344</f>
        <v>0</v>
      </c>
      <c r="AZ344" s="281">
        <f>AZ345+AZ346</f>
        <v>0</v>
      </c>
      <c r="BA344" s="281">
        <f>BA345+BA346</f>
        <v>0</v>
      </c>
      <c r="BB344" s="281">
        <f>BC344+BD344</f>
        <v>0</v>
      </c>
      <c r="BC344" s="281">
        <f>BC345+BC346</f>
        <v>0</v>
      </c>
      <c r="BD344" s="281">
        <f>BD345+BD346</f>
        <v>0</v>
      </c>
      <c r="BE344" s="281">
        <f>BF344+BG344</f>
        <v>0</v>
      </c>
      <c r="BF344" s="281">
        <f>BF345+BF346</f>
        <v>0</v>
      </c>
      <c r="BG344" s="281">
        <f>BG345+BG346</f>
        <v>0</v>
      </c>
      <c r="BH344" s="281">
        <f>BI344+BJ344</f>
        <v>0</v>
      </c>
      <c r="BI344" s="281">
        <f>BI345+BI346</f>
        <v>0</v>
      </c>
      <c r="BJ344" s="281">
        <f>BJ345+BJ346</f>
        <v>0</v>
      </c>
      <c r="BK344" s="281"/>
      <c r="BL344" s="281"/>
      <c r="BM344" s="281"/>
      <c r="BN344" s="281"/>
      <c r="BO344" s="281"/>
      <c r="BP344" s="281"/>
      <c r="BQ344" s="281"/>
      <c r="BR344" s="281"/>
      <c r="BS344" s="281"/>
      <c r="BT344" s="281"/>
      <c r="BU344" s="281"/>
      <c r="BV344" s="281">
        <f>BW344+BX344</f>
        <v>0</v>
      </c>
      <c r="BW344" s="281">
        <f>BW345+BW346</f>
        <v>0</v>
      </c>
      <c r="BX344" s="281">
        <f>BX345+BX346</f>
        <v>0</v>
      </c>
      <c r="BY344" s="281">
        <f>BZ344+CA344</f>
        <v>0</v>
      </c>
      <c r="BZ344" s="281">
        <f>BZ345+BZ346</f>
        <v>0</v>
      </c>
      <c r="CA344" s="281">
        <f>CA345+CA346</f>
        <v>0</v>
      </c>
      <c r="CB344" s="166">
        <f t="shared" si="826"/>
        <v>0</v>
      </c>
      <c r="CC344" s="281">
        <f>CC345+CC346</f>
        <v>0</v>
      </c>
      <c r="CD344" s="281">
        <f>CD345+CD346</f>
        <v>0</v>
      </c>
      <c r="CE344" s="281"/>
      <c r="CF344" s="281"/>
      <c r="CG344" s="281"/>
      <c r="CH344" s="281">
        <f>CI344+CJ344</f>
        <v>0</v>
      </c>
      <c r="CI344" s="281">
        <f>CI345+CI346</f>
        <v>0</v>
      </c>
      <c r="CJ344" s="281">
        <f>CJ345+CJ346</f>
        <v>0</v>
      </c>
      <c r="CK344" s="281">
        <f>CL344+CM344</f>
        <v>0</v>
      </c>
      <c r="CL344" s="281">
        <f>CL345+CL346</f>
        <v>0</v>
      </c>
      <c r="CM344" s="281">
        <f>CM345+CM346</f>
        <v>0</v>
      </c>
      <c r="CN344" s="281"/>
      <c r="CO344" s="281"/>
      <c r="CP344" s="281"/>
      <c r="CQ344" s="281">
        <f>CR344+CS344</f>
        <v>0</v>
      </c>
      <c r="CR344" s="281">
        <f>CR345+CR346</f>
        <v>0</v>
      </c>
      <c r="CS344" s="281">
        <f>CS345+CS346</f>
        <v>0</v>
      </c>
      <c r="CT344" s="281">
        <f>CU344+CV344</f>
        <v>0</v>
      </c>
      <c r="CU344" s="281">
        <f>CU345+CU346</f>
        <v>0</v>
      </c>
      <c r="CV344" s="281">
        <f>CV345+CV346</f>
        <v>0</v>
      </c>
      <c r="CW344" s="281"/>
      <c r="CX344" s="281"/>
      <c r="CY344" s="281"/>
      <c r="CZ344" s="281">
        <f>DA344+DB344</f>
        <v>0</v>
      </c>
      <c r="DA344" s="281">
        <f>DA345+DA346</f>
        <v>0</v>
      </c>
      <c r="DB344" s="281">
        <f>DB345+DB346</f>
        <v>0</v>
      </c>
      <c r="DC344" s="281"/>
      <c r="DD344" s="281"/>
      <c r="DE344" s="281"/>
      <c r="DF344" s="281"/>
      <c r="DG344" s="281"/>
      <c r="DH344" s="281"/>
      <c r="DI344" s="281"/>
      <c r="DJ344" s="281"/>
      <c r="DK344" s="281"/>
      <c r="DL344" s="281"/>
      <c r="DM344" s="281"/>
      <c r="DN344" s="281"/>
      <c r="DO344" s="281"/>
      <c r="DP344" s="281"/>
      <c r="DQ344" s="281"/>
      <c r="DR344" s="281"/>
      <c r="DS344" s="281"/>
      <c r="DT344" s="281"/>
      <c r="DU344" s="281">
        <f>DV344+DW344</f>
        <v>0</v>
      </c>
      <c r="DV344" s="281">
        <f>DV345+DV346</f>
        <v>0</v>
      </c>
      <c r="DW344" s="281">
        <f>DW345+DW346</f>
        <v>0</v>
      </c>
      <c r="DX344" s="281">
        <f>DY344+DZ344</f>
        <v>0</v>
      </c>
      <c r="DY344" s="281">
        <f>DY345+DY346</f>
        <v>0</v>
      </c>
      <c r="DZ344" s="281">
        <f>DZ345+DZ346</f>
        <v>0</v>
      </c>
      <c r="EA344" s="281"/>
      <c r="EB344" s="281"/>
      <c r="EC344" s="281"/>
      <c r="ED344" s="281"/>
      <c r="EE344" s="281"/>
      <c r="EF344" s="281"/>
      <c r="EG344" s="166">
        <f t="shared" si="830"/>
        <v>0</v>
      </c>
      <c r="EH344" s="281"/>
      <c r="EI344" s="281"/>
      <c r="EJ344" s="166">
        <f t="shared" si="827"/>
        <v>0</v>
      </c>
      <c r="EK344" s="166">
        <f t="shared" si="831"/>
        <v>0</v>
      </c>
      <c r="EL344" s="281"/>
      <c r="EM344" s="281"/>
      <c r="EN344" s="166">
        <f t="shared" si="828"/>
        <v>0</v>
      </c>
      <c r="EO344" s="166">
        <f t="shared" si="832"/>
        <v>0</v>
      </c>
      <c r="EP344" s="281"/>
      <c r="EQ344" s="281"/>
      <c r="ER344" s="166">
        <f t="shared" si="833"/>
        <v>0</v>
      </c>
      <c r="ES344" s="166">
        <f t="shared" si="834"/>
        <v>0</v>
      </c>
      <c r="ET344" s="281"/>
      <c r="EU344" s="281"/>
      <c r="EV344" s="166">
        <f t="shared" si="829"/>
        <v>0</v>
      </c>
      <c r="EW344" s="281">
        <f>EX344+EY344</f>
        <v>0</v>
      </c>
      <c r="EX344" s="281">
        <f>EX345+EX346</f>
        <v>0</v>
      </c>
      <c r="EY344" s="281">
        <f>EY345+EY346</f>
        <v>0</v>
      </c>
      <c r="EZ344" s="263"/>
      <c r="FA344" s="263"/>
      <c r="FB344" s="263"/>
      <c r="FC344" s="263">
        <f>FD344+FF344</f>
        <v>0</v>
      </c>
      <c r="FD344" s="263">
        <f>FD345+FD346</f>
        <v>0</v>
      </c>
      <c r="FE344" s="263"/>
      <c r="FF344" s="263">
        <f>FF345+FF346</f>
        <v>0</v>
      </c>
      <c r="FG344" s="281"/>
      <c r="FH344" s="281"/>
      <c r="FI344" s="281"/>
      <c r="FJ344" s="281"/>
      <c r="FK344" s="166">
        <f t="shared" si="835"/>
        <v>0</v>
      </c>
      <c r="FL344" s="281"/>
      <c r="FM344" s="281"/>
      <c r="FN344" s="166">
        <f t="shared" si="836"/>
        <v>0</v>
      </c>
      <c r="FO344" s="263">
        <f>FP344+FR344</f>
        <v>0</v>
      </c>
      <c r="FP344" s="263">
        <f>FP345+FP346</f>
        <v>0</v>
      </c>
      <c r="FQ344" s="263"/>
      <c r="FR344" s="263">
        <f>FR345+FR346</f>
        <v>0</v>
      </c>
      <c r="FS344" s="263"/>
      <c r="FT344" s="263"/>
      <c r="FU344" s="263"/>
      <c r="FV344" s="263"/>
      <c r="FW344" s="263"/>
      <c r="FX344" s="263"/>
      <c r="FY344" s="263"/>
      <c r="FZ344" s="263"/>
      <c r="GA344" s="263"/>
      <c r="GB344" s="526"/>
      <c r="GC344" s="263"/>
      <c r="GD344" s="263"/>
      <c r="GE344" s="263"/>
      <c r="GF344" s="263"/>
      <c r="GG344" s="263"/>
      <c r="GH344" s="263"/>
      <c r="GI344" s="263"/>
      <c r="GJ344" s="431" t="e">
        <f t="shared" si="825"/>
        <v>#DIV/0!</v>
      </c>
      <c r="GK344" s="263"/>
      <c r="GL344" s="263"/>
      <c r="GM344" s="263"/>
      <c r="GN344" s="263"/>
      <c r="GO344" s="263"/>
      <c r="GP344" s="263"/>
      <c r="GQ344" s="263"/>
      <c r="GR344" s="263"/>
      <c r="GS344" s="263"/>
      <c r="GT344" s="263"/>
      <c r="GU344" s="263">
        <f>GV344+GX344</f>
        <v>0</v>
      </c>
      <c r="GV344" s="263">
        <f>GV345+GV346</f>
        <v>0</v>
      </c>
      <c r="GW344" s="263"/>
      <c r="GX344" s="263">
        <f>GX345+GX346</f>
        <v>0</v>
      </c>
      <c r="GY344" s="263"/>
      <c r="GZ344" s="263"/>
      <c r="HA344" s="263"/>
      <c r="HB344" s="263"/>
      <c r="HC344" s="263"/>
      <c r="HD344" s="263"/>
      <c r="HE344" s="263"/>
      <c r="HF344" s="263"/>
      <c r="HG344" s="263">
        <f>HH344+HJ344</f>
        <v>0</v>
      </c>
      <c r="HH344" s="263">
        <f>HH345+HH346</f>
        <v>0</v>
      </c>
      <c r="HI344" s="263"/>
      <c r="HJ344" s="263">
        <f>HJ345+HJ346</f>
        <v>0</v>
      </c>
      <c r="HK344" s="263">
        <f>HL344+HN344</f>
        <v>0</v>
      </c>
      <c r="HL344" s="263">
        <f>HL345+HL346</f>
        <v>0</v>
      </c>
      <c r="HM344" s="263"/>
      <c r="HN344" s="263">
        <f>HN345+HN346</f>
        <v>0</v>
      </c>
      <c r="HO344" s="263">
        <f>HP344+HR344</f>
        <v>0</v>
      </c>
      <c r="HP344" s="263">
        <f>HP345+HP346</f>
        <v>0</v>
      </c>
      <c r="HQ344" s="263"/>
      <c r="HR344" s="263">
        <f>HR345+HR346</f>
        <v>0</v>
      </c>
      <c r="HS344" s="263">
        <f>HT344+HV344</f>
        <v>0</v>
      </c>
      <c r="HT344" s="263">
        <f>HT345+HT346</f>
        <v>0</v>
      </c>
      <c r="HU344" s="263"/>
      <c r="HV344" s="263">
        <f>HV345+HV346</f>
        <v>0</v>
      </c>
      <c r="HW344" s="263">
        <f>HX344+HZ344</f>
        <v>0</v>
      </c>
      <c r="HX344" s="263">
        <f>HX345+HX346</f>
        <v>0</v>
      </c>
      <c r="HY344" s="263"/>
      <c r="HZ344" s="263">
        <f>HZ345+HZ346</f>
        <v>0</v>
      </c>
      <c r="IA344" s="263">
        <f>IB344+ID344</f>
        <v>0</v>
      </c>
      <c r="IB344" s="263">
        <f>IB345+IB346</f>
        <v>0</v>
      </c>
      <c r="IC344" s="263"/>
      <c r="ID344" s="263">
        <f>ID345+ID346</f>
        <v>0</v>
      </c>
      <c r="IE344" s="273"/>
      <c r="IF344" s="270"/>
      <c r="IG344" s="270"/>
      <c r="IH344" s="270"/>
    </row>
    <row r="345" spans="2:242" s="217" customFormat="1" ht="17.25" hidden="1" customHeight="1" x14ac:dyDescent="0.3">
      <c r="B345" s="542"/>
      <c r="C345" s="312" t="s">
        <v>506</v>
      </c>
      <c r="D345" s="279"/>
      <c r="E345" s="280">
        <f>F345</f>
        <v>0</v>
      </c>
      <c r="F345" s="280"/>
      <c r="G345" s="280"/>
      <c r="H345" s="280">
        <f>I345</f>
        <v>0</v>
      </c>
      <c r="I345" s="287">
        <f>L345-F345</f>
        <v>0</v>
      </c>
      <c r="J345" s="287"/>
      <c r="K345" s="280">
        <f>L345</f>
        <v>0</v>
      </c>
      <c r="L345" s="280"/>
      <c r="M345" s="280"/>
      <c r="N345" s="280">
        <f>O345</f>
        <v>0</v>
      </c>
      <c r="O345" s="287">
        <f>R345-L345</f>
        <v>0</v>
      </c>
      <c r="P345" s="287"/>
      <c r="Q345" s="281">
        <f>R345</f>
        <v>0</v>
      </c>
      <c r="R345" s="281"/>
      <c r="S345" s="281"/>
      <c r="T345" s="281">
        <f>U345</f>
        <v>0</v>
      </c>
      <c r="U345" s="281"/>
      <c r="V345" s="281"/>
      <c r="W345" s="281">
        <f>X345</f>
        <v>0</v>
      </c>
      <c r="X345" s="288">
        <f>AA345-U345</f>
        <v>0</v>
      </c>
      <c r="Y345" s="288"/>
      <c r="Z345" s="281">
        <f>AA345</f>
        <v>0</v>
      </c>
      <c r="AA345" s="281"/>
      <c r="AB345" s="281"/>
      <c r="AC345" s="281">
        <f>AD345</f>
        <v>0</v>
      </c>
      <c r="AD345" s="281"/>
      <c r="AE345" s="281"/>
      <c r="AF345" s="281">
        <f>AG345</f>
        <v>0</v>
      </c>
      <c r="AG345" s="281"/>
      <c r="AH345" s="281"/>
      <c r="AI345" s="281"/>
      <c r="AJ345" s="281"/>
      <c r="AK345" s="281">
        <f t="shared" si="819"/>
        <v>0</v>
      </c>
      <c r="AL345" s="281">
        <f t="shared" si="819"/>
        <v>0</v>
      </c>
      <c r="AM345" s="281"/>
      <c r="AN345" s="281"/>
      <c r="AO345" s="281"/>
      <c r="AP345" s="281"/>
      <c r="AQ345" s="281"/>
      <c r="AR345" s="281"/>
      <c r="AS345" s="281">
        <f>AT345</f>
        <v>0</v>
      </c>
      <c r="AT345" s="281"/>
      <c r="AU345" s="281"/>
      <c r="AV345" s="281">
        <f>AW345</f>
        <v>0</v>
      </c>
      <c r="AW345" s="288">
        <f>AZ345-AT345</f>
        <v>0</v>
      </c>
      <c r="AX345" s="288"/>
      <c r="AY345" s="281">
        <f>AZ345</f>
        <v>0</v>
      </c>
      <c r="AZ345" s="281"/>
      <c r="BA345" s="281"/>
      <c r="BB345" s="281">
        <f>BC345</f>
        <v>0</v>
      </c>
      <c r="BC345" s="281"/>
      <c r="BD345" s="281"/>
      <c r="BE345" s="281">
        <f>BF345</f>
        <v>0</v>
      </c>
      <c r="BF345" s="288">
        <f>BW345-BC345</f>
        <v>0</v>
      </c>
      <c r="BG345" s="288"/>
      <c r="BH345" s="281">
        <f>BI345</f>
        <v>0</v>
      </c>
      <c r="BI345" s="281"/>
      <c r="BJ345" s="281"/>
      <c r="BK345" s="281"/>
      <c r="BL345" s="281"/>
      <c r="BM345" s="281"/>
      <c r="BN345" s="281"/>
      <c r="BO345" s="281"/>
      <c r="BP345" s="281"/>
      <c r="BQ345" s="281"/>
      <c r="BR345" s="281"/>
      <c r="BS345" s="281"/>
      <c r="BT345" s="281"/>
      <c r="BU345" s="281"/>
      <c r="BV345" s="281">
        <f>BW345</f>
        <v>0</v>
      </c>
      <c r="BW345" s="281"/>
      <c r="BX345" s="281"/>
      <c r="BY345" s="281">
        <f>BZ345</f>
        <v>0</v>
      </c>
      <c r="BZ345" s="288">
        <f>CC345-BW345</f>
        <v>0</v>
      </c>
      <c r="CA345" s="288"/>
      <c r="CB345" s="166">
        <f t="shared" si="826"/>
        <v>0</v>
      </c>
      <c r="CC345" s="281"/>
      <c r="CD345" s="281"/>
      <c r="CE345" s="281"/>
      <c r="CF345" s="281"/>
      <c r="CG345" s="281"/>
      <c r="CH345" s="281">
        <f>CI345</f>
        <v>0</v>
      </c>
      <c r="CI345" s="281"/>
      <c r="CJ345" s="281"/>
      <c r="CK345" s="281">
        <f>CL345</f>
        <v>0</v>
      </c>
      <c r="CL345" s="288">
        <f>CR345-CI345</f>
        <v>0</v>
      </c>
      <c r="CM345" s="288"/>
      <c r="CN345" s="288"/>
      <c r="CO345" s="288"/>
      <c r="CP345" s="288"/>
      <c r="CQ345" s="281">
        <f>CR345</f>
        <v>0</v>
      </c>
      <c r="CR345" s="281"/>
      <c r="CS345" s="281"/>
      <c r="CT345" s="281">
        <f>CU345</f>
        <v>0</v>
      </c>
      <c r="CU345" s="281"/>
      <c r="CV345" s="281"/>
      <c r="CW345" s="281"/>
      <c r="CX345" s="281"/>
      <c r="CY345" s="281"/>
      <c r="CZ345" s="281">
        <f>DA345</f>
        <v>0</v>
      </c>
      <c r="DA345" s="281"/>
      <c r="DB345" s="281"/>
      <c r="DC345" s="281"/>
      <c r="DD345" s="281"/>
      <c r="DE345" s="281"/>
      <c r="DF345" s="281"/>
      <c r="DG345" s="281"/>
      <c r="DH345" s="281"/>
      <c r="DI345" s="281"/>
      <c r="DJ345" s="281"/>
      <c r="DK345" s="281"/>
      <c r="DL345" s="281"/>
      <c r="DM345" s="281"/>
      <c r="DN345" s="281"/>
      <c r="DO345" s="281"/>
      <c r="DP345" s="281"/>
      <c r="DQ345" s="281"/>
      <c r="DR345" s="281"/>
      <c r="DS345" s="281"/>
      <c r="DT345" s="281"/>
      <c r="DU345" s="281">
        <f>DV345</f>
        <v>0</v>
      </c>
      <c r="DV345" s="281"/>
      <c r="DW345" s="281"/>
      <c r="DX345" s="281">
        <f>DY345</f>
        <v>0</v>
      </c>
      <c r="DY345" s="281"/>
      <c r="DZ345" s="281"/>
      <c r="EA345" s="281"/>
      <c r="EB345" s="281"/>
      <c r="EC345" s="281"/>
      <c r="ED345" s="281"/>
      <c r="EE345" s="281"/>
      <c r="EF345" s="281"/>
      <c r="EG345" s="166">
        <f t="shared" si="830"/>
        <v>0</v>
      </c>
      <c r="EH345" s="281"/>
      <c r="EI345" s="281"/>
      <c r="EJ345" s="166">
        <f t="shared" si="827"/>
        <v>0</v>
      </c>
      <c r="EK345" s="166">
        <f t="shared" si="831"/>
        <v>0</v>
      </c>
      <c r="EL345" s="281"/>
      <c r="EM345" s="281"/>
      <c r="EN345" s="166">
        <f t="shared" si="828"/>
        <v>0</v>
      </c>
      <c r="EO345" s="166">
        <f t="shared" si="832"/>
        <v>0</v>
      </c>
      <c r="EP345" s="281"/>
      <c r="EQ345" s="281"/>
      <c r="ER345" s="166">
        <f t="shared" si="833"/>
        <v>0</v>
      </c>
      <c r="ES345" s="166">
        <f t="shared" si="834"/>
        <v>0</v>
      </c>
      <c r="ET345" s="281"/>
      <c r="EU345" s="281"/>
      <c r="EV345" s="166">
        <f t="shared" si="829"/>
        <v>0</v>
      </c>
      <c r="EW345" s="281">
        <f>EX345</f>
        <v>0</v>
      </c>
      <c r="EX345" s="281"/>
      <c r="EY345" s="281"/>
      <c r="EZ345" s="263"/>
      <c r="FA345" s="263"/>
      <c r="FB345" s="263"/>
      <c r="FC345" s="263">
        <f>FD345</f>
        <v>0</v>
      </c>
      <c r="FD345" s="263"/>
      <c r="FE345" s="263"/>
      <c r="FF345" s="263"/>
      <c r="FG345" s="281"/>
      <c r="FH345" s="281"/>
      <c r="FI345" s="281"/>
      <c r="FJ345" s="281"/>
      <c r="FK345" s="166">
        <f t="shared" si="835"/>
        <v>0</v>
      </c>
      <c r="FL345" s="281"/>
      <c r="FM345" s="281"/>
      <c r="FN345" s="166">
        <f t="shared" si="836"/>
        <v>0</v>
      </c>
      <c r="FO345" s="263">
        <f>FP345</f>
        <v>0</v>
      </c>
      <c r="FP345" s="263"/>
      <c r="FQ345" s="263"/>
      <c r="FR345" s="263"/>
      <c r="FS345" s="263"/>
      <c r="FT345" s="263"/>
      <c r="FU345" s="263"/>
      <c r="FV345" s="263"/>
      <c r="FW345" s="263"/>
      <c r="FX345" s="263"/>
      <c r="FY345" s="263"/>
      <c r="FZ345" s="263"/>
      <c r="GA345" s="263"/>
      <c r="GB345" s="526"/>
      <c r="GC345" s="263"/>
      <c r="GD345" s="263"/>
      <c r="GE345" s="263"/>
      <c r="GF345" s="263"/>
      <c r="GG345" s="263"/>
      <c r="GH345" s="263"/>
      <c r="GI345" s="263"/>
      <c r="GJ345" s="431" t="e">
        <f t="shared" si="825"/>
        <v>#DIV/0!</v>
      </c>
      <c r="GK345" s="263"/>
      <c r="GL345" s="263"/>
      <c r="GM345" s="263"/>
      <c r="GN345" s="263"/>
      <c r="GO345" s="263"/>
      <c r="GP345" s="263"/>
      <c r="GQ345" s="263"/>
      <c r="GR345" s="263"/>
      <c r="GS345" s="263"/>
      <c r="GT345" s="263"/>
      <c r="GU345" s="263">
        <f>GV345</f>
        <v>0</v>
      </c>
      <c r="GV345" s="263"/>
      <c r="GW345" s="263"/>
      <c r="GX345" s="263"/>
      <c r="GY345" s="263"/>
      <c r="GZ345" s="263"/>
      <c r="HA345" s="263"/>
      <c r="HB345" s="263"/>
      <c r="HC345" s="263"/>
      <c r="HD345" s="263"/>
      <c r="HE345" s="263"/>
      <c r="HF345" s="263"/>
      <c r="HG345" s="263">
        <f>HH345</f>
        <v>0</v>
      </c>
      <c r="HH345" s="263"/>
      <c r="HI345" s="263"/>
      <c r="HJ345" s="263"/>
      <c r="HK345" s="263">
        <f>HL345</f>
        <v>0</v>
      </c>
      <c r="HL345" s="263"/>
      <c r="HM345" s="263"/>
      <c r="HN345" s="263"/>
      <c r="HO345" s="263">
        <f>HP345</f>
        <v>0</v>
      </c>
      <c r="HP345" s="263"/>
      <c r="HQ345" s="263"/>
      <c r="HR345" s="263"/>
      <c r="HS345" s="263">
        <f>HT345</f>
        <v>0</v>
      </c>
      <c r="HT345" s="263"/>
      <c r="HU345" s="263"/>
      <c r="HV345" s="263"/>
      <c r="HW345" s="263">
        <f>HX345</f>
        <v>0</v>
      </c>
      <c r="HX345" s="263"/>
      <c r="HY345" s="263"/>
      <c r="HZ345" s="263"/>
      <c r="IA345" s="263">
        <f>IB345</f>
        <v>0</v>
      </c>
      <c r="IB345" s="263"/>
      <c r="IC345" s="263"/>
      <c r="ID345" s="263"/>
      <c r="IE345" s="273"/>
      <c r="IF345" s="270"/>
      <c r="IG345" s="270"/>
      <c r="IH345" s="270"/>
    </row>
    <row r="346" spans="2:242" s="217" customFormat="1" ht="29.25" hidden="1" customHeight="1" x14ac:dyDescent="0.3">
      <c r="B346" s="542"/>
      <c r="C346" s="312" t="s">
        <v>507</v>
      </c>
      <c r="D346" s="279" t="s">
        <v>510</v>
      </c>
      <c r="E346" s="280">
        <f>F346</f>
        <v>0</v>
      </c>
      <c r="F346" s="280"/>
      <c r="G346" s="280"/>
      <c r="H346" s="280">
        <f>I346</f>
        <v>0</v>
      </c>
      <c r="I346" s="287">
        <f>L346-F346</f>
        <v>0</v>
      </c>
      <c r="J346" s="287"/>
      <c r="K346" s="280">
        <f>L346</f>
        <v>0</v>
      </c>
      <c r="L346" s="280"/>
      <c r="M346" s="280"/>
      <c r="N346" s="280">
        <f>O346</f>
        <v>0</v>
      </c>
      <c r="O346" s="287">
        <f>R346-L346</f>
        <v>0</v>
      </c>
      <c r="P346" s="287"/>
      <c r="Q346" s="281">
        <f>R346</f>
        <v>0</v>
      </c>
      <c r="R346" s="281"/>
      <c r="S346" s="281"/>
      <c r="T346" s="281">
        <f>U346</f>
        <v>0</v>
      </c>
      <c r="U346" s="281"/>
      <c r="V346" s="281"/>
      <c r="W346" s="281">
        <f>X346</f>
        <v>0</v>
      </c>
      <c r="X346" s="288">
        <f>AA346-U346</f>
        <v>0</v>
      </c>
      <c r="Y346" s="288"/>
      <c r="Z346" s="281">
        <f>AA346</f>
        <v>0</v>
      </c>
      <c r="AA346" s="281"/>
      <c r="AB346" s="281"/>
      <c r="AC346" s="281">
        <f>AD346</f>
        <v>0</v>
      </c>
      <c r="AD346" s="281"/>
      <c r="AE346" s="281"/>
      <c r="AF346" s="281">
        <f>AG346</f>
        <v>0</v>
      </c>
      <c r="AG346" s="281"/>
      <c r="AH346" s="281"/>
      <c r="AI346" s="281"/>
      <c r="AJ346" s="281"/>
      <c r="AK346" s="281">
        <f t="shared" si="819"/>
        <v>0</v>
      </c>
      <c r="AL346" s="281">
        <f t="shared" si="819"/>
        <v>0</v>
      </c>
      <c r="AM346" s="281"/>
      <c r="AN346" s="281"/>
      <c r="AO346" s="281"/>
      <c r="AP346" s="281"/>
      <c r="AQ346" s="281"/>
      <c r="AR346" s="281"/>
      <c r="AS346" s="281">
        <f>AT346</f>
        <v>0</v>
      </c>
      <c r="AT346" s="281"/>
      <c r="AU346" s="281"/>
      <c r="AV346" s="281">
        <f>AW346</f>
        <v>0</v>
      </c>
      <c r="AW346" s="288">
        <f>AZ346-AT346</f>
        <v>0</v>
      </c>
      <c r="AX346" s="288"/>
      <c r="AY346" s="281">
        <f>AZ346</f>
        <v>0</v>
      </c>
      <c r="AZ346" s="281"/>
      <c r="BA346" s="281"/>
      <c r="BB346" s="281">
        <f>BC346</f>
        <v>0</v>
      </c>
      <c r="BC346" s="281"/>
      <c r="BD346" s="281"/>
      <c r="BE346" s="281">
        <f>BF346</f>
        <v>0</v>
      </c>
      <c r="BF346" s="288">
        <f>BW346-BC346</f>
        <v>0</v>
      </c>
      <c r="BG346" s="288"/>
      <c r="BH346" s="281">
        <f>BI346</f>
        <v>0</v>
      </c>
      <c r="BI346" s="281"/>
      <c r="BJ346" s="281"/>
      <c r="BK346" s="281"/>
      <c r="BL346" s="281"/>
      <c r="BM346" s="281"/>
      <c r="BN346" s="281"/>
      <c r="BO346" s="281"/>
      <c r="BP346" s="281"/>
      <c r="BQ346" s="281"/>
      <c r="BR346" s="281"/>
      <c r="BS346" s="281"/>
      <c r="BT346" s="281"/>
      <c r="BU346" s="281"/>
      <c r="BV346" s="281">
        <f>BW346</f>
        <v>0</v>
      </c>
      <c r="BW346" s="281"/>
      <c r="BX346" s="281"/>
      <c r="BY346" s="281">
        <f>BZ346</f>
        <v>0</v>
      </c>
      <c r="BZ346" s="288">
        <f>CC346-BW346</f>
        <v>0</v>
      </c>
      <c r="CA346" s="288"/>
      <c r="CB346" s="166">
        <f t="shared" si="826"/>
        <v>0</v>
      </c>
      <c r="CC346" s="281"/>
      <c r="CD346" s="281"/>
      <c r="CE346" s="281"/>
      <c r="CF346" s="281"/>
      <c r="CG346" s="281"/>
      <c r="CH346" s="281">
        <f>CI346</f>
        <v>0</v>
      </c>
      <c r="CI346" s="281"/>
      <c r="CJ346" s="281"/>
      <c r="CK346" s="281">
        <f>CL346</f>
        <v>0</v>
      </c>
      <c r="CL346" s="288">
        <f>CR346-CI346</f>
        <v>0</v>
      </c>
      <c r="CM346" s="288"/>
      <c r="CN346" s="288"/>
      <c r="CO346" s="288"/>
      <c r="CP346" s="288"/>
      <c r="CQ346" s="281">
        <f>CR346</f>
        <v>0</v>
      </c>
      <c r="CR346" s="281"/>
      <c r="CS346" s="281"/>
      <c r="CT346" s="281">
        <f>CU346</f>
        <v>0</v>
      </c>
      <c r="CU346" s="281"/>
      <c r="CV346" s="281"/>
      <c r="CW346" s="281"/>
      <c r="CX346" s="281"/>
      <c r="CY346" s="281"/>
      <c r="CZ346" s="281">
        <f>DA346</f>
        <v>0</v>
      </c>
      <c r="DA346" s="281"/>
      <c r="DB346" s="281"/>
      <c r="DC346" s="281"/>
      <c r="DD346" s="281"/>
      <c r="DE346" s="281"/>
      <c r="DF346" s="281"/>
      <c r="DG346" s="281"/>
      <c r="DH346" s="281"/>
      <c r="DI346" s="281"/>
      <c r="DJ346" s="281"/>
      <c r="DK346" s="281"/>
      <c r="DL346" s="281"/>
      <c r="DM346" s="281"/>
      <c r="DN346" s="281"/>
      <c r="DO346" s="281"/>
      <c r="DP346" s="281"/>
      <c r="DQ346" s="281"/>
      <c r="DR346" s="281"/>
      <c r="DS346" s="281"/>
      <c r="DT346" s="281"/>
      <c r="DU346" s="281">
        <f>DV346</f>
        <v>0</v>
      </c>
      <c r="DV346" s="281"/>
      <c r="DW346" s="281"/>
      <c r="DX346" s="281">
        <f>DY346</f>
        <v>0</v>
      </c>
      <c r="DY346" s="281"/>
      <c r="DZ346" s="281"/>
      <c r="EA346" s="281"/>
      <c r="EB346" s="281"/>
      <c r="EC346" s="281"/>
      <c r="ED346" s="281"/>
      <c r="EE346" s="281"/>
      <c r="EF346" s="281"/>
      <c r="EG346" s="166">
        <f t="shared" si="830"/>
        <v>0</v>
      </c>
      <c r="EH346" s="281"/>
      <c r="EI346" s="281"/>
      <c r="EJ346" s="166">
        <f t="shared" si="827"/>
        <v>0</v>
      </c>
      <c r="EK346" s="166">
        <f t="shared" si="831"/>
        <v>0</v>
      </c>
      <c r="EL346" s="281"/>
      <c r="EM346" s="281"/>
      <c r="EN346" s="166">
        <f t="shared" si="828"/>
        <v>0</v>
      </c>
      <c r="EO346" s="166">
        <f t="shared" si="832"/>
        <v>0</v>
      </c>
      <c r="EP346" s="281"/>
      <c r="EQ346" s="281"/>
      <c r="ER346" s="166">
        <f t="shared" si="833"/>
        <v>0</v>
      </c>
      <c r="ES346" s="166">
        <f t="shared" si="834"/>
        <v>0</v>
      </c>
      <c r="ET346" s="281"/>
      <c r="EU346" s="281"/>
      <c r="EV346" s="166">
        <f t="shared" si="829"/>
        <v>0</v>
      </c>
      <c r="EW346" s="281">
        <f>EX346</f>
        <v>0</v>
      </c>
      <c r="EX346" s="281"/>
      <c r="EY346" s="281"/>
      <c r="EZ346" s="263"/>
      <c r="FA346" s="263"/>
      <c r="FB346" s="263"/>
      <c r="FC346" s="263">
        <f>FD346</f>
        <v>0</v>
      </c>
      <c r="FD346" s="263"/>
      <c r="FE346" s="263"/>
      <c r="FF346" s="263"/>
      <c r="FG346" s="281"/>
      <c r="FH346" s="281"/>
      <c r="FI346" s="281"/>
      <c r="FJ346" s="281"/>
      <c r="FK346" s="166">
        <f t="shared" si="835"/>
        <v>0</v>
      </c>
      <c r="FL346" s="281"/>
      <c r="FM346" s="281"/>
      <c r="FN346" s="166">
        <f t="shared" si="836"/>
        <v>0</v>
      </c>
      <c r="FO346" s="263">
        <f>FP346</f>
        <v>0</v>
      </c>
      <c r="FP346" s="263"/>
      <c r="FQ346" s="263"/>
      <c r="FR346" s="263"/>
      <c r="FS346" s="263"/>
      <c r="FT346" s="263"/>
      <c r="FU346" s="263"/>
      <c r="FV346" s="263"/>
      <c r="FW346" s="263"/>
      <c r="FX346" s="263"/>
      <c r="FY346" s="263"/>
      <c r="FZ346" s="263"/>
      <c r="GA346" s="263"/>
      <c r="GB346" s="526"/>
      <c r="GC346" s="263"/>
      <c r="GD346" s="263"/>
      <c r="GE346" s="263"/>
      <c r="GF346" s="263"/>
      <c r="GG346" s="263"/>
      <c r="GH346" s="263"/>
      <c r="GI346" s="263"/>
      <c r="GJ346" s="431" t="e">
        <f t="shared" si="825"/>
        <v>#DIV/0!</v>
      </c>
      <c r="GK346" s="263"/>
      <c r="GL346" s="263"/>
      <c r="GM346" s="263"/>
      <c r="GN346" s="263"/>
      <c r="GO346" s="263"/>
      <c r="GP346" s="263"/>
      <c r="GQ346" s="263"/>
      <c r="GR346" s="263"/>
      <c r="GS346" s="263"/>
      <c r="GT346" s="263"/>
      <c r="GU346" s="263">
        <f>GV346</f>
        <v>0</v>
      </c>
      <c r="GV346" s="263"/>
      <c r="GW346" s="263"/>
      <c r="GX346" s="263"/>
      <c r="GY346" s="263"/>
      <c r="GZ346" s="263"/>
      <c r="HA346" s="263"/>
      <c r="HB346" s="263"/>
      <c r="HC346" s="263"/>
      <c r="HD346" s="263"/>
      <c r="HE346" s="263"/>
      <c r="HF346" s="263"/>
      <c r="HG346" s="263">
        <f>HH346</f>
        <v>0</v>
      </c>
      <c r="HH346" s="263"/>
      <c r="HI346" s="263"/>
      <c r="HJ346" s="263"/>
      <c r="HK346" s="263">
        <f>HL346</f>
        <v>0</v>
      </c>
      <c r="HL346" s="263"/>
      <c r="HM346" s="263"/>
      <c r="HN346" s="263"/>
      <c r="HO346" s="263">
        <f>HP346</f>
        <v>0</v>
      </c>
      <c r="HP346" s="263"/>
      <c r="HQ346" s="263"/>
      <c r="HR346" s="263"/>
      <c r="HS346" s="263">
        <f>HT346</f>
        <v>0</v>
      </c>
      <c r="HT346" s="263"/>
      <c r="HU346" s="263"/>
      <c r="HV346" s="263"/>
      <c r="HW346" s="263">
        <f>HX346</f>
        <v>0</v>
      </c>
      <c r="HX346" s="263"/>
      <c r="HY346" s="263"/>
      <c r="HZ346" s="263"/>
      <c r="IA346" s="263">
        <f>IB346</f>
        <v>0</v>
      </c>
      <c r="IB346" s="263"/>
      <c r="IC346" s="263"/>
      <c r="ID346" s="263"/>
      <c r="IE346" s="273"/>
      <c r="IF346" s="270"/>
      <c r="IG346" s="270"/>
      <c r="IH346" s="270"/>
    </row>
    <row r="347" spans="2:242" s="217" customFormat="1" ht="32.25" hidden="1" customHeight="1" x14ac:dyDescent="0.3">
      <c r="B347" s="542"/>
      <c r="C347" s="312" t="s">
        <v>511</v>
      </c>
      <c r="D347" s="279" t="s">
        <v>512</v>
      </c>
      <c r="E347" s="280">
        <f>F347+G347</f>
        <v>0</v>
      </c>
      <c r="F347" s="280"/>
      <c r="G347" s="280">
        <f>G348+G349</f>
        <v>0</v>
      </c>
      <c r="H347" s="280">
        <f>I347+J347</f>
        <v>0</v>
      </c>
      <c r="I347" s="280"/>
      <c r="J347" s="280">
        <f>J348+J349</f>
        <v>0</v>
      </c>
      <c r="K347" s="280">
        <f>L347+M347</f>
        <v>0</v>
      </c>
      <c r="L347" s="280"/>
      <c r="M347" s="280">
        <f>M348+M349</f>
        <v>0</v>
      </c>
      <c r="N347" s="280">
        <f>O347+P347</f>
        <v>0</v>
      </c>
      <c r="O347" s="280"/>
      <c r="P347" s="280">
        <f>P348+P349</f>
        <v>0</v>
      </c>
      <c r="Q347" s="281">
        <f>R347+S347</f>
        <v>0</v>
      </c>
      <c r="R347" s="281"/>
      <c r="S347" s="281">
        <f>S348+S349</f>
        <v>0</v>
      </c>
      <c r="T347" s="281">
        <f>U347+V347</f>
        <v>0</v>
      </c>
      <c r="U347" s="281"/>
      <c r="V347" s="281">
        <f>V348+V349</f>
        <v>0</v>
      </c>
      <c r="W347" s="281">
        <f>X347+Y347</f>
        <v>0</v>
      </c>
      <c r="X347" s="281"/>
      <c r="Y347" s="281">
        <f>Y348+Y349</f>
        <v>0</v>
      </c>
      <c r="Z347" s="281">
        <f>AA347+AB347</f>
        <v>0</v>
      </c>
      <c r="AA347" s="281"/>
      <c r="AB347" s="281">
        <f>AB348+AB349</f>
        <v>0</v>
      </c>
      <c r="AC347" s="281">
        <f>AD347+AE347</f>
        <v>0</v>
      </c>
      <c r="AD347" s="281"/>
      <c r="AE347" s="281">
        <f>AE348+AE349</f>
        <v>0</v>
      </c>
      <c r="AF347" s="281">
        <f>AG347+AH347</f>
        <v>0</v>
      </c>
      <c r="AG347" s="281"/>
      <c r="AH347" s="281">
        <f>AH348+AH349</f>
        <v>0</v>
      </c>
      <c r="AI347" s="281"/>
      <c r="AJ347" s="281"/>
      <c r="AK347" s="281">
        <f t="shared" si="819"/>
        <v>0</v>
      </c>
      <c r="AL347" s="281">
        <f t="shared" si="819"/>
        <v>0</v>
      </c>
      <c r="AM347" s="281"/>
      <c r="AN347" s="281"/>
      <c r="AO347" s="281"/>
      <c r="AP347" s="281"/>
      <c r="AQ347" s="281"/>
      <c r="AR347" s="281"/>
      <c r="AS347" s="281">
        <f>AT347+AU347</f>
        <v>0</v>
      </c>
      <c r="AT347" s="281"/>
      <c r="AU347" s="281">
        <f>AU348+AU349</f>
        <v>0</v>
      </c>
      <c r="AV347" s="281">
        <f>AW347+AX347</f>
        <v>0</v>
      </c>
      <c r="AW347" s="281"/>
      <c r="AX347" s="281">
        <f>AX348+AX349</f>
        <v>0</v>
      </c>
      <c r="AY347" s="281">
        <f>AZ347+BA347</f>
        <v>0</v>
      </c>
      <c r="AZ347" s="281"/>
      <c r="BA347" s="281">
        <f>BA348+BA349</f>
        <v>0</v>
      </c>
      <c r="BB347" s="281">
        <f>BC347+BD347</f>
        <v>0</v>
      </c>
      <c r="BC347" s="281"/>
      <c r="BD347" s="281">
        <f>BD348+BD349</f>
        <v>0</v>
      </c>
      <c r="BE347" s="281">
        <f>BF347+BG347</f>
        <v>0</v>
      </c>
      <c r="BF347" s="281"/>
      <c r="BG347" s="281">
        <f>BG348+BG349</f>
        <v>0</v>
      </c>
      <c r="BH347" s="281">
        <f>BI347+BJ347</f>
        <v>0</v>
      </c>
      <c r="BI347" s="281"/>
      <c r="BJ347" s="281">
        <f>BJ348+BJ349</f>
        <v>0</v>
      </c>
      <c r="BK347" s="281"/>
      <c r="BL347" s="281"/>
      <c r="BM347" s="281"/>
      <c r="BN347" s="281"/>
      <c r="BO347" s="281"/>
      <c r="BP347" s="281"/>
      <c r="BQ347" s="281"/>
      <c r="BR347" s="281"/>
      <c r="BS347" s="281"/>
      <c r="BT347" s="281"/>
      <c r="BU347" s="281"/>
      <c r="BV347" s="281">
        <f>BW347+BX347</f>
        <v>0</v>
      </c>
      <c r="BW347" s="281"/>
      <c r="BX347" s="281">
        <f>BX348+BX349</f>
        <v>0</v>
      </c>
      <c r="BY347" s="281">
        <f>BZ347+CA347</f>
        <v>0</v>
      </c>
      <c r="BZ347" s="281"/>
      <c r="CA347" s="281">
        <f>CA348+CA349</f>
        <v>0</v>
      </c>
      <c r="CB347" s="166">
        <f t="shared" si="826"/>
        <v>0</v>
      </c>
      <c r="CC347" s="281"/>
      <c r="CD347" s="281">
        <f>CD348+CD349</f>
        <v>0</v>
      </c>
      <c r="CE347" s="281"/>
      <c r="CF347" s="281"/>
      <c r="CG347" s="281"/>
      <c r="CH347" s="281">
        <f>CI347+CJ347</f>
        <v>0</v>
      </c>
      <c r="CI347" s="281"/>
      <c r="CJ347" s="281">
        <f>CJ348+CJ349</f>
        <v>0</v>
      </c>
      <c r="CK347" s="281">
        <f>CL347+CM347</f>
        <v>0</v>
      </c>
      <c r="CL347" s="281"/>
      <c r="CM347" s="281">
        <f>CM348+CM349</f>
        <v>0</v>
      </c>
      <c r="CN347" s="281"/>
      <c r="CO347" s="281"/>
      <c r="CP347" s="281"/>
      <c r="CQ347" s="281">
        <f>CR347+CS347</f>
        <v>0</v>
      </c>
      <c r="CR347" s="281"/>
      <c r="CS347" s="281">
        <f>CS348+CS349</f>
        <v>0</v>
      </c>
      <c r="CT347" s="281">
        <f>CU347+CV347</f>
        <v>0</v>
      </c>
      <c r="CU347" s="281"/>
      <c r="CV347" s="281">
        <f>CV348+CV349</f>
        <v>0</v>
      </c>
      <c r="CW347" s="281"/>
      <c r="CX347" s="281"/>
      <c r="CY347" s="281"/>
      <c r="CZ347" s="281">
        <f>DA347+DB347</f>
        <v>0</v>
      </c>
      <c r="DA347" s="281"/>
      <c r="DB347" s="281">
        <f>DB348+DB349</f>
        <v>0</v>
      </c>
      <c r="DC347" s="281"/>
      <c r="DD347" s="281"/>
      <c r="DE347" s="281"/>
      <c r="DF347" s="281"/>
      <c r="DG347" s="281"/>
      <c r="DH347" s="281"/>
      <c r="DI347" s="281"/>
      <c r="DJ347" s="281"/>
      <c r="DK347" s="281"/>
      <c r="DL347" s="281"/>
      <c r="DM347" s="281"/>
      <c r="DN347" s="281"/>
      <c r="DO347" s="281"/>
      <c r="DP347" s="281"/>
      <c r="DQ347" s="281"/>
      <c r="DR347" s="281"/>
      <c r="DS347" s="281"/>
      <c r="DT347" s="281"/>
      <c r="DU347" s="281">
        <f>DV347+DW347</f>
        <v>0</v>
      </c>
      <c r="DV347" s="281"/>
      <c r="DW347" s="281">
        <f>DW348+DW349</f>
        <v>0</v>
      </c>
      <c r="DX347" s="281">
        <f>DY347+DZ347</f>
        <v>0</v>
      </c>
      <c r="DY347" s="281"/>
      <c r="DZ347" s="281">
        <f>DZ348+DZ349</f>
        <v>0</v>
      </c>
      <c r="EA347" s="281"/>
      <c r="EB347" s="281"/>
      <c r="EC347" s="281"/>
      <c r="ED347" s="281"/>
      <c r="EE347" s="281"/>
      <c r="EF347" s="281"/>
      <c r="EG347" s="166">
        <f t="shared" si="830"/>
        <v>0</v>
      </c>
      <c r="EH347" s="281"/>
      <c r="EI347" s="281"/>
      <c r="EJ347" s="166">
        <f t="shared" si="827"/>
        <v>0</v>
      </c>
      <c r="EK347" s="166">
        <f t="shared" si="831"/>
        <v>0</v>
      </c>
      <c r="EL347" s="281"/>
      <c r="EM347" s="281"/>
      <c r="EN347" s="166">
        <f t="shared" si="828"/>
        <v>0</v>
      </c>
      <c r="EO347" s="166">
        <f t="shared" si="832"/>
        <v>0</v>
      </c>
      <c r="EP347" s="281"/>
      <c r="EQ347" s="281"/>
      <c r="ER347" s="166">
        <f t="shared" si="833"/>
        <v>0</v>
      </c>
      <c r="ES347" s="166">
        <f t="shared" si="834"/>
        <v>0</v>
      </c>
      <c r="ET347" s="281"/>
      <c r="EU347" s="281"/>
      <c r="EV347" s="166">
        <f t="shared" si="829"/>
        <v>0</v>
      </c>
      <c r="EW347" s="281">
        <f>EX347+EY347</f>
        <v>0</v>
      </c>
      <c r="EX347" s="281"/>
      <c r="EY347" s="281">
        <f>EY348+EY349</f>
        <v>0</v>
      </c>
      <c r="EZ347" s="263"/>
      <c r="FA347" s="263"/>
      <c r="FB347" s="263"/>
      <c r="FC347" s="263">
        <f>FD347+FF347</f>
        <v>0</v>
      </c>
      <c r="FD347" s="263"/>
      <c r="FE347" s="263"/>
      <c r="FF347" s="263">
        <f>FF348+FF349</f>
        <v>0</v>
      </c>
      <c r="FG347" s="281"/>
      <c r="FH347" s="281"/>
      <c r="FI347" s="281"/>
      <c r="FJ347" s="281"/>
      <c r="FK347" s="166">
        <f t="shared" si="835"/>
        <v>0</v>
      </c>
      <c r="FL347" s="281"/>
      <c r="FM347" s="281"/>
      <c r="FN347" s="166">
        <f t="shared" si="836"/>
        <v>0</v>
      </c>
      <c r="FO347" s="263">
        <f>FP347+FR347</f>
        <v>0</v>
      </c>
      <c r="FP347" s="263"/>
      <c r="FQ347" s="263"/>
      <c r="FR347" s="263">
        <f>FR348+FR349</f>
        <v>0</v>
      </c>
      <c r="FS347" s="263"/>
      <c r="FT347" s="263"/>
      <c r="FU347" s="263"/>
      <c r="FV347" s="263"/>
      <c r="FW347" s="263"/>
      <c r="FX347" s="263"/>
      <c r="FY347" s="263"/>
      <c r="FZ347" s="263"/>
      <c r="GA347" s="263"/>
      <c r="GB347" s="526"/>
      <c r="GC347" s="263"/>
      <c r="GD347" s="263"/>
      <c r="GE347" s="263"/>
      <c r="GF347" s="263"/>
      <c r="GG347" s="263"/>
      <c r="GH347" s="263"/>
      <c r="GI347" s="263"/>
      <c r="GJ347" s="431" t="e">
        <f t="shared" si="825"/>
        <v>#DIV/0!</v>
      </c>
      <c r="GK347" s="263"/>
      <c r="GL347" s="263"/>
      <c r="GM347" s="263"/>
      <c r="GN347" s="263"/>
      <c r="GO347" s="263"/>
      <c r="GP347" s="263"/>
      <c r="GQ347" s="263"/>
      <c r="GR347" s="263"/>
      <c r="GS347" s="263"/>
      <c r="GT347" s="263"/>
      <c r="GU347" s="263">
        <f>GV347+GX347</f>
        <v>0</v>
      </c>
      <c r="GV347" s="263"/>
      <c r="GW347" s="263"/>
      <c r="GX347" s="263">
        <f>GX348+GX349</f>
        <v>0</v>
      </c>
      <c r="GY347" s="263"/>
      <c r="GZ347" s="263"/>
      <c r="HA347" s="263"/>
      <c r="HB347" s="263"/>
      <c r="HC347" s="263"/>
      <c r="HD347" s="263"/>
      <c r="HE347" s="263"/>
      <c r="HF347" s="263"/>
      <c r="HG347" s="263">
        <f>HH347+HJ347</f>
        <v>0</v>
      </c>
      <c r="HH347" s="263"/>
      <c r="HI347" s="263"/>
      <c r="HJ347" s="263">
        <f>HJ348+HJ349</f>
        <v>0</v>
      </c>
      <c r="HK347" s="263">
        <f>HL347+HN347</f>
        <v>0</v>
      </c>
      <c r="HL347" s="263"/>
      <c r="HM347" s="263"/>
      <c r="HN347" s="263">
        <f>HN348+HN349</f>
        <v>0</v>
      </c>
      <c r="HO347" s="263">
        <f>HP347+HR347</f>
        <v>0</v>
      </c>
      <c r="HP347" s="263"/>
      <c r="HQ347" s="263"/>
      <c r="HR347" s="263">
        <f>HR348+HR349</f>
        <v>0</v>
      </c>
      <c r="HS347" s="263">
        <f>HT347+HV347</f>
        <v>0</v>
      </c>
      <c r="HT347" s="263"/>
      <c r="HU347" s="263"/>
      <c r="HV347" s="263">
        <f>HV348+HV349</f>
        <v>0</v>
      </c>
      <c r="HW347" s="263">
        <f>HX347+HZ347</f>
        <v>0</v>
      </c>
      <c r="HX347" s="263"/>
      <c r="HY347" s="263"/>
      <c r="HZ347" s="263">
        <f>HZ348+HZ349</f>
        <v>0</v>
      </c>
      <c r="IA347" s="263">
        <f>IB347+ID347</f>
        <v>0</v>
      </c>
      <c r="IB347" s="263"/>
      <c r="IC347" s="263"/>
      <c r="ID347" s="263">
        <f>ID348+ID349</f>
        <v>0</v>
      </c>
      <c r="IE347" s="273"/>
      <c r="IF347" s="270"/>
      <c r="IG347" s="270"/>
      <c r="IH347" s="270"/>
    </row>
    <row r="348" spans="2:242" s="217" customFormat="1" ht="15" hidden="1" customHeight="1" x14ac:dyDescent="0.3">
      <c r="B348" s="542"/>
      <c r="C348" s="312" t="s">
        <v>506</v>
      </c>
      <c r="D348" s="279"/>
      <c r="E348" s="280">
        <f>G348</f>
        <v>0</v>
      </c>
      <c r="F348" s="280"/>
      <c r="G348" s="280">
        <f>G351+G354</f>
        <v>0</v>
      </c>
      <c r="H348" s="280">
        <f>J348</f>
        <v>0</v>
      </c>
      <c r="I348" s="280"/>
      <c r="J348" s="280">
        <f>J351+J354</f>
        <v>0</v>
      </c>
      <c r="K348" s="280">
        <f>M348</f>
        <v>0</v>
      </c>
      <c r="L348" s="280"/>
      <c r="M348" s="280">
        <f>M351+M354</f>
        <v>0</v>
      </c>
      <c r="N348" s="280">
        <f>P348</f>
        <v>0</v>
      </c>
      <c r="O348" s="280"/>
      <c r="P348" s="280">
        <f>P351+P354</f>
        <v>0</v>
      </c>
      <c r="Q348" s="281">
        <f>S348</f>
        <v>0</v>
      </c>
      <c r="R348" s="281"/>
      <c r="S348" s="281">
        <f>S351+S354</f>
        <v>0</v>
      </c>
      <c r="T348" s="281">
        <f>V348</f>
        <v>0</v>
      </c>
      <c r="U348" s="281"/>
      <c r="V348" s="281">
        <f>V351+V354</f>
        <v>0</v>
      </c>
      <c r="W348" s="281">
        <f>Y348</f>
        <v>0</v>
      </c>
      <c r="X348" s="281"/>
      <c r="Y348" s="281">
        <f>Y351+Y354</f>
        <v>0</v>
      </c>
      <c r="Z348" s="281">
        <f>AB348</f>
        <v>0</v>
      </c>
      <c r="AA348" s="281"/>
      <c r="AB348" s="281">
        <f>AB351+AB354</f>
        <v>0</v>
      </c>
      <c r="AC348" s="281">
        <f>AE348</f>
        <v>0</v>
      </c>
      <c r="AD348" s="281"/>
      <c r="AE348" s="281">
        <f>AE351+AE354</f>
        <v>0</v>
      </c>
      <c r="AF348" s="281">
        <f>AH348</f>
        <v>0</v>
      </c>
      <c r="AG348" s="281"/>
      <c r="AH348" s="281">
        <f>AH351+AH354</f>
        <v>0</v>
      </c>
      <c r="AI348" s="281"/>
      <c r="AJ348" s="281"/>
      <c r="AK348" s="281">
        <f t="shared" si="819"/>
        <v>0</v>
      </c>
      <c r="AL348" s="281">
        <f t="shared" si="819"/>
        <v>0</v>
      </c>
      <c r="AM348" s="281"/>
      <c r="AN348" s="281"/>
      <c r="AO348" s="281"/>
      <c r="AP348" s="281"/>
      <c r="AQ348" s="281"/>
      <c r="AR348" s="281"/>
      <c r="AS348" s="281">
        <f>AU348</f>
        <v>0</v>
      </c>
      <c r="AT348" s="281"/>
      <c r="AU348" s="281">
        <f>AU351+AU354</f>
        <v>0</v>
      </c>
      <c r="AV348" s="281">
        <f>AX348</f>
        <v>0</v>
      </c>
      <c r="AW348" s="281"/>
      <c r="AX348" s="281">
        <f>AX351+AX354</f>
        <v>0</v>
      </c>
      <c r="AY348" s="281">
        <f>BA348</f>
        <v>0</v>
      </c>
      <c r="AZ348" s="281"/>
      <c r="BA348" s="281">
        <f>BA351+BA354</f>
        <v>0</v>
      </c>
      <c r="BB348" s="281">
        <f>BD348</f>
        <v>0</v>
      </c>
      <c r="BC348" s="281"/>
      <c r="BD348" s="281">
        <f>BD351+BD354</f>
        <v>0</v>
      </c>
      <c r="BE348" s="281">
        <f>BG348</f>
        <v>0</v>
      </c>
      <c r="BF348" s="281"/>
      <c r="BG348" s="281">
        <f>BG351+BG354</f>
        <v>0</v>
      </c>
      <c r="BH348" s="281">
        <f>BJ348</f>
        <v>0</v>
      </c>
      <c r="BI348" s="281"/>
      <c r="BJ348" s="281">
        <f>BJ351+BJ354</f>
        <v>0</v>
      </c>
      <c r="BK348" s="281"/>
      <c r="BL348" s="281"/>
      <c r="BM348" s="281"/>
      <c r="BN348" s="281"/>
      <c r="BO348" s="281"/>
      <c r="BP348" s="281"/>
      <c r="BQ348" s="281"/>
      <c r="BR348" s="281"/>
      <c r="BS348" s="281"/>
      <c r="BT348" s="281"/>
      <c r="BU348" s="281"/>
      <c r="BV348" s="281">
        <f>BX348</f>
        <v>0</v>
      </c>
      <c r="BW348" s="281"/>
      <c r="BX348" s="281">
        <f>BX351+BX354</f>
        <v>0</v>
      </c>
      <c r="BY348" s="281">
        <f>CA348</f>
        <v>0</v>
      </c>
      <c r="BZ348" s="281"/>
      <c r="CA348" s="281">
        <f>CA351+CA354</f>
        <v>0</v>
      </c>
      <c r="CB348" s="166">
        <f t="shared" si="826"/>
        <v>0</v>
      </c>
      <c r="CC348" s="281"/>
      <c r="CD348" s="281">
        <f>CD351+CD354</f>
        <v>0</v>
      </c>
      <c r="CE348" s="281"/>
      <c r="CF348" s="281"/>
      <c r="CG348" s="281"/>
      <c r="CH348" s="281">
        <f>CJ348</f>
        <v>0</v>
      </c>
      <c r="CI348" s="281"/>
      <c r="CJ348" s="281">
        <f>CJ351+CJ354</f>
        <v>0</v>
      </c>
      <c r="CK348" s="281">
        <f>CM348</f>
        <v>0</v>
      </c>
      <c r="CL348" s="281"/>
      <c r="CM348" s="281">
        <f>CM351+CM354</f>
        <v>0</v>
      </c>
      <c r="CN348" s="281"/>
      <c r="CO348" s="281"/>
      <c r="CP348" s="281"/>
      <c r="CQ348" s="281">
        <f>CS348</f>
        <v>0</v>
      </c>
      <c r="CR348" s="281"/>
      <c r="CS348" s="281">
        <f>CS351+CS354</f>
        <v>0</v>
      </c>
      <c r="CT348" s="281">
        <f>CV348</f>
        <v>0</v>
      </c>
      <c r="CU348" s="281"/>
      <c r="CV348" s="281">
        <f>CV351+CV354</f>
        <v>0</v>
      </c>
      <c r="CW348" s="281"/>
      <c r="CX348" s="281"/>
      <c r="CY348" s="281"/>
      <c r="CZ348" s="281">
        <f>DB348</f>
        <v>0</v>
      </c>
      <c r="DA348" s="281"/>
      <c r="DB348" s="281">
        <f>DB351+DB354</f>
        <v>0</v>
      </c>
      <c r="DC348" s="281"/>
      <c r="DD348" s="281"/>
      <c r="DE348" s="281"/>
      <c r="DF348" s="281"/>
      <c r="DG348" s="281"/>
      <c r="DH348" s="281"/>
      <c r="DI348" s="281"/>
      <c r="DJ348" s="281"/>
      <c r="DK348" s="281"/>
      <c r="DL348" s="281"/>
      <c r="DM348" s="281"/>
      <c r="DN348" s="281"/>
      <c r="DO348" s="281"/>
      <c r="DP348" s="281"/>
      <c r="DQ348" s="281"/>
      <c r="DR348" s="281"/>
      <c r="DS348" s="281"/>
      <c r="DT348" s="281"/>
      <c r="DU348" s="281">
        <f>DW348</f>
        <v>0</v>
      </c>
      <c r="DV348" s="281"/>
      <c r="DW348" s="281">
        <f>DW351+DW354</f>
        <v>0</v>
      </c>
      <c r="DX348" s="281">
        <f>DZ348</f>
        <v>0</v>
      </c>
      <c r="DY348" s="281"/>
      <c r="DZ348" s="281">
        <f>DZ351+DZ354</f>
        <v>0</v>
      </c>
      <c r="EA348" s="281"/>
      <c r="EB348" s="281"/>
      <c r="EC348" s="281"/>
      <c r="ED348" s="281"/>
      <c r="EE348" s="281"/>
      <c r="EF348" s="281"/>
      <c r="EG348" s="166">
        <f t="shared" si="830"/>
        <v>0</v>
      </c>
      <c r="EH348" s="281"/>
      <c r="EI348" s="281"/>
      <c r="EJ348" s="166">
        <f t="shared" si="827"/>
        <v>0</v>
      </c>
      <c r="EK348" s="166">
        <f t="shared" si="831"/>
        <v>0</v>
      </c>
      <c r="EL348" s="281"/>
      <c r="EM348" s="281"/>
      <c r="EN348" s="166">
        <f t="shared" si="828"/>
        <v>0</v>
      </c>
      <c r="EO348" s="166">
        <f t="shared" si="832"/>
        <v>0</v>
      </c>
      <c r="EP348" s="281"/>
      <c r="EQ348" s="281"/>
      <c r="ER348" s="166">
        <f t="shared" si="833"/>
        <v>0</v>
      </c>
      <c r="ES348" s="166">
        <f t="shared" si="834"/>
        <v>0</v>
      </c>
      <c r="ET348" s="281"/>
      <c r="EU348" s="281"/>
      <c r="EV348" s="166">
        <f t="shared" si="829"/>
        <v>0</v>
      </c>
      <c r="EW348" s="281">
        <f>EY348</f>
        <v>0</v>
      </c>
      <c r="EX348" s="281"/>
      <c r="EY348" s="281">
        <f>EY351+EY354</f>
        <v>0</v>
      </c>
      <c r="EZ348" s="263"/>
      <c r="FA348" s="263"/>
      <c r="FB348" s="263"/>
      <c r="FC348" s="263">
        <f>FF348</f>
        <v>0</v>
      </c>
      <c r="FD348" s="263"/>
      <c r="FE348" s="263"/>
      <c r="FF348" s="263">
        <f>FF351+FF354</f>
        <v>0</v>
      </c>
      <c r="FG348" s="281"/>
      <c r="FH348" s="281"/>
      <c r="FI348" s="281"/>
      <c r="FJ348" s="281"/>
      <c r="FK348" s="166">
        <f t="shared" si="835"/>
        <v>0</v>
      </c>
      <c r="FL348" s="281"/>
      <c r="FM348" s="281"/>
      <c r="FN348" s="166">
        <f t="shared" si="836"/>
        <v>0</v>
      </c>
      <c r="FO348" s="263">
        <f>FR348</f>
        <v>0</v>
      </c>
      <c r="FP348" s="263"/>
      <c r="FQ348" s="263"/>
      <c r="FR348" s="263">
        <f>FR351+FR354</f>
        <v>0</v>
      </c>
      <c r="FS348" s="263"/>
      <c r="FT348" s="263"/>
      <c r="FU348" s="263"/>
      <c r="FV348" s="263"/>
      <c r="FW348" s="263"/>
      <c r="FX348" s="263"/>
      <c r="FY348" s="263"/>
      <c r="FZ348" s="263"/>
      <c r="GA348" s="263"/>
      <c r="GB348" s="526"/>
      <c r="GC348" s="263"/>
      <c r="GD348" s="263"/>
      <c r="GE348" s="263"/>
      <c r="GF348" s="263"/>
      <c r="GG348" s="263"/>
      <c r="GH348" s="263"/>
      <c r="GI348" s="263"/>
      <c r="GJ348" s="431" t="e">
        <f t="shared" si="825"/>
        <v>#DIV/0!</v>
      </c>
      <c r="GK348" s="263"/>
      <c r="GL348" s="263"/>
      <c r="GM348" s="263"/>
      <c r="GN348" s="263"/>
      <c r="GO348" s="263"/>
      <c r="GP348" s="263"/>
      <c r="GQ348" s="263"/>
      <c r="GR348" s="263"/>
      <c r="GS348" s="263"/>
      <c r="GT348" s="263"/>
      <c r="GU348" s="263">
        <f>GX348</f>
        <v>0</v>
      </c>
      <c r="GV348" s="263"/>
      <c r="GW348" s="263"/>
      <c r="GX348" s="263">
        <f>GX351+GX354</f>
        <v>0</v>
      </c>
      <c r="GY348" s="263"/>
      <c r="GZ348" s="263"/>
      <c r="HA348" s="263"/>
      <c r="HB348" s="263"/>
      <c r="HC348" s="263"/>
      <c r="HD348" s="263"/>
      <c r="HE348" s="263"/>
      <c r="HF348" s="263"/>
      <c r="HG348" s="263">
        <f>HJ348</f>
        <v>0</v>
      </c>
      <c r="HH348" s="263"/>
      <c r="HI348" s="263"/>
      <c r="HJ348" s="263">
        <f>HJ351+HJ354</f>
        <v>0</v>
      </c>
      <c r="HK348" s="263">
        <f>HN348</f>
        <v>0</v>
      </c>
      <c r="HL348" s="263"/>
      <c r="HM348" s="263"/>
      <c r="HN348" s="263">
        <f>HN351+HN354</f>
        <v>0</v>
      </c>
      <c r="HO348" s="263">
        <f>HR348</f>
        <v>0</v>
      </c>
      <c r="HP348" s="263"/>
      <c r="HQ348" s="263"/>
      <c r="HR348" s="263">
        <f>HR351+HR354</f>
        <v>0</v>
      </c>
      <c r="HS348" s="263">
        <f>HV348</f>
        <v>0</v>
      </c>
      <c r="HT348" s="263"/>
      <c r="HU348" s="263"/>
      <c r="HV348" s="263">
        <f>HV351+HV354</f>
        <v>0</v>
      </c>
      <c r="HW348" s="263">
        <f>HZ348</f>
        <v>0</v>
      </c>
      <c r="HX348" s="263"/>
      <c r="HY348" s="263"/>
      <c r="HZ348" s="263">
        <f>HZ351+HZ354</f>
        <v>0</v>
      </c>
      <c r="IA348" s="263">
        <f>ID348</f>
        <v>0</v>
      </c>
      <c r="IB348" s="263"/>
      <c r="IC348" s="263"/>
      <c r="ID348" s="263">
        <f>ID351+ID354</f>
        <v>0</v>
      </c>
      <c r="IE348" s="273"/>
      <c r="IF348" s="270"/>
      <c r="IG348" s="270"/>
      <c r="IH348" s="270"/>
    </row>
    <row r="349" spans="2:242" s="217" customFormat="1" ht="15" hidden="1" customHeight="1" x14ac:dyDescent="0.3">
      <c r="B349" s="542"/>
      <c r="C349" s="312" t="s">
        <v>507</v>
      </c>
      <c r="D349" s="279"/>
      <c r="E349" s="280">
        <f>G349</f>
        <v>0</v>
      </c>
      <c r="F349" s="280"/>
      <c r="G349" s="280">
        <f>G352+G355</f>
        <v>0</v>
      </c>
      <c r="H349" s="280">
        <f>J349</f>
        <v>0</v>
      </c>
      <c r="I349" s="280"/>
      <c r="J349" s="280">
        <f>J352+J355</f>
        <v>0</v>
      </c>
      <c r="K349" s="280">
        <f>M349</f>
        <v>0</v>
      </c>
      <c r="L349" s="280"/>
      <c r="M349" s="280">
        <f>M352+M355</f>
        <v>0</v>
      </c>
      <c r="N349" s="280">
        <f>P349</f>
        <v>0</v>
      </c>
      <c r="O349" s="280"/>
      <c r="P349" s="280">
        <f>P352+P355</f>
        <v>0</v>
      </c>
      <c r="Q349" s="281">
        <f>S349</f>
        <v>0</v>
      </c>
      <c r="R349" s="281"/>
      <c r="S349" s="281">
        <f>S352+S355</f>
        <v>0</v>
      </c>
      <c r="T349" s="281">
        <f>V349</f>
        <v>0</v>
      </c>
      <c r="U349" s="281"/>
      <c r="V349" s="281">
        <f>V352+V355</f>
        <v>0</v>
      </c>
      <c r="W349" s="281">
        <f>Y349</f>
        <v>0</v>
      </c>
      <c r="X349" s="281"/>
      <c r="Y349" s="281">
        <f>Y352+Y355</f>
        <v>0</v>
      </c>
      <c r="Z349" s="281">
        <f>AB349</f>
        <v>0</v>
      </c>
      <c r="AA349" s="281"/>
      <c r="AB349" s="281">
        <f>AB352+AB355</f>
        <v>0</v>
      </c>
      <c r="AC349" s="281">
        <f>AE349</f>
        <v>0</v>
      </c>
      <c r="AD349" s="281"/>
      <c r="AE349" s="281">
        <f>AE352+AE355</f>
        <v>0</v>
      </c>
      <c r="AF349" s="281">
        <f>AH349</f>
        <v>0</v>
      </c>
      <c r="AG349" s="281"/>
      <c r="AH349" s="281">
        <f>AH352+AH355</f>
        <v>0</v>
      </c>
      <c r="AI349" s="281"/>
      <c r="AJ349" s="281"/>
      <c r="AK349" s="281">
        <f t="shared" si="819"/>
        <v>0</v>
      </c>
      <c r="AL349" s="281">
        <f t="shared" si="819"/>
        <v>0</v>
      </c>
      <c r="AM349" s="281"/>
      <c r="AN349" s="281"/>
      <c r="AO349" s="281"/>
      <c r="AP349" s="281"/>
      <c r="AQ349" s="281"/>
      <c r="AR349" s="281"/>
      <c r="AS349" s="281">
        <f>AU349</f>
        <v>0</v>
      </c>
      <c r="AT349" s="281"/>
      <c r="AU349" s="281">
        <f>AU352+AU355</f>
        <v>0</v>
      </c>
      <c r="AV349" s="281">
        <f>AX349</f>
        <v>0</v>
      </c>
      <c r="AW349" s="281"/>
      <c r="AX349" s="281">
        <f>AX352+AX355</f>
        <v>0</v>
      </c>
      <c r="AY349" s="281">
        <f>BA349</f>
        <v>0</v>
      </c>
      <c r="AZ349" s="281"/>
      <c r="BA349" s="281">
        <f>BA352+BA355</f>
        <v>0</v>
      </c>
      <c r="BB349" s="281">
        <f>BD349</f>
        <v>0</v>
      </c>
      <c r="BC349" s="281"/>
      <c r="BD349" s="281">
        <f>BD352+BD355</f>
        <v>0</v>
      </c>
      <c r="BE349" s="281">
        <f>BG349</f>
        <v>0</v>
      </c>
      <c r="BF349" s="281"/>
      <c r="BG349" s="281">
        <f>BG352+BG355</f>
        <v>0</v>
      </c>
      <c r="BH349" s="281">
        <f>BJ349</f>
        <v>0</v>
      </c>
      <c r="BI349" s="281"/>
      <c r="BJ349" s="281">
        <f>BJ352+BJ355</f>
        <v>0</v>
      </c>
      <c r="BK349" s="281"/>
      <c r="BL349" s="281"/>
      <c r="BM349" s="281"/>
      <c r="BN349" s="281"/>
      <c r="BO349" s="281"/>
      <c r="BP349" s="281"/>
      <c r="BQ349" s="281"/>
      <c r="BR349" s="281"/>
      <c r="BS349" s="281"/>
      <c r="BT349" s="281"/>
      <c r="BU349" s="281"/>
      <c r="BV349" s="281">
        <f>BX349</f>
        <v>0</v>
      </c>
      <c r="BW349" s="281"/>
      <c r="BX349" s="281">
        <f>BX352+BX355</f>
        <v>0</v>
      </c>
      <c r="BY349" s="281">
        <f>CA349</f>
        <v>0</v>
      </c>
      <c r="BZ349" s="281"/>
      <c r="CA349" s="281">
        <f>CA352+CA355</f>
        <v>0</v>
      </c>
      <c r="CB349" s="166">
        <f t="shared" si="826"/>
        <v>0</v>
      </c>
      <c r="CC349" s="281"/>
      <c r="CD349" s="281">
        <f>CD352+CD355</f>
        <v>0</v>
      </c>
      <c r="CE349" s="281"/>
      <c r="CF349" s="281"/>
      <c r="CG349" s="281"/>
      <c r="CH349" s="281">
        <f>CJ349</f>
        <v>0</v>
      </c>
      <c r="CI349" s="281"/>
      <c r="CJ349" s="281">
        <f>CJ352+CJ355</f>
        <v>0</v>
      </c>
      <c r="CK349" s="281">
        <f>CM349</f>
        <v>0</v>
      </c>
      <c r="CL349" s="281"/>
      <c r="CM349" s="281">
        <f>CM352+CM355</f>
        <v>0</v>
      </c>
      <c r="CN349" s="281"/>
      <c r="CO349" s="281"/>
      <c r="CP349" s="281"/>
      <c r="CQ349" s="281">
        <f>CS349</f>
        <v>0</v>
      </c>
      <c r="CR349" s="281"/>
      <c r="CS349" s="281">
        <f>CS352+CS355</f>
        <v>0</v>
      </c>
      <c r="CT349" s="281">
        <f>CV349</f>
        <v>0</v>
      </c>
      <c r="CU349" s="281"/>
      <c r="CV349" s="281">
        <f>CV352+CV355</f>
        <v>0</v>
      </c>
      <c r="CW349" s="281"/>
      <c r="CX349" s="281"/>
      <c r="CY349" s="281"/>
      <c r="CZ349" s="281">
        <f>DB349</f>
        <v>0</v>
      </c>
      <c r="DA349" s="281"/>
      <c r="DB349" s="281">
        <f>DB352+DB355</f>
        <v>0</v>
      </c>
      <c r="DC349" s="281"/>
      <c r="DD349" s="281"/>
      <c r="DE349" s="281"/>
      <c r="DF349" s="281"/>
      <c r="DG349" s="281"/>
      <c r="DH349" s="281"/>
      <c r="DI349" s="281"/>
      <c r="DJ349" s="281"/>
      <c r="DK349" s="281"/>
      <c r="DL349" s="281"/>
      <c r="DM349" s="281"/>
      <c r="DN349" s="281"/>
      <c r="DO349" s="281"/>
      <c r="DP349" s="281"/>
      <c r="DQ349" s="281"/>
      <c r="DR349" s="281"/>
      <c r="DS349" s="281"/>
      <c r="DT349" s="281"/>
      <c r="DU349" s="281">
        <f>DW349</f>
        <v>0</v>
      </c>
      <c r="DV349" s="281"/>
      <c r="DW349" s="281">
        <f>DW352+DW355</f>
        <v>0</v>
      </c>
      <c r="DX349" s="281">
        <f>DZ349</f>
        <v>0</v>
      </c>
      <c r="DY349" s="281"/>
      <c r="DZ349" s="281">
        <f>DZ352+DZ355</f>
        <v>0</v>
      </c>
      <c r="EA349" s="281"/>
      <c r="EB349" s="281"/>
      <c r="EC349" s="281"/>
      <c r="ED349" s="281"/>
      <c r="EE349" s="281"/>
      <c r="EF349" s="281"/>
      <c r="EG349" s="166">
        <f t="shared" si="830"/>
        <v>0</v>
      </c>
      <c r="EH349" s="281"/>
      <c r="EI349" s="281"/>
      <c r="EJ349" s="166">
        <f t="shared" si="827"/>
        <v>0</v>
      </c>
      <c r="EK349" s="166">
        <f t="shared" si="831"/>
        <v>0</v>
      </c>
      <c r="EL349" s="281"/>
      <c r="EM349" s="281"/>
      <c r="EN349" s="166">
        <f t="shared" si="828"/>
        <v>0</v>
      </c>
      <c r="EO349" s="166">
        <f t="shared" si="832"/>
        <v>0</v>
      </c>
      <c r="EP349" s="281"/>
      <c r="EQ349" s="281"/>
      <c r="ER349" s="166">
        <f t="shared" si="833"/>
        <v>0</v>
      </c>
      <c r="ES349" s="166">
        <f t="shared" si="834"/>
        <v>0</v>
      </c>
      <c r="ET349" s="281"/>
      <c r="EU349" s="281"/>
      <c r="EV349" s="166">
        <f t="shared" si="829"/>
        <v>0</v>
      </c>
      <c r="EW349" s="281">
        <f>EY349</f>
        <v>0</v>
      </c>
      <c r="EX349" s="281"/>
      <c r="EY349" s="281">
        <f>EY352+EY355</f>
        <v>0</v>
      </c>
      <c r="EZ349" s="263"/>
      <c r="FA349" s="263"/>
      <c r="FB349" s="263"/>
      <c r="FC349" s="263">
        <f>FF349</f>
        <v>0</v>
      </c>
      <c r="FD349" s="263"/>
      <c r="FE349" s="263"/>
      <c r="FF349" s="263">
        <f>FF352+FF355</f>
        <v>0</v>
      </c>
      <c r="FG349" s="281"/>
      <c r="FH349" s="281"/>
      <c r="FI349" s="281"/>
      <c r="FJ349" s="281"/>
      <c r="FK349" s="166">
        <f t="shared" si="835"/>
        <v>0</v>
      </c>
      <c r="FL349" s="281"/>
      <c r="FM349" s="281"/>
      <c r="FN349" s="166">
        <f t="shared" si="836"/>
        <v>0</v>
      </c>
      <c r="FO349" s="263">
        <f>FR349</f>
        <v>0</v>
      </c>
      <c r="FP349" s="263"/>
      <c r="FQ349" s="263"/>
      <c r="FR349" s="263">
        <f>FR352+FR355</f>
        <v>0</v>
      </c>
      <c r="FS349" s="263"/>
      <c r="FT349" s="263"/>
      <c r="FU349" s="263"/>
      <c r="FV349" s="263"/>
      <c r="FW349" s="263"/>
      <c r="FX349" s="263"/>
      <c r="FY349" s="263"/>
      <c r="FZ349" s="263"/>
      <c r="GA349" s="263"/>
      <c r="GB349" s="526"/>
      <c r="GC349" s="263"/>
      <c r="GD349" s="263"/>
      <c r="GE349" s="263"/>
      <c r="GF349" s="263"/>
      <c r="GG349" s="263"/>
      <c r="GH349" s="263"/>
      <c r="GI349" s="263"/>
      <c r="GJ349" s="431" t="e">
        <f t="shared" si="825"/>
        <v>#DIV/0!</v>
      </c>
      <c r="GK349" s="263"/>
      <c r="GL349" s="263"/>
      <c r="GM349" s="263"/>
      <c r="GN349" s="263"/>
      <c r="GO349" s="263"/>
      <c r="GP349" s="263"/>
      <c r="GQ349" s="263"/>
      <c r="GR349" s="263"/>
      <c r="GS349" s="263"/>
      <c r="GT349" s="263"/>
      <c r="GU349" s="263">
        <f>GX349</f>
        <v>0</v>
      </c>
      <c r="GV349" s="263"/>
      <c r="GW349" s="263"/>
      <c r="GX349" s="263">
        <f>GX352+GX355</f>
        <v>0</v>
      </c>
      <c r="GY349" s="263"/>
      <c r="GZ349" s="263"/>
      <c r="HA349" s="263"/>
      <c r="HB349" s="263"/>
      <c r="HC349" s="263"/>
      <c r="HD349" s="263"/>
      <c r="HE349" s="263"/>
      <c r="HF349" s="263"/>
      <c r="HG349" s="263">
        <f>HJ349</f>
        <v>0</v>
      </c>
      <c r="HH349" s="263"/>
      <c r="HI349" s="263"/>
      <c r="HJ349" s="263">
        <f>HJ352+HJ355</f>
        <v>0</v>
      </c>
      <c r="HK349" s="263">
        <f>HN349</f>
        <v>0</v>
      </c>
      <c r="HL349" s="263"/>
      <c r="HM349" s="263"/>
      <c r="HN349" s="263">
        <f>HN352+HN355</f>
        <v>0</v>
      </c>
      <c r="HO349" s="263">
        <f>HR349</f>
        <v>0</v>
      </c>
      <c r="HP349" s="263"/>
      <c r="HQ349" s="263"/>
      <c r="HR349" s="263">
        <f>HR352+HR355</f>
        <v>0</v>
      </c>
      <c r="HS349" s="263">
        <f>HV349</f>
        <v>0</v>
      </c>
      <c r="HT349" s="263"/>
      <c r="HU349" s="263"/>
      <c r="HV349" s="263">
        <f>HV352+HV355</f>
        <v>0</v>
      </c>
      <c r="HW349" s="263">
        <f>HZ349</f>
        <v>0</v>
      </c>
      <c r="HX349" s="263"/>
      <c r="HY349" s="263"/>
      <c r="HZ349" s="263">
        <f>HZ352+HZ355</f>
        <v>0</v>
      </c>
      <c r="IA349" s="263">
        <f>ID349</f>
        <v>0</v>
      </c>
      <c r="IB349" s="263"/>
      <c r="IC349" s="263"/>
      <c r="ID349" s="263">
        <f>ID352+ID355</f>
        <v>0</v>
      </c>
      <c r="IE349" s="273"/>
      <c r="IF349" s="270"/>
      <c r="IG349" s="270"/>
      <c r="IH349" s="270"/>
    </row>
    <row r="350" spans="2:242" s="217" customFormat="1" ht="33.75" hidden="1" customHeight="1" x14ac:dyDescent="0.3">
      <c r="B350" s="542"/>
      <c r="C350" s="312" t="s">
        <v>513</v>
      </c>
      <c r="D350" s="279" t="s">
        <v>514</v>
      </c>
      <c r="E350" s="280">
        <f>F350+G350</f>
        <v>0</v>
      </c>
      <c r="F350" s="280"/>
      <c r="G350" s="280">
        <f>G351+G352</f>
        <v>0</v>
      </c>
      <c r="H350" s="280">
        <f>I350+J350</f>
        <v>0</v>
      </c>
      <c r="I350" s="280"/>
      <c r="J350" s="280">
        <f>J351+J352</f>
        <v>0</v>
      </c>
      <c r="K350" s="280">
        <f>L350+M350</f>
        <v>0</v>
      </c>
      <c r="L350" s="280"/>
      <c r="M350" s="280">
        <f>M351+M352</f>
        <v>0</v>
      </c>
      <c r="N350" s="280">
        <f>O350+P350</f>
        <v>0</v>
      </c>
      <c r="O350" s="280"/>
      <c r="P350" s="280">
        <f>P351+P352</f>
        <v>0</v>
      </c>
      <c r="Q350" s="281">
        <f>R350+S350</f>
        <v>0</v>
      </c>
      <c r="R350" s="281"/>
      <c r="S350" s="281">
        <f>S351+S352</f>
        <v>0</v>
      </c>
      <c r="T350" s="281">
        <f>U350+V350</f>
        <v>0</v>
      </c>
      <c r="U350" s="281"/>
      <c r="V350" s="281">
        <f>V351+V352</f>
        <v>0</v>
      </c>
      <c r="W350" s="281">
        <f>X350+Y350</f>
        <v>0</v>
      </c>
      <c r="X350" s="281"/>
      <c r="Y350" s="281">
        <f>Y351+Y352</f>
        <v>0</v>
      </c>
      <c r="Z350" s="281">
        <f>AA350+AB350</f>
        <v>0</v>
      </c>
      <c r="AA350" s="281"/>
      <c r="AB350" s="281">
        <f>AB351+AB352</f>
        <v>0</v>
      </c>
      <c r="AC350" s="281">
        <f>AD350+AE350</f>
        <v>0</v>
      </c>
      <c r="AD350" s="281"/>
      <c r="AE350" s="281">
        <f>AE351+AE352</f>
        <v>0</v>
      </c>
      <c r="AF350" s="281">
        <f>AG350+AH350</f>
        <v>0</v>
      </c>
      <c r="AG350" s="281"/>
      <c r="AH350" s="281">
        <f>AH351+AH352</f>
        <v>0</v>
      </c>
      <c r="AI350" s="281"/>
      <c r="AJ350" s="281"/>
      <c r="AK350" s="281">
        <f t="shared" si="819"/>
        <v>0</v>
      </c>
      <c r="AL350" s="281">
        <f t="shared" si="819"/>
        <v>0</v>
      </c>
      <c r="AM350" s="281"/>
      <c r="AN350" s="281"/>
      <c r="AO350" s="281"/>
      <c r="AP350" s="281"/>
      <c r="AQ350" s="281"/>
      <c r="AR350" s="281"/>
      <c r="AS350" s="281">
        <f>AT350+AU350</f>
        <v>0</v>
      </c>
      <c r="AT350" s="281"/>
      <c r="AU350" s="281">
        <f>AU351+AU352</f>
        <v>0</v>
      </c>
      <c r="AV350" s="281">
        <f>AW350+AX350</f>
        <v>0</v>
      </c>
      <c r="AW350" s="281"/>
      <c r="AX350" s="281">
        <f>AX351+AX352</f>
        <v>0</v>
      </c>
      <c r="AY350" s="281">
        <f>AZ350+BA350</f>
        <v>0</v>
      </c>
      <c r="AZ350" s="281"/>
      <c r="BA350" s="281">
        <f>BA351+BA352</f>
        <v>0</v>
      </c>
      <c r="BB350" s="281">
        <f>BC350+BD350</f>
        <v>0</v>
      </c>
      <c r="BC350" s="281"/>
      <c r="BD350" s="281">
        <f>BD351+BD352</f>
        <v>0</v>
      </c>
      <c r="BE350" s="281">
        <f>BF350+BG350</f>
        <v>0</v>
      </c>
      <c r="BF350" s="281"/>
      <c r="BG350" s="281">
        <f>BG351+BG352</f>
        <v>0</v>
      </c>
      <c r="BH350" s="281">
        <f>BI350+BJ350</f>
        <v>0</v>
      </c>
      <c r="BI350" s="281"/>
      <c r="BJ350" s="281">
        <f>BJ351+BJ352</f>
        <v>0</v>
      </c>
      <c r="BK350" s="281"/>
      <c r="BL350" s="281"/>
      <c r="BM350" s="281"/>
      <c r="BN350" s="281"/>
      <c r="BO350" s="281"/>
      <c r="BP350" s="281"/>
      <c r="BQ350" s="281"/>
      <c r="BR350" s="281"/>
      <c r="BS350" s="281"/>
      <c r="BT350" s="281"/>
      <c r="BU350" s="281"/>
      <c r="BV350" s="281">
        <f>BW350+BX350</f>
        <v>0</v>
      </c>
      <c r="BW350" s="281"/>
      <c r="BX350" s="281">
        <f>BX351+BX352</f>
        <v>0</v>
      </c>
      <c r="BY350" s="281">
        <f>BZ350+CA350</f>
        <v>0</v>
      </c>
      <c r="BZ350" s="281"/>
      <c r="CA350" s="281">
        <f>CA351+CA352</f>
        <v>0</v>
      </c>
      <c r="CB350" s="166">
        <f t="shared" si="826"/>
        <v>0</v>
      </c>
      <c r="CC350" s="281"/>
      <c r="CD350" s="281">
        <f>CD351+CD352</f>
        <v>0</v>
      </c>
      <c r="CE350" s="281"/>
      <c r="CF350" s="281"/>
      <c r="CG350" s="281"/>
      <c r="CH350" s="281">
        <f>CI350+CJ350</f>
        <v>0</v>
      </c>
      <c r="CI350" s="281"/>
      <c r="CJ350" s="281">
        <f>CJ351+CJ352</f>
        <v>0</v>
      </c>
      <c r="CK350" s="281">
        <f>CL350+CM350</f>
        <v>0</v>
      </c>
      <c r="CL350" s="281"/>
      <c r="CM350" s="281">
        <f>CM351+CM352</f>
        <v>0</v>
      </c>
      <c r="CN350" s="281"/>
      <c r="CO350" s="281"/>
      <c r="CP350" s="281"/>
      <c r="CQ350" s="281">
        <f>CR350+CS350</f>
        <v>0</v>
      </c>
      <c r="CR350" s="281"/>
      <c r="CS350" s="281">
        <f>CS351+CS352</f>
        <v>0</v>
      </c>
      <c r="CT350" s="281">
        <f>CU350+CV350</f>
        <v>0</v>
      </c>
      <c r="CU350" s="281"/>
      <c r="CV350" s="281">
        <f>CV351+CV352</f>
        <v>0</v>
      </c>
      <c r="CW350" s="281"/>
      <c r="CX350" s="281"/>
      <c r="CY350" s="281"/>
      <c r="CZ350" s="281">
        <f>DA350+DB350</f>
        <v>0</v>
      </c>
      <c r="DA350" s="281"/>
      <c r="DB350" s="281">
        <f>DB351+DB352</f>
        <v>0</v>
      </c>
      <c r="DC350" s="281"/>
      <c r="DD350" s="281"/>
      <c r="DE350" s="281"/>
      <c r="DF350" s="281"/>
      <c r="DG350" s="281"/>
      <c r="DH350" s="281"/>
      <c r="DI350" s="281"/>
      <c r="DJ350" s="281"/>
      <c r="DK350" s="281"/>
      <c r="DL350" s="281"/>
      <c r="DM350" s="281"/>
      <c r="DN350" s="281"/>
      <c r="DO350" s="281"/>
      <c r="DP350" s="281"/>
      <c r="DQ350" s="281"/>
      <c r="DR350" s="281"/>
      <c r="DS350" s="281"/>
      <c r="DT350" s="281"/>
      <c r="DU350" s="281">
        <f>DV350+DW350</f>
        <v>0</v>
      </c>
      <c r="DV350" s="281"/>
      <c r="DW350" s="281">
        <f>DW351+DW352</f>
        <v>0</v>
      </c>
      <c r="DX350" s="281">
        <f>DY350+DZ350</f>
        <v>0</v>
      </c>
      <c r="DY350" s="281"/>
      <c r="DZ350" s="281">
        <f>DZ351+DZ352</f>
        <v>0</v>
      </c>
      <c r="EA350" s="281"/>
      <c r="EB350" s="281"/>
      <c r="EC350" s="281"/>
      <c r="ED350" s="281"/>
      <c r="EE350" s="281"/>
      <c r="EF350" s="281"/>
      <c r="EG350" s="166">
        <f t="shared" si="830"/>
        <v>0</v>
      </c>
      <c r="EH350" s="281"/>
      <c r="EI350" s="281"/>
      <c r="EJ350" s="166">
        <f t="shared" si="827"/>
        <v>0</v>
      </c>
      <c r="EK350" s="166">
        <f t="shared" si="831"/>
        <v>0</v>
      </c>
      <c r="EL350" s="281"/>
      <c r="EM350" s="281"/>
      <c r="EN350" s="166">
        <f t="shared" si="828"/>
        <v>0</v>
      </c>
      <c r="EO350" s="166">
        <f t="shared" si="832"/>
        <v>0</v>
      </c>
      <c r="EP350" s="281"/>
      <c r="EQ350" s="281"/>
      <c r="ER350" s="166">
        <f t="shared" si="833"/>
        <v>0</v>
      </c>
      <c r="ES350" s="166">
        <f t="shared" si="834"/>
        <v>0</v>
      </c>
      <c r="ET350" s="281"/>
      <c r="EU350" s="281"/>
      <c r="EV350" s="166">
        <f t="shared" si="829"/>
        <v>0</v>
      </c>
      <c r="EW350" s="281">
        <f>EX350+EY350</f>
        <v>0</v>
      </c>
      <c r="EX350" s="281"/>
      <c r="EY350" s="281">
        <f>EY351+EY352</f>
        <v>0</v>
      </c>
      <c r="EZ350" s="263"/>
      <c r="FA350" s="263"/>
      <c r="FB350" s="263"/>
      <c r="FC350" s="263">
        <f>FD350+FF350</f>
        <v>0</v>
      </c>
      <c r="FD350" s="263"/>
      <c r="FE350" s="263"/>
      <c r="FF350" s="263">
        <f>FF351+FF352</f>
        <v>0</v>
      </c>
      <c r="FG350" s="281"/>
      <c r="FH350" s="281"/>
      <c r="FI350" s="281"/>
      <c r="FJ350" s="281"/>
      <c r="FK350" s="166">
        <f t="shared" si="835"/>
        <v>0</v>
      </c>
      <c r="FL350" s="281"/>
      <c r="FM350" s="281"/>
      <c r="FN350" s="166">
        <f t="shared" si="836"/>
        <v>0</v>
      </c>
      <c r="FO350" s="263">
        <f>FP350+FR350</f>
        <v>0</v>
      </c>
      <c r="FP350" s="263"/>
      <c r="FQ350" s="263"/>
      <c r="FR350" s="263">
        <f>FR351+FR352</f>
        <v>0</v>
      </c>
      <c r="FS350" s="263"/>
      <c r="FT350" s="263"/>
      <c r="FU350" s="263"/>
      <c r="FV350" s="263"/>
      <c r="FW350" s="263"/>
      <c r="FX350" s="263"/>
      <c r="FY350" s="263"/>
      <c r="FZ350" s="263"/>
      <c r="GA350" s="263"/>
      <c r="GB350" s="526"/>
      <c r="GC350" s="263"/>
      <c r="GD350" s="263"/>
      <c r="GE350" s="263"/>
      <c r="GF350" s="263"/>
      <c r="GG350" s="263"/>
      <c r="GH350" s="263"/>
      <c r="GI350" s="263"/>
      <c r="GJ350" s="431" t="e">
        <f t="shared" si="825"/>
        <v>#DIV/0!</v>
      </c>
      <c r="GK350" s="263"/>
      <c r="GL350" s="263"/>
      <c r="GM350" s="263"/>
      <c r="GN350" s="263"/>
      <c r="GO350" s="263"/>
      <c r="GP350" s="263"/>
      <c r="GQ350" s="263"/>
      <c r="GR350" s="263"/>
      <c r="GS350" s="263"/>
      <c r="GT350" s="263"/>
      <c r="GU350" s="263">
        <f>GV350+GX350</f>
        <v>0</v>
      </c>
      <c r="GV350" s="263"/>
      <c r="GW350" s="263"/>
      <c r="GX350" s="263">
        <f>GX351+GX352</f>
        <v>0</v>
      </c>
      <c r="GY350" s="263"/>
      <c r="GZ350" s="263"/>
      <c r="HA350" s="263"/>
      <c r="HB350" s="263"/>
      <c r="HC350" s="263"/>
      <c r="HD350" s="263"/>
      <c r="HE350" s="263"/>
      <c r="HF350" s="263"/>
      <c r="HG350" s="263">
        <f>HH350+HJ350</f>
        <v>0</v>
      </c>
      <c r="HH350" s="263"/>
      <c r="HI350" s="263"/>
      <c r="HJ350" s="263">
        <f>HJ351+HJ352</f>
        <v>0</v>
      </c>
      <c r="HK350" s="263">
        <f>HL350+HN350</f>
        <v>0</v>
      </c>
      <c r="HL350" s="263"/>
      <c r="HM350" s="263"/>
      <c r="HN350" s="263">
        <f>HN351+HN352</f>
        <v>0</v>
      </c>
      <c r="HO350" s="263">
        <f>HP350+HR350</f>
        <v>0</v>
      </c>
      <c r="HP350" s="263"/>
      <c r="HQ350" s="263"/>
      <c r="HR350" s="263">
        <f>HR351+HR352</f>
        <v>0</v>
      </c>
      <c r="HS350" s="263">
        <f>HT350+HV350</f>
        <v>0</v>
      </c>
      <c r="HT350" s="263"/>
      <c r="HU350" s="263"/>
      <c r="HV350" s="263">
        <f>HV351+HV352</f>
        <v>0</v>
      </c>
      <c r="HW350" s="263">
        <f>HX350+HZ350</f>
        <v>0</v>
      </c>
      <c r="HX350" s="263"/>
      <c r="HY350" s="263"/>
      <c r="HZ350" s="263">
        <f>HZ351+HZ352</f>
        <v>0</v>
      </c>
      <c r="IA350" s="263">
        <f>IB350+ID350</f>
        <v>0</v>
      </c>
      <c r="IB350" s="263"/>
      <c r="IC350" s="263"/>
      <c r="ID350" s="263">
        <f>ID351+ID352</f>
        <v>0</v>
      </c>
      <c r="IE350" s="273"/>
      <c r="IF350" s="270"/>
      <c r="IG350" s="270"/>
      <c r="IH350" s="270"/>
    </row>
    <row r="351" spans="2:242" s="217" customFormat="1" ht="15" hidden="1" customHeight="1" x14ac:dyDescent="0.3">
      <c r="B351" s="542"/>
      <c r="C351" s="312" t="s">
        <v>506</v>
      </c>
      <c r="D351" s="279"/>
      <c r="E351" s="280">
        <f>G351</f>
        <v>0</v>
      </c>
      <c r="F351" s="280"/>
      <c r="G351" s="280"/>
      <c r="H351" s="280">
        <f>J351</f>
        <v>0</v>
      </c>
      <c r="I351" s="287"/>
      <c r="J351" s="287">
        <f>M351-G351</f>
        <v>0</v>
      </c>
      <c r="K351" s="280">
        <f>M351</f>
        <v>0</v>
      </c>
      <c r="L351" s="280"/>
      <c r="M351" s="280"/>
      <c r="N351" s="280">
        <f>P351</f>
        <v>0</v>
      </c>
      <c r="O351" s="287"/>
      <c r="P351" s="287">
        <f>S351-M351</f>
        <v>0</v>
      </c>
      <c r="Q351" s="281">
        <f>S351</f>
        <v>0</v>
      </c>
      <c r="R351" s="281"/>
      <c r="S351" s="281"/>
      <c r="T351" s="281">
        <f>V351</f>
        <v>0</v>
      </c>
      <c r="U351" s="281"/>
      <c r="V351" s="281"/>
      <c r="W351" s="281">
        <f>Y351</f>
        <v>0</v>
      </c>
      <c r="X351" s="288"/>
      <c r="Y351" s="288">
        <f>AB351-V351</f>
        <v>0</v>
      </c>
      <c r="Z351" s="281">
        <f>AB351</f>
        <v>0</v>
      </c>
      <c r="AA351" s="281"/>
      <c r="AB351" s="281"/>
      <c r="AC351" s="281">
        <f>AE351</f>
        <v>0</v>
      </c>
      <c r="AD351" s="281"/>
      <c r="AE351" s="281"/>
      <c r="AF351" s="281">
        <f>AH351</f>
        <v>0</v>
      </c>
      <c r="AG351" s="281"/>
      <c r="AH351" s="281"/>
      <c r="AI351" s="281"/>
      <c r="AJ351" s="281"/>
      <c r="AK351" s="281">
        <f t="shared" si="819"/>
        <v>0</v>
      </c>
      <c r="AL351" s="281">
        <f t="shared" si="819"/>
        <v>0</v>
      </c>
      <c r="AM351" s="281"/>
      <c r="AN351" s="281"/>
      <c r="AO351" s="281"/>
      <c r="AP351" s="281"/>
      <c r="AQ351" s="281"/>
      <c r="AR351" s="281"/>
      <c r="AS351" s="281">
        <f>AU351</f>
        <v>0</v>
      </c>
      <c r="AT351" s="281"/>
      <c r="AU351" s="281"/>
      <c r="AV351" s="281">
        <f>AX351</f>
        <v>0</v>
      </c>
      <c r="AW351" s="288"/>
      <c r="AX351" s="288">
        <f>BA351-AU351</f>
        <v>0</v>
      </c>
      <c r="AY351" s="281">
        <f>BA351</f>
        <v>0</v>
      </c>
      <c r="AZ351" s="281"/>
      <c r="BA351" s="281"/>
      <c r="BB351" s="281">
        <f>BD351</f>
        <v>0</v>
      </c>
      <c r="BC351" s="281"/>
      <c r="BD351" s="281"/>
      <c r="BE351" s="281">
        <f>BG351</f>
        <v>0</v>
      </c>
      <c r="BF351" s="288"/>
      <c r="BG351" s="288">
        <f>BX351-BD351</f>
        <v>0</v>
      </c>
      <c r="BH351" s="281">
        <f>BJ351</f>
        <v>0</v>
      </c>
      <c r="BI351" s="281"/>
      <c r="BJ351" s="281"/>
      <c r="BK351" s="281"/>
      <c r="BL351" s="281"/>
      <c r="BM351" s="281"/>
      <c r="BN351" s="281"/>
      <c r="BO351" s="281"/>
      <c r="BP351" s="281"/>
      <c r="BQ351" s="281"/>
      <c r="BR351" s="281"/>
      <c r="BS351" s="281"/>
      <c r="BT351" s="281"/>
      <c r="BU351" s="281"/>
      <c r="BV351" s="281">
        <f>BX351</f>
        <v>0</v>
      </c>
      <c r="BW351" s="281"/>
      <c r="BX351" s="281"/>
      <c r="BY351" s="281">
        <f>CA351</f>
        <v>0</v>
      </c>
      <c r="BZ351" s="288"/>
      <c r="CA351" s="288">
        <f>CD351-BX351</f>
        <v>0</v>
      </c>
      <c r="CB351" s="166">
        <f t="shared" si="826"/>
        <v>0</v>
      </c>
      <c r="CC351" s="281"/>
      <c r="CD351" s="281"/>
      <c r="CE351" s="281"/>
      <c r="CF351" s="281"/>
      <c r="CG351" s="281"/>
      <c r="CH351" s="281">
        <f>CJ351</f>
        <v>0</v>
      </c>
      <c r="CI351" s="281"/>
      <c r="CJ351" s="281"/>
      <c r="CK351" s="281">
        <f>CM351</f>
        <v>0</v>
      </c>
      <c r="CL351" s="288"/>
      <c r="CM351" s="288">
        <f>CS351-CJ351</f>
        <v>0</v>
      </c>
      <c r="CN351" s="288"/>
      <c r="CO351" s="288"/>
      <c r="CP351" s="288"/>
      <c r="CQ351" s="281">
        <f>CS351</f>
        <v>0</v>
      </c>
      <c r="CR351" s="281"/>
      <c r="CS351" s="281"/>
      <c r="CT351" s="281">
        <f>CV351</f>
        <v>0</v>
      </c>
      <c r="CU351" s="281"/>
      <c r="CV351" s="281"/>
      <c r="CW351" s="281"/>
      <c r="CX351" s="281"/>
      <c r="CY351" s="281"/>
      <c r="CZ351" s="281">
        <f>DB351</f>
        <v>0</v>
      </c>
      <c r="DA351" s="281"/>
      <c r="DB351" s="281"/>
      <c r="DC351" s="281"/>
      <c r="DD351" s="281"/>
      <c r="DE351" s="281"/>
      <c r="DF351" s="281"/>
      <c r="DG351" s="281"/>
      <c r="DH351" s="281"/>
      <c r="DI351" s="281"/>
      <c r="DJ351" s="281"/>
      <c r="DK351" s="281"/>
      <c r="DL351" s="281"/>
      <c r="DM351" s="281"/>
      <c r="DN351" s="281"/>
      <c r="DO351" s="281"/>
      <c r="DP351" s="281"/>
      <c r="DQ351" s="281"/>
      <c r="DR351" s="281"/>
      <c r="DS351" s="281"/>
      <c r="DT351" s="281"/>
      <c r="DU351" s="281">
        <f>DW351</f>
        <v>0</v>
      </c>
      <c r="DV351" s="281"/>
      <c r="DW351" s="281"/>
      <c r="DX351" s="281">
        <f>DZ351</f>
        <v>0</v>
      </c>
      <c r="DY351" s="281"/>
      <c r="DZ351" s="281"/>
      <c r="EA351" s="281"/>
      <c r="EB351" s="281"/>
      <c r="EC351" s="281"/>
      <c r="ED351" s="281"/>
      <c r="EE351" s="281"/>
      <c r="EF351" s="281"/>
      <c r="EG351" s="166">
        <f t="shared" si="830"/>
        <v>0</v>
      </c>
      <c r="EH351" s="281"/>
      <c r="EI351" s="281"/>
      <c r="EJ351" s="166">
        <f t="shared" si="827"/>
        <v>0</v>
      </c>
      <c r="EK351" s="166">
        <f t="shared" si="831"/>
        <v>0</v>
      </c>
      <c r="EL351" s="281"/>
      <c r="EM351" s="281"/>
      <c r="EN351" s="166">
        <f t="shared" si="828"/>
        <v>0</v>
      </c>
      <c r="EO351" s="166">
        <f t="shared" si="832"/>
        <v>0</v>
      </c>
      <c r="EP351" s="281"/>
      <c r="EQ351" s="281"/>
      <c r="ER351" s="166">
        <f t="shared" si="833"/>
        <v>0</v>
      </c>
      <c r="ES351" s="166">
        <f t="shared" si="834"/>
        <v>0</v>
      </c>
      <c r="ET351" s="281"/>
      <c r="EU351" s="281"/>
      <c r="EV351" s="166">
        <f t="shared" si="829"/>
        <v>0</v>
      </c>
      <c r="EW351" s="281">
        <f>EY351</f>
        <v>0</v>
      </c>
      <c r="EX351" s="281"/>
      <c r="EY351" s="281"/>
      <c r="EZ351" s="263"/>
      <c r="FA351" s="263"/>
      <c r="FB351" s="263"/>
      <c r="FC351" s="263">
        <f>FF351</f>
        <v>0</v>
      </c>
      <c r="FD351" s="263"/>
      <c r="FE351" s="263"/>
      <c r="FF351" s="263"/>
      <c r="FG351" s="281"/>
      <c r="FH351" s="281"/>
      <c r="FI351" s="281"/>
      <c r="FJ351" s="281"/>
      <c r="FK351" s="166">
        <f t="shared" si="835"/>
        <v>0</v>
      </c>
      <c r="FL351" s="281"/>
      <c r="FM351" s="281"/>
      <c r="FN351" s="166">
        <f t="shared" si="836"/>
        <v>0</v>
      </c>
      <c r="FO351" s="263">
        <f>FR351</f>
        <v>0</v>
      </c>
      <c r="FP351" s="263"/>
      <c r="FQ351" s="263"/>
      <c r="FR351" s="263"/>
      <c r="FS351" s="263"/>
      <c r="FT351" s="263"/>
      <c r="FU351" s="263"/>
      <c r="FV351" s="263"/>
      <c r="FW351" s="263"/>
      <c r="FX351" s="263"/>
      <c r="FY351" s="263"/>
      <c r="FZ351" s="263"/>
      <c r="GA351" s="263"/>
      <c r="GB351" s="526"/>
      <c r="GC351" s="263"/>
      <c r="GD351" s="263"/>
      <c r="GE351" s="263"/>
      <c r="GF351" s="263"/>
      <c r="GG351" s="263"/>
      <c r="GH351" s="263"/>
      <c r="GI351" s="263"/>
      <c r="GJ351" s="431" t="e">
        <f t="shared" si="825"/>
        <v>#DIV/0!</v>
      </c>
      <c r="GK351" s="263"/>
      <c r="GL351" s="263"/>
      <c r="GM351" s="263"/>
      <c r="GN351" s="263"/>
      <c r="GO351" s="263"/>
      <c r="GP351" s="263"/>
      <c r="GQ351" s="263"/>
      <c r="GR351" s="263"/>
      <c r="GS351" s="263"/>
      <c r="GT351" s="263"/>
      <c r="GU351" s="263">
        <f>GX351</f>
        <v>0</v>
      </c>
      <c r="GV351" s="263"/>
      <c r="GW351" s="263"/>
      <c r="GX351" s="263"/>
      <c r="GY351" s="263"/>
      <c r="GZ351" s="263"/>
      <c r="HA351" s="263"/>
      <c r="HB351" s="263"/>
      <c r="HC351" s="263"/>
      <c r="HD351" s="263"/>
      <c r="HE351" s="263"/>
      <c r="HF351" s="263"/>
      <c r="HG351" s="263">
        <f>HJ351</f>
        <v>0</v>
      </c>
      <c r="HH351" s="263"/>
      <c r="HI351" s="263"/>
      <c r="HJ351" s="263"/>
      <c r="HK351" s="263">
        <f>HN351</f>
        <v>0</v>
      </c>
      <c r="HL351" s="263"/>
      <c r="HM351" s="263"/>
      <c r="HN351" s="263"/>
      <c r="HO351" s="263">
        <f>HR351</f>
        <v>0</v>
      </c>
      <c r="HP351" s="263"/>
      <c r="HQ351" s="263"/>
      <c r="HR351" s="263"/>
      <c r="HS351" s="263">
        <f>HV351</f>
        <v>0</v>
      </c>
      <c r="HT351" s="263"/>
      <c r="HU351" s="263"/>
      <c r="HV351" s="263"/>
      <c r="HW351" s="263">
        <f>HZ351</f>
        <v>0</v>
      </c>
      <c r="HX351" s="263"/>
      <c r="HY351" s="263"/>
      <c r="HZ351" s="263"/>
      <c r="IA351" s="263">
        <f>ID351</f>
        <v>0</v>
      </c>
      <c r="IB351" s="263"/>
      <c r="IC351" s="263"/>
      <c r="ID351" s="263"/>
      <c r="IE351" s="273"/>
      <c r="IF351" s="270"/>
      <c r="IG351" s="270"/>
      <c r="IH351" s="270"/>
    </row>
    <row r="352" spans="2:242" s="217" customFormat="1" ht="15" hidden="1" customHeight="1" x14ac:dyDescent="0.3">
      <c r="B352" s="542"/>
      <c r="C352" s="312" t="s">
        <v>507</v>
      </c>
      <c r="D352" s="279"/>
      <c r="E352" s="280">
        <f>G352</f>
        <v>0</v>
      </c>
      <c r="F352" s="280"/>
      <c r="G352" s="280"/>
      <c r="H352" s="280">
        <f>J352</f>
        <v>0</v>
      </c>
      <c r="I352" s="287"/>
      <c r="J352" s="287">
        <f>M352-G352</f>
        <v>0</v>
      </c>
      <c r="K352" s="280">
        <f>M352</f>
        <v>0</v>
      </c>
      <c r="L352" s="280"/>
      <c r="M352" s="280"/>
      <c r="N352" s="280">
        <f>P352</f>
        <v>0</v>
      </c>
      <c r="O352" s="287"/>
      <c r="P352" s="287">
        <f>S352-M352</f>
        <v>0</v>
      </c>
      <c r="Q352" s="281">
        <f>S352</f>
        <v>0</v>
      </c>
      <c r="R352" s="281"/>
      <c r="S352" s="281"/>
      <c r="T352" s="281">
        <f>V352</f>
        <v>0</v>
      </c>
      <c r="U352" s="281"/>
      <c r="V352" s="281"/>
      <c r="W352" s="281">
        <f>Y352</f>
        <v>0</v>
      </c>
      <c r="X352" s="288"/>
      <c r="Y352" s="288">
        <f>AB352-V352</f>
        <v>0</v>
      </c>
      <c r="Z352" s="281">
        <f>AB352</f>
        <v>0</v>
      </c>
      <c r="AA352" s="281"/>
      <c r="AB352" s="281"/>
      <c r="AC352" s="281">
        <f>AE352</f>
        <v>0</v>
      </c>
      <c r="AD352" s="281"/>
      <c r="AE352" s="281"/>
      <c r="AF352" s="281">
        <f>AH352</f>
        <v>0</v>
      </c>
      <c r="AG352" s="281"/>
      <c r="AH352" s="281"/>
      <c r="AI352" s="281"/>
      <c r="AJ352" s="281"/>
      <c r="AK352" s="281">
        <f t="shared" si="819"/>
        <v>0</v>
      </c>
      <c r="AL352" s="281">
        <f t="shared" si="819"/>
        <v>0</v>
      </c>
      <c r="AM352" s="281"/>
      <c r="AN352" s="281"/>
      <c r="AO352" s="281"/>
      <c r="AP352" s="281"/>
      <c r="AQ352" s="281"/>
      <c r="AR352" s="281"/>
      <c r="AS352" s="281">
        <f>AU352</f>
        <v>0</v>
      </c>
      <c r="AT352" s="281"/>
      <c r="AU352" s="281"/>
      <c r="AV352" s="281">
        <f>AX352</f>
        <v>0</v>
      </c>
      <c r="AW352" s="288"/>
      <c r="AX352" s="288">
        <f>BA352-AU352</f>
        <v>0</v>
      </c>
      <c r="AY352" s="281">
        <f>BA352</f>
        <v>0</v>
      </c>
      <c r="AZ352" s="281"/>
      <c r="BA352" s="281"/>
      <c r="BB352" s="281">
        <f>BD352</f>
        <v>0</v>
      </c>
      <c r="BC352" s="281"/>
      <c r="BD352" s="281"/>
      <c r="BE352" s="281">
        <f>BG352</f>
        <v>0</v>
      </c>
      <c r="BF352" s="288"/>
      <c r="BG352" s="288">
        <f>BX352-BD352</f>
        <v>0</v>
      </c>
      <c r="BH352" s="281">
        <f>BJ352</f>
        <v>0</v>
      </c>
      <c r="BI352" s="281"/>
      <c r="BJ352" s="281"/>
      <c r="BK352" s="281"/>
      <c r="BL352" s="281"/>
      <c r="BM352" s="281"/>
      <c r="BN352" s="281"/>
      <c r="BO352" s="281"/>
      <c r="BP352" s="281"/>
      <c r="BQ352" s="281"/>
      <c r="BR352" s="281"/>
      <c r="BS352" s="281"/>
      <c r="BT352" s="281"/>
      <c r="BU352" s="281"/>
      <c r="BV352" s="281">
        <f>BX352</f>
        <v>0</v>
      </c>
      <c r="BW352" s="281"/>
      <c r="BX352" s="281"/>
      <c r="BY352" s="281">
        <f>CA352</f>
        <v>0</v>
      </c>
      <c r="BZ352" s="288"/>
      <c r="CA352" s="288">
        <f>CD352-BX352</f>
        <v>0</v>
      </c>
      <c r="CB352" s="166">
        <f t="shared" si="826"/>
        <v>0</v>
      </c>
      <c r="CC352" s="281"/>
      <c r="CD352" s="281"/>
      <c r="CE352" s="281"/>
      <c r="CF352" s="281"/>
      <c r="CG352" s="281"/>
      <c r="CH352" s="281">
        <f>CJ352</f>
        <v>0</v>
      </c>
      <c r="CI352" s="281"/>
      <c r="CJ352" s="281"/>
      <c r="CK352" s="281">
        <f>CM352</f>
        <v>0</v>
      </c>
      <c r="CL352" s="288"/>
      <c r="CM352" s="288">
        <f>CS352-CJ352</f>
        <v>0</v>
      </c>
      <c r="CN352" s="288"/>
      <c r="CO352" s="288"/>
      <c r="CP352" s="288"/>
      <c r="CQ352" s="281">
        <f>CS352</f>
        <v>0</v>
      </c>
      <c r="CR352" s="281"/>
      <c r="CS352" s="281"/>
      <c r="CT352" s="281">
        <f>CV352</f>
        <v>0</v>
      </c>
      <c r="CU352" s="281"/>
      <c r="CV352" s="281"/>
      <c r="CW352" s="281"/>
      <c r="CX352" s="281"/>
      <c r="CY352" s="281"/>
      <c r="CZ352" s="281">
        <f>DB352</f>
        <v>0</v>
      </c>
      <c r="DA352" s="281"/>
      <c r="DB352" s="281"/>
      <c r="DC352" s="281"/>
      <c r="DD352" s="281"/>
      <c r="DE352" s="281"/>
      <c r="DF352" s="281"/>
      <c r="DG352" s="281"/>
      <c r="DH352" s="281"/>
      <c r="DI352" s="281"/>
      <c r="DJ352" s="281"/>
      <c r="DK352" s="281"/>
      <c r="DL352" s="281"/>
      <c r="DM352" s="281"/>
      <c r="DN352" s="281"/>
      <c r="DO352" s="281"/>
      <c r="DP352" s="281"/>
      <c r="DQ352" s="281"/>
      <c r="DR352" s="281"/>
      <c r="DS352" s="281"/>
      <c r="DT352" s="281"/>
      <c r="DU352" s="281">
        <f>DW352</f>
        <v>0</v>
      </c>
      <c r="DV352" s="281"/>
      <c r="DW352" s="281"/>
      <c r="DX352" s="281">
        <f>DZ352</f>
        <v>0</v>
      </c>
      <c r="DY352" s="281"/>
      <c r="DZ352" s="281"/>
      <c r="EA352" s="281"/>
      <c r="EB352" s="281"/>
      <c r="EC352" s="281"/>
      <c r="ED352" s="281"/>
      <c r="EE352" s="281"/>
      <c r="EF352" s="281"/>
      <c r="EG352" s="166">
        <f t="shared" si="830"/>
        <v>0</v>
      </c>
      <c r="EH352" s="281"/>
      <c r="EI352" s="281"/>
      <c r="EJ352" s="166">
        <f t="shared" si="827"/>
        <v>0</v>
      </c>
      <c r="EK352" s="166">
        <f t="shared" si="831"/>
        <v>0</v>
      </c>
      <c r="EL352" s="281"/>
      <c r="EM352" s="281"/>
      <c r="EN352" s="166">
        <f t="shared" si="828"/>
        <v>0</v>
      </c>
      <c r="EO352" s="166">
        <f t="shared" si="832"/>
        <v>0</v>
      </c>
      <c r="EP352" s="281"/>
      <c r="EQ352" s="281"/>
      <c r="ER352" s="166">
        <f t="shared" si="833"/>
        <v>0</v>
      </c>
      <c r="ES352" s="166">
        <f t="shared" si="834"/>
        <v>0</v>
      </c>
      <c r="ET352" s="281"/>
      <c r="EU352" s="281"/>
      <c r="EV352" s="166">
        <f t="shared" si="829"/>
        <v>0</v>
      </c>
      <c r="EW352" s="281">
        <f>EY352</f>
        <v>0</v>
      </c>
      <c r="EX352" s="281"/>
      <c r="EY352" s="281"/>
      <c r="EZ352" s="263"/>
      <c r="FA352" s="263"/>
      <c r="FB352" s="263"/>
      <c r="FC352" s="263">
        <f>FF352</f>
        <v>0</v>
      </c>
      <c r="FD352" s="263"/>
      <c r="FE352" s="263"/>
      <c r="FF352" s="263"/>
      <c r="FG352" s="281"/>
      <c r="FH352" s="281"/>
      <c r="FI352" s="281"/>
      <c r="FJ352" s="281"/>
      <c r="FK352" s="166">
        <f t="shared" si="835"/>
        <v>0</v>
      </c>
      <c r="FL352" s="281"/>
      <c r="FM352" s="281"/>
      <c r="FN352" s="166">
        <f t="shared" si="836"/>
        <v>0</v>
      </c>
      <c r="FO352" s="263">
        <f>FR352</f>
        <v>0</v>
      </c>
      <c r="FP352" s="263"/>
      <c r="FQ352" s="263"/>
      <c r="FR352" s="263"/>
      <c r="FS352" s="263"/>
      <c r="FT352" s="263"/>
      <c r="FU352" s="263"/>
      <c r="FV352" s="263"/>
      <c r="FW352" s="263"/>
      <c r="FX352" s="263"/>
      <c r="FY352" s="263"/>
      <c r="FZ352" s="263"/>
      <c r="GA352" s="263"/>
      <c r="GB352" s="526"/>
      <c r="GC352" s="263"/>
      <c r="GD352" s="263"/>
      <c r="GE352" s="263"/>
      <c r="GF352" s="263"/>
      <c r="GG352" s="263"/>
      <c r="GH352" s="263"/>
      <c r="GI352" s="263"/>
      <c r="GJ352" s="431" t="e">
        <f t="shared" si="825"/>
        <v>#DIV/0!</v>
      </c>
      <c r="GK352" s="263"/>
      <c r="GL352" s="263"/>
      <c r="GM352" s="263"/>
      <c r="GN352" s="263"/>
      <c r="GO352" s="263"/>
      <c r="GP352" s="263"/>
      <c r="GQ352" s="263"/>
      <c r="GR352" s="263"/>
      <c r="GS352" s="263"/>
      <c r="GT352" s="263"/>
      <c r="GU352" s="263">
        <f>GX352</f>
        <v>0</v>
      </c>
      <c r="GV352" s="263"/>
      <c r="GW352" s="263"/>
      <c r="GX352" s="263"/>
      <c r="GY352" s="263"/>
      <c r="GZ352" s="263"/>
      <c r="HA352" s="263"/>
      <c r="HB352" s="263"/>
      <c r="HC352" s="263"/>
      <c r="HD352" s="263"/>
      <c r="HE352" s="263"/>
      <c r="HF352" s="263"/>
      <c r="HG352" s="263">
        <f>HJ352</f>
        <v>0</v>
      </c>
      <c r="HH352" s="263"/>
      <c r="HI352" s="263"/>
      <c r="HJ352" s="263"/>
      <c r="HK352" s="263">
        <f>HN352</f>
        <v>0</v>
      </c>
      <c r="HL352" s="263"/>
      <c r="HM352" s="263"/>
      <c r="HN352" s="263"/>
      <c r="HO352" s="263">
        <f>HR352</f>
        <v>0</v>
      </c>
      <c r="HP352" s="263"/>
      <c r="HQ352" s="263"/>
      <c r="HR352" s="263"/>
      <c r="HS352" s="263">
        <f>HV352</f>
        <v>0</v>
      </c>
      <c r="HT352" s="263"/>
      <c r="HU352" s="263"/>
      <c r="HV352" s="263"/>
      <c r="HW352" s="263">
        <f>HZ352</f>
        <v>0</v>
      </c>
      <c r="HX352" s="263"/>
      <c r="HY352" s="263"/>
      <c r="HZ352" s="263"/>
      <c r="IA352" s="263">
        <f>ID352</f>
        <v>0</v>
      </c>
      <c r="IB352" s="263"/>
      <c r="IC352" s="263"/>
      <c r="ID352" s="263"/>
      <c r="IE352" s="273"/>
      <c r="IF352" s="270"/>
      <c r="IG352" s="270"/>
      <c r="IH352" s="270"/>
    </row>
    <row r="353" spans="1:242" s="217" customFormat="1" ht="31.5" hidden="1" customHeight="1" x14ac:dyDescent="0.3">
      <c r="B353" s="542"/>
      <c r="C353" s="312" t="s">
        <v>515</v>
      </c>
      <c r="D353" s="279" t="s">
        <v>516</v>
      </c>
      <c r="E353" s="280">
        <f>F353+G353</f>
        <v>0</v>
      </c>
      <c r="F353" s="280"/>
      <c r="G353" s="280">
        <f>G354+G355</f>
        <v>0</v>
      </c>
      <c r="H353" s="280">
        <f>I353+J353</f>
        <v>0</v>
      </c>
      <c r="I353" s="280"/>
      <c r="J353" s="280">
        <f>J354+J355</f>
        <v>0</v>
      </c>
      <c r="K353" s="280">
        <f>L353+M353</f>
        <v>0</v>
      </c>
      <c r="L353" s="280"/>
      <c r="M353" s="280">
        <f>M354+M355</f>
        <v>0</v>
      </c>
      <c r="N353" s="280">
        <f>O353+P353</f>
        <v>0</v>
      </c>
      <c r="O353" s="280"/>
      <c r="P353" s="280">
        <f>P354+P355</f>
        <v>0</v>
      </c>
      <c r="Q353" s="281">
        <f>R353+S353</f>
        <v>0</v>
      </c>
      <c r="R353" s="281"/>
      <c r="S353" s="281">
        <f>S354+S355</f>
        <v>0</v>
      </c>
      <c r="T353" s="281">
        <f>U353+V353</f>
        <v>0</v>
      </c>
      <c r="U353" s="281"/>
      <c r="V353" s="281">
        <f>V354+V355</f>
        <v>0</v>
      </c>
      <c r="W353" s="281">
        <f>X353+Y353</f>
        <v>0</v>
      </c>
      <c r="X353" s="281"/>
      <c r="Y353" s="281">
        <f>Y354+Y355</f>
        <v>0</v>
      </c>
      <c r="Z353" s="281">
        <f>AA353+AB353</f>
        <v>0</v>
      </c>
      <c r="AA353" s="281"/>
      <c r="AB353" s="281">
        <f>AB354+AB355</f>
        <v>0</v>
      </c>
      <c r="AC353" s="281">
        <f>AD353+AE353</f>
        <v>0</v>
      </c>
      <c r="AD353" s="281"/>
      <c r="AE353" s="281">
        <f>AE354+AE355</f>
        <v>0</v>
      </c>
      <c r="AF353" s="281">
        <f>AG353+AH353</f>
        <v>0</v>
      </c>
      <c r="AG353" s="281"/>
      <c r="AH353" s="281">
        <f>AH354+AH355</f>
        <v>0</v>
      </c>
      <c r="AI353" s="281"/>
      <c r="AJ353" s="281"/>
      <c r="AK353" s="281">
        <f t="shared" si="819"/>
        <v>0</v>
      </c>
      <c r="AL353" s="281">
        <f t="shared" si="819"/>
        <v>0</v>
      </c>
      <c r="AM353" s="281"/>
      <c r="AN353" s="281"/>
      <c r="AO353" s="281"/>
      <c r="AP353" s="281"/>
      <c r="AQ353" s="281"/>
      <c r="AR353" s="281"/>
      <c r="AS353" s="281">
        <f>AT353+AU353</f>
        <v>0</v>
      </c>
      <c r="AT353" s="281"/>
      <c r="AU353" s="281">
        <f>AU354+AU355</f>
        <v>0</v>
      </c>
      <c r="AV353" s="281">
        <f>AW353+AX353</f>
        <v>0</v>
      </c>
      <c r="AW353" s="281"/>
      <c r="AX353" s="281">
        <f>AX354+AX355</f>
        <v>0</v>
      </c>
      <c r="AY353" s="281">
        <f>AZ353+BA353</f>
        <v>0</v>
      </c>
      <c r="AZ353" s="281"/>
      <c r="BA353" s="281">
        <f>BA354+BA355</f>
        <v>0</v>
      </c>
      <c r="BB353" s="281">
        <f>BC353+BD353</f>
        <v>0</v>
      </c>
      <c r="BC353" s="281"/>
      <c r="BD353" s="281">
        <f>BD354+BD355</f>
        <v>0</v>
      </c>
      <c r="BE353" s="281">
        <f>BF353+BG353</f>
        <v>0</v>
      </c>
      <c r="BF353" s="281"/>
      <c r="BG353" s="281">
        <f>BG354+BG355</f>
        <v>0</v>
      </c>
      <c r="BH353" s="281">
        <f>BI353+BJ353</f>
        <v>0</v>
      </c>
      <c r="BI353" s="281"/>
      <c r="BJ353" s="281">
        <f>BJ354+BJ355</f>
        <v>0</v>
      </c>
      <c r="BK353" s="281"/>
      <c r="BL353" s="281"/>
      <c r="BM353" s="281"/>
      <c r="BN353" s="281"/>
      <c r="BO353" s="281"/>
      <c r="BP353" s="281"/>
      <c r="BQ353" s="281"/>
      <c r="BR353" s="281"/>
      <c r="BS353" s="281"/>
      <c r="BT353" s="281"/>
      <c r="BU353" s="281"/>
      <c r="BV353" s="281">
        <f>BW353+BX353</f>
        <v>0</v>
      </c>
      <c r="BW353" s="281"/>
      <c r="BX353" s="281">
        <f>BX354+BX355</f>
        <v>0</v>
      </c>
      <c r="BY353" s="281">
        <f>BZ353+CA353</f>
        <v>0</v>
      </c>
      <c r="BZ353" s="281"/>
      <c r="CA353" s="281">
        <f>CA354+CA355</f>
        <v>0</v>
      </c>
      <c r="CB353" s="166">
        <f t="shared" si="826"/>
        <v>0</v>
      </c>
      <c r="CC353" s="281"/>
      <c r="CD353" s="281">
        <f>CD354+CD355</f>
        <v>0</v>
      </c>
      <c r="CE353" s="281"/>
      <c r="CF353" s="281"/>
      <c r="CG353" s="281"/>
      <c r="CH353" s="281">
        <f>CI353+CJ353</f>
        <v>0</v>
      </c>
      <c r="CI353" s="281"/>
      <c r="CJ353" s="281">
        <f>CJ354+CJ355</f>
        <v>0</v>
      </c>
      <c r="CK353" s="281">
        <f>CL353+CM353</f>
        <v>0</v>
      </c>
      <c r="CL353" s="281"/>
      <c r="CM353" s="281">
        <f>CM354+CM355</f>
        <v>0</v>
      </c>
      <c r="CN353" s="281"/>
      <c r="CO353" s="281"/>
      <c r="CP353" s="281"/>
      <c r="CQ353" s="281">
        <f>CR353+CS353</f>
        <v>0</v>
      </c>
      <c r="CR353" s="281"/>
      <c r="CS353" s="281">
        <f>CS354+CS355</f>
        <v>0</v>
      </c>
      <c r="CT353" s="281">
        <f>CU353+CV353</f>
        <v>0</v>
      </c>
      <c r="CU353" s="281"/>
      <c r="CV353" s="281">
        <f>CV354+CV355</f>
        <v>0</v>
      </c>
      <c r="CW353" s="281"/>
      <c r="CX353" s="281"/>
      <c r="CY353" s="281"/>
      <c r="CZ353" s="281">
        <f>DA353+DB353</f>
        <v>0</v>
      </c>
      <c r="DA353" s="281"/>
      <c r="DB353" s="281">
        <f>DB354+DB355</f>
        <v>0</v>
      </c>
      <c r="DC353" s="281"/>
      <c r="DD353" s="281"/>
      <c r="DE353" s="281"/>
      <c r="DF353" s="281"/>
      <c r="DG353" s="281"/>
      <c r="DH353" s="281"/>
      <c r="DI353" s="281"/>
      <c r="DJ353" s="281"/>
      <c r="DK353" s="281"/>
      <c r="DL353" s="281"/>
      <c r="DM353" s="281"/>
      <c r="DN353" s="281"/>
      <c r="DO353" s="281"/>
      <c r="DP353" s="281"/>
      <c r="DQ353" s="281"/>
      <c r="DR353" s="281"/>
      <c r="DS353" s="281"/>
      <c r="DT353" s="281"/>
      <c r="DU353" s="281">
        <f>DV353+DW353</f>
        <v>0</v>
      </c>
      <c r="DV353" s="281"/>
      <c r="DW353" s="281">
        <f>DW354+DW355</f>
        <v>0</v>
      </c>
      <c r="DX353" s="281">
        <f>DY353+DZ353</f>
        <v>0</v>
      </c>
      <c r="DY353" s="281"/>
      <c r="DZ353" s="281">
        <f>DZ354+DZ355</f>
        <v>0</v>
      </c>
      <c r="EA353" s="281"/>
      <c r="EB353" s="281"/>
      <c r="EC353" s="281"/>
      <c r="ED353" s="281"/>
      <c r="EE353" s="281"/>
      <c r="EF353" s="281"/>
      <c r="EG353" s="166">
        <f t="shared" si="830"/>
        <v>0</v>
      </c>
      <c r="EH353" s="281"/>
      <c r="EI353" s="281"/>
      <c r="EJ353" s="166">
        <f t="shared" si="827"/>
        <v>0</v>
      </c>
      <c r="EK353" s="166">
        <f t="shared" si="831"/>
        <v>0</v>
      </c>
      <c r="EL353" s="281"/>
      <c r="EM353" s="281"/>
      <c r="EN353" s="166">
        <f t="shared" si="828"/>
        <v>0</v>
      </c>
      <c r="EO353" s="166">
        <f t="shared" si="832"/>
        <v>0</v>
      </c>
      <c r="EP353" s="281"/>
      <c r="EQ353" s="281"/>
      <c r="ER353" s="166">
        <f t="shared" si="833"/>
        <v>0</v>
      </c>
      <c r="ES353" s="166">
        <f t="shared" si="834"/>
        <v>0</v>
      </c>
      <c r="ET353" s="281"/>
      <c r="EU353" s="281"/>
      <c r="EV353" s="166">
        <f t="shared" si="829"/>
        <v>0</v>
      </c>
      <c r="EW353" s="281">
        <f>EX353+EY353</f>
        <v>0</v>
      </c>
      <c r="EX353" s="281"/>
      <c r="EY353" s="281">
        <f>EY354+EY355</f>
        <v>0</v>
      </c>
      <c r="EZ353" s="263"/>
      <c r="FA353" s="263"/>
      <c r="FB353" s="263"/>
      <c r="FC353" s="263">
        <f>FD353+FF353</f>
        <v>0</v>
      </c>
      <c r="FD353" s="263"/>
      <c r="FE353" s="263"/>
      <c r="FF353" s="263">
        <f>FF354+FF355</f>
        <v>0</v>
      </c>
      <c r="FG353" s="281"/>
      <c r="FH353" s="281"/>
      <c r="FI353" s="281"/>
      <c r="FJ353" s="281"/>
      <c r="FK353" s="166">
        <f t="shared" si="835"/>
        <v>0</v>
      </c>
      <c r="FL353" s="281"/>
      <c r="FM353" s="281"/>
      <c r="FN353" s="166">
        <f t="shared" si="836"/>
        <v>0</v>
      </c>
      <c r="FO353" s="263">
        <f>FP353+FR353</f>
        <v>0</v>
      </c>
      <c r="FP353" s="263"/>
      <c r="FQ353" s="263"/>
      <c r="FR353" s="263">
        <f>FR354+FR355</f>
        <v>0</v>
      </c>
      <c r="FS353" s="263"/>
      <c r="FT353" s="263"/>
      <c r="FU353" s="263"/>
      <c r="FV353" s="263"/>
      <c r="FW353" s="263"/>
      <c r="FX353" s="263"/>
      <c r="FY353" s="263"/>
      <c r="FZ353" s="263"/>
      <c r="GA353" s="263"/>
      <c r="GB353" s="526"/>
      <c r="GC353" s="263"/>
      <c r="GD353" s="263"/>
      <c r="GE353" s="263"/>
      <c r="GF353" s="263"/>
      <c r="GG353" s="263"/>
      <c r="GH353" s="263"/>
      <c r="GI353" s="263"/>
      <c r="GJ353" s="431" t="e">
        <f t="shared" si="825"/>
        <v>#DIV/0!</v>
      </c>
      <c r="GK353" s="263"/>
      <c r="GL353" s="263"/>
      <c r="GM353" s="263"/>
      <c r="GN353" s="263"/>
      <c r="GO353" s="263"/>
      <c r="GP353" s="263"/>
      <c r="GQ353" s="263"/>
      <c r="GR353" s="263"/>
      <c r="GS353" s="263"/>
      <c r="GT353" s="263"/>
      <c r="GU353" s="263">
        <f>GV353+GX353</f>
        <v>0</v>
      </c>
      <c r="GV353" s="263"/>
      <c r="GW353" s="263"/>
      <c r="GX353" s="263">
        <f>GX354+GX355</f>
        <v>0</v>
      </c>
      <c r="GY353" s="263"/>
      <c r="GZ353" s="263"/>
      <c r="HA353" s="263"/>
      <c r="HB353" s="263"/>
      <c r="HC353" s="263"/>
      <c r="HD353" s="263"/>
      <c r="HE353" s="263"/>
      <c r="HF353" s="263"/>
      <c r="HG353" s="263">
        <f>HH353+HJ353</f>
        <v>0</v>
      </c>
      <c r="HH353" s="263"/>
      <c r="HI353" s="263"/>
      <c r="HJ353" s="263">
        <f>HJ354+HJ355</f>
        <v>0</v>
      </c>
      <c r="HK353" s="263">
        <f>HL353+HN353</f>
        <v>0</v>
      </c>
      <c r="HL353" s="263"/>
      <c r="HM353" s="263"/>
      <c r="HN353" s="263">
        <f>HN354+HN355</f>
        <v>0</v>
      </c>
      <c r="HO353" s="263">
        <f>HP353+HR353</f>
        <v>0</v>
      </c>
      <c r="HP353" s="263"/>
      <c r="HQ353" s="263"/>
      <c r="HR353" s="263">
        <f>HR354+HR355</f>
        <v>0</v>
      </c>
      <c r="HS353" s="263">
        <f>HT353+HV353</f>
        <v>0</v>
      </c>
      <c r="HT353" s="263"/>
      <c r="HU353" s="263"/>
      <c r="HV353" s="263">
        <f>HV354+HV355</f>
        <v>0</v>
      </c>
      <c r="HW353" s="263">
        <f>HX353+HZ353</f>
        <v>0</v>
      </c>
      <c r="HX353" s="263"/>
      <c r="HY353" s="263"/>
      <c r="HZ353" s="263">
        <f>HZ354+HZ355</f>
        <v>0</v>
      </c>
      <c r="IA353" s="263">
        <f>IB353+ID353</f>
        <v>0</v>
      </c>
      <c r="IB353" s="263"/>
      <c r="IC353" s="263"/>
      <c r="ID353" s="263">
        <f>ID354+ID355</f>
        <v>0</v>
      </c>
      <c r="IE353" s="273"/>
      <c r="IF353" s="270"/>
      <c r="IG353" s="270"/>
      <c r="IH353" s="270"/>
    </row>
    <row r="354" spans="1:242" s="217" customFormat="1" ht="20.25" hidden="1" customHeight="1" x14ac:dyDescent="0.3">
      <c r="B354" s="542"/>
      <c r="C354" s="312" t="s">
        <v>506</v>
      </c>
      <c r="D354" s="279"/>
      <c r="E354" s="280">
        <f>G354</f>
        <v>0</v>
      </c>
      <c r="F354" s="280"/>
      <c r="G354" s="280"/>
      <c r="H354" s="280">
        <f>J354</f>
        <v>0</v>
      </c>
      <c r="I354" s="287"/>
      <c r="J354" s="287">
        <f>M354-G354</f>
        <v>0</v>
      </c>
      <c r="K354" s="280">
        <f>M354</f>
        <v>0</v>
      </c>
      <c r="L354" s="280"/>
      <c r="M354" s="280"/>
      <c r="N354" s="280">
        <f>P354</f>
        <v>0</v>
      </c>
      <c r="O354" s="287"/>
      <c r="P354" s="287">
        <f>S354-M354</f>
        <v>0</v>
      </c>
      <c r="Q354" s="281">
        <f>S354</f>
        <v>0</v>
      </c>
      <c r="R354" s="281"/>
      <c r="S354" s="281"/>
      <c r="T354" s="281">
        <f>V354</f>
        <v>0</v>
      </c>
      <c r="U354" s="281"/>
      <c r="V354" s="281"/>
      <c r="W354" s="281">
        <f>Y354</f>
        <v>0</v>
      </c>
      <c r="X354" s="288"/>
      <c r="Y354" s="288">
        <f>AB354-V354</f>
        <v>0</v>
      </c>
      <c r="Z354" s="281">
        <f>AB354</f>
        <v>0</v>
      </c>
      <c r="AA354" s="281"/>
      <c r="AB354" s="281"/>
      <c r="AC354" s="281">
        <f>AE354</f>
        <v>0</v>
      </c>
      <c r="AD354" s="281"/>
      <c r="AE354" s="281"/>
      <c r="AF354" s="281">
        <f>AH354</f>
        <v>0</v>
      </c>
      <c r="AG354" s="281"/>
      <c r="AH354" s="281"/>
      <c r="AI354" s="281"/>
      <c r="AJ354" s="281"/>
      <c r="AK354" s="281">
        <f t="shared" si="819"/>
        <v>0</v>
      </c>
      <c r="AL354" s="281">
        <f t="shared" si="819"/>
        <v>0</v>
      </c>
      <c r="AM354" s="281"/>
      <c r="AN354" s="281"/>
      <c r="AO354" s="281"/>
      <c r="AP354" s="281"/>
      <c r="AQ354" s="281"/>
      <c r="AR354" s="281"/>
      <c r="AS354" s="281">
        <f>AU354</f>
        <v>0</v>
      </c>
      <c r="AT354" s="281"/>
      <c r="AU354" s="281"/>
      <c r="AV354" s="281">
        <f>AX354</f>
        <v>0</v>
      </c>
      <c r="AW354" s="288"/>
      <c r="AX354" s="288">
        <f>BA354-AU354</f>
        <v>0</v>
      </c>
      <c r="AY354" s="281">
        <f>BA354</f>
        <v>0</v>
      </c>
      <c r="AZ354" s="281"/>
      <c r="BA354" s="281"/>
      <c r="BB354" s="281">
        <f>BD354</f>
        <v>0</v>
      </c>
      <c r="BC354" s="281"/>
      <c r="BD354" s="281"/>
      <c r="BE354" s="281">
        <f>BG354</f>
        <v>0</v>
      </c>
      <c r="BF354" s="288"/>
      <c r="BG354" s="288">
        <f>BX354-BD354</f>
        <v>0</v>
      </c>
      <c r="BH354" s="281">
        <f>BJ354</f>
        <v>0</v>
      </c>
      <c r="BI354" s="281"/>
      <c r="BJ354" s="281"/>
      <c r="BK354" s="281"/>
      <c r="BL354" s="281"/>
      <c r="BM354" s="281"/>
      <c r="BN354" s="281"/>
      <c r="BO354" s="281"/>
      <c r="BP354" s="281"/>
      <c r="BQ354" s="281"/>
      <c r="BR354" s="281"/>
      <c r="BS354" s="281"/>
      <c r="BT354" s="281"/>
      <c r="BU354" s="281"/>
      <c r="BV354" s="281">
        <f>BX354</f>
        <v>0</v>
      </c>
      <c r="BW354" s="281"/>
      <c r="BX354" s="281"/>
      <c r="BY354" s="281">
        <f>CA354</f>
        <v>0</v>
      </c>
      <c r="BZ354" s="288"/>
      <c r="CA354" s="288">
        <f>CD354-BX354</f>
        <v>0</v>
      </c>
      <c r="CB354" s="166">
        <f t="shared" si="826"/>
        <v>0</v>
      </c>
      <c r="CC354" s="281"/>
      <c r="CD354" s="281"/>
      <c r="CE354" s="281"/>
      <c r="CF354" s="281"/>
      <c r="CG354" s="281"/>
      <c r="CH354" s="281">
        <f>CJ354</f>
        <v>0</v>
      </c>
      <c r="CI354" s="281"/>
      <c r="CJ354" s="281"/>
      <c r="CK354" s="281">
        <f>CM354</f>
        <v>0</v>
      </c>
      <c r="CL354" s="288"/>
      <c r="CM354" s="288">
        <f>CS354-CJ354</f>
        <v>0</v>
      </c>
      <c r="CN354" s="288"/>
      <c r="CO354" s="288"/>
      <c r="CP354" s="288"/>
      <c r="CQ354" s="281">
        <f>CS354</f>
        <v>0</v>
      </c>
      <c r="CR354" s="281"/>
      <c r="CS354" s="281"/>
      <c r="CT354" s="281">
        <f>CV354</f>
        <v>0</v>
      </c>
      <c r="CU354" s="281"/>
      <c r="CV354" s="281"/>
      <c r="CW354" s="281"/>
      <c r="CX354" s="281"/>
      <c r="CY354" s="281"/>
      <c r="CZ354" s="281">
        <f>DB354</f>
        <v>0</v>
      </c>
      <c r="DA354" s="281"/>
      <c r="DB354" s="281"/>
      <c r="DC354" s="281"/>
      <c r="DD354" s="281"/>
      <c r="DE354" s="281"/>
      <c r="DF354" s="281"/>
      <c r="DG354" s="281"/>
      <c r="DH354" s="281"/>
      <c r="DI354" s="281"/>
      <c r="DJ354" s="281"/>
      <c r="DK354" s="281"/>
      <c r="DL354" s="281"/>
      <c r="DM354" s="281"/>
      <c r="DN354" s="281"/>
      <c r="DO354" s="281"/>
      <c r="DP354" s="281"/>
      <c r="DQ354" s="281"/>
      <c r="DR354" s="281"/>
      <c r="DS354" s="281"/>
      <c r="DT354" s="281"/>
      <c r="DU354" s="281">
        <f>DW354</f>
        <v>0</v>
      </c>
      <c r="DV354" s="281"/>
      <c r="DW354" s="281"/>
      <c r="DX354" s="281">
        <f>DZ354</f>
        <v>0</v>
      </c>
      <c r="DY354" s="281"/>
      <c r="DZ354" s="281"/>
      <c r="EA354" s="281"/>
      <c r="EB354" s="281"/>
      <c r="EC354" s="281"/>
      <c r="ED354" s="281"/>
      <c r="EE354" s="281"/>
      <c r="EF354" s="281"/>
      <c r="EG354" s="166">
        <f t="shared" si="830"/>
        <v>0</v>
      </c>
      <c r="EH354" s="281"/>
      <c r="EI354" s="281"/>
      <c r="EJ354" s="166">
        <f t="shared" si="827"/>
        <v>0</v>
      </c>
      <c r="EK354" s="166">
        <f t="shared" si="831"/>
        <v>0</v>
      </c>
      <c r="EL354" s="281"/>
      <c r="EM354" s="281"/>
      <c r="EN354" s="166">
        <f t="shared" si="828"/>
        <v>0</v>
      </c>
      <c r="EO354" s="166">
        <f t="shared" si="832"/>
        <v>0</v>
      </c>
      <c r="EP354" s="281"/>
      <c r="EQ354" s="281"/>
      <c r="ER354" s="166">
        <f t="shared" si="833"/>
        <v>0</v>
      </c>
      <c r="ES354" s="166">
        <f t="shared" si="834"/>
        <v>0</v>
      </c>
      <c r="ET354" s="281"/>
      <c r="EU354" s="281"/>
      <c r="EV354" s="166">
        <f t="shared" si="829"/>
        <v>0</v>
      </c>
      <c r="EW354" s="281">
        <f>EY354</f>
        <v>0</v>
      </c>
      <c r="EX354" s="281"/>
      <c r="EY354" s="281"/>
      <c r="EZ354" s="263"/>
      <c r="FA354" s="263"/>
      <c r="FB354" s="263"/>
      <c r="FC354" s="263">
        <f>FF354</f>
        <v>0</v>
      </c>
      <c r="FD354" s="263"/>
      <c r="FE354" s="263"/>
      <c r="FF354" s="263"/>
      <c r="FG354" s="281"/>
      <c r="FH354" s="281"/>
      <c r="FI354" s="281"/>
      <c r="FJ354" s="281"/>
      <c r="FK354" s="166">
        <f t="shared" si="835"/>
        <v>0</v>
      </c>
      <c r="FL354" s="281"/>
      <c r="FM354" s="281"/>
      <c r="FN354" s="166">
        <f t="shared" si="836"/>
        <v>0</v>
      </c>
      <c r="FO354" s="263">
        <f>FR354</f>
        <v>0</v>
      </c>
      <c r="FP354" s="263"/>
      <c r="FQ354" s="263"/>
      <c r="FR354" s="263"/>
      <c r="FS354" s="263"/>
      <c r="FT354" s="263"/>
      <c r="FU354" s="263"/>
      <c r="FV354" s="263"/>
      <c r="FW354" s="263"/>
      <c r="FX354" s="263"/>
      <c r="FY354" s="263"/>
      <c r="FZ354" s="263"/>
      <c r="GA354" s="263"/>
      <c r="GB354" s="526"/>
      <c r="GC354" s="263"/>
      <c r="GD354" s="263"/>
      <c r="GE354" s="263"/>
      <c r="GF354" s="263"/>
      <c r="GG354" s="263"/>
      <c r="GH354" s="263"/>
      <c r="GI354" s="263"/>
      <c r="GJ354" s="431" t="e">
        <f t="shared" si="825"/>
        <v>#DIV/0!</v>
      </c>
      <c r="GK354" s="263"/>
      <c r="GL354" s="263"/>
      <c r="GM354" s="263"/>
      <c r="GN354" s="263"/>
      <c r="GO354" s="263"/>
      <c r="GP354" s="263"/>
      <c r="GQ354" s="263"/>
      <c r="GR354" s="263"/>
      <c r="GS354" s="263"/>
      <c r="GT354" s="263"/>
      <c r="GU354" s="263">
        <f>GX354</f>
        <v>0</v>
      </c>
      <c r="GV354" s="263"/>
      <c r="GW354" s="263"/>
      <c r="GX354" s="263"/>
      <c r="GY354" s="263"/>
      <c r="GZ354" s="263"/>
      <c r="HA354" s="263"/>
      <c r="HB354" s="263"/>
      <c r="HC354" s="263"/>
      <c r="HD354" s="263"/>
      <c r="HE354" s="263"/>
      <c r="HF354" s="263"/>
      <c r="HG354" s="263">
        <f>HJ354</f>
        <v>0</v>
      </c>
      <c r="HH354" s="263"/>
      <c r="HI354" s="263"/>
      <c r="HJ354" s="263"/>
      <c r="HK354" s="263">
        <f>HN354</f>
        <v>0</v>
      </c>
      <c r="HL354" s="263"/>
      <c r="HM354" s="263"/>
      <c r="HN354" s="263"/>
      <c r="HO354" s="263">
        <f>HR354</f>
        <v>0</v>
      </c>
      <c r="HP354" s="263"/>
      <c r="HQ354" s="263"/>
      <c r="HR354" s="263"/>
      <c r="HS354" s="263">
        <f>HV354</f>
        <v>0</v>
      </c>
      <c r="HT354" s="263"/>
      <c r="HU354" s="263"/>
      <c r="HV354" s="263"/>
      <c r="HW354" s="263">
        <f>HZ354</f>
        <v>0</v>
      </c>
      <c r="HX354" s="263"/>
      <c r="HY354" s="263"/>
      <c r="HZ354" s="263"/>
      <c r="IA354" s="263">
        <f>ID354</f>
        <v>0</v>
      </c>
      <c r="IB354" s="263"/>
      <c r="IC354" s="263"/>
      <c r="ID354" s="263"/>
      <c r="IE354" s="273"/>
      <c r="IF354" s="270"/>
      <c r="IG354" s="270"/>
      <c r="IH354" s="270"/>
    </row>
    <row r="355" spans="1:242" s="217" customFormat="1" ht="18.75" hidden="1" customHeight="1" x14ac:dyDescent="0.3">
      <c r="B355" s="542"/>
      <c r="C355" s="312" t="s">
        <v>507</v>
      </c>
      <c r="D355" s="279"/>
      <c r="E355" s="280">
        <f>G355</f>
        <v>0</v>
      </c>
      <c r="F355" s="280"/>
      <c r="G355" s="280"/>
      <c r="H355" s="280">
        <f>J355</f>
        <v>0</v>
      </c>
      <c r="I355" s="287"/>
      <c r="J355" s="287">
        <f>M355-G355</f>
        <v>0</v>
      </c>
      <c r="K355" s="280">
        <f>M355</f>
        <v>0</v>
      </c>
      <c r="L355" s="280"/>
      <c r="M355" s="280"/>
      <c r="N355" s="280">
        <f>P355</f>
        <v>0</v>
      </c>
      <c r="O355" s="287"/>
      <c r="P355" s="287">
        <f>S355-M355</f>
        <v>0</v>
      </c>
      <c r="Q355" s="281">
        <f>S355</f>
        <v>0</v>
      </c>
      <c r="R355" s="281"/>
      <c r="S355" s="281"/>
      <c r="T355" s="281">
        <f>V355</f>
        <v>0</v>
      </c>
      <c r="U355" s="281"/>
      <c r="V355" s="281"/>
      <c r="W355" s="281">
        <f>Y355</f>
        <v>0</v>
      </c>
      <c r="X355" s="288"/>
      <c r="Y355" s="288">
        <f>AB355-V355</f>
        <v>0</v>
      </c>
      <c r="Z355" s="281">
        <f>AB355</f>
        <v>0</v>
      </c>
      <c r="AA355" s="281"/>
      <c r="AB355" s="281"/>
      <c r="AC355" s="281">
        <f>AE355</f>
        <v>0</v>
      </c>
      <c r="AD355" s="281"/>
      <c r="AE355" s="281"/>
      <c r="AF355" s="281">
        <f>AH355</f>
        <v>0</v>
      </c>
      <c r="AG355" s="281"/>
      <c r="AH355" s="281"/>
      <c r="AI355" s="281"/>
      <c r="AJ355" s="281"/>
      <c r="AK355" s="281">
        <f t="shared" si="819"/>
        <v>0</v>
      </c>
      <c r="AL355" s="281">
        <f t="shared" si="819"/>
        <v>0</v>
      </c>
      <c r="AM355" s="281"/>
      <c r="AN355" s="281"/>
      <c r="AO355" s="281"/>
      <c r="AP355" s="281"/>
      <c r="AQ355" s="281"/>
      <c r="AR355" s="281"/>
      <c r="AS355" s="281">
        <f>AU355</f>
        <v>0</v>
      </c>
      <c r="AT355" s="281"/>
      <c r="AU355" s="281"/>
      <c r="AV355" s="281">
        <f>AX355</f>
        <v>0</v>
      </c>
      <c r="AW355" s="288"/>
      <c r="AX355" s="288">
        <f>BA355-AU355</f>
        <v>0</v>
      </c>
      <c r="AY355" s="281">
        <f>BA355</f>
        <v>0</v>
      </c>
      <c r="AZ355" s="281"/>
      <c r="BA355" s="281"/>
      <c r="BB355" s="281">
        <f>BD355</f>
        <v>0</v>
      </c>
      <c r="BC355" s="281"/>
      <c r="BD355" s="281"/>
      <c r="BE355" s="281">
        <f>BG355</f>
        <v>0</v>
      </c>
      <c r="BF355" s="288"/>
      <c r="BG355" s="288">
        <f>BX355-BD355</f>
        <v>0</v>
      </c>
      <c r="BH355" s="281">
        <f>BJ355</f>
        <v>0</v>
      </c>
      <c r="BI355" s="281"/>
      <c r="BJ355" s="281"/>
      <c r="BK355" s="281"/>
      <c r="BL355" s="281"/>
      <c r="BM355" s="281"/>
      <c r="BN355" s="281"/>
      <c r="BO355" s="281"/>
      <c r="BP355" s="281"/>
      <c r="BQ355" s="281"/>
      <c r="BR355" s="281"/>
      <c r="BS355" s="281"/>
      <c r="BT355" s="281"/>
      <c r="BU355" s="281"/>
      <c r="BV355" s="281">
        <f>BX355</f>
        <v>0</v>
      </c>
      <c r="BW355" s="281"/>
      <c r="BX355" s="281"/>
      <c r="BY355" s="281">
        <f>CA355</f>
        <v>0</v>
      </c>
      <c r="BZ355" s="288"/>
      <c r="CA355" s="288">
        <f>CD355-BX355</f>
        <v>0</v>
      </c>
      <c r="CB355" s="166">
        <f t="shared" si="826"/>
        <v>0</v>
      </c>
      <c r="CC355" s="281"/>
      <c r="CD355" s="281"/>
      <c r="CE355" s="281"/>
      <c r="CF355" s="281"/>
      <c r="CG355" s="281"/>
      <c r="CH355" s="281">
        <f>CJ355</f>
        <v>0</v>
      </c>
      <c r="CI355" s="281"/>
      <c r="CJ355" s="281"/>
      <c r="CK355" s="281">
        <f>CM355</f>
        <v>0</v>
      </c>
      <c r="CL355" s="288"/>
      <c r="CM355" s="288">
        <f>CS355-CJ355</f>
        <v>0</v>
      </c>
      <c r="CN355" s="288"/>
      <c r="CO355" s="288"/>
      <c r="CP355" s="288"/>
      <c r="CQ355" s="281">
        <f>CS355</f>
        <v>0</v>
      </c>
      <c r="CR355" s="281"/>
      <c r="CS355" s="281"/>
      <c r="CT355" s="281">
        <f>CV355</f>
        <v>0</v>
      </c>
      <c r="CU355" s="281"/>
      <c r="CV355" s="281"/>
      <c r="CW355" s="281"/>
      <c r="CX355" s="281"/>
      <c r="CY355" s="281"/>
      <c r="CZ355" s="281">
        <f>DB355</f>
        <v>0</v>
      </c>
      <c r="DA355" s="281"/>
      <c r="DB355" s="281"/>
      <c r="DC355" s="281"/>
      <c r="DD355" s="281"/>
      <c r="DE355" s="281"/>
      <c r="DF355" s="281"/>
      <c r="DG355" s="281"/>
      <c r="DH355" s="281"/>
      <c r="DI355" s="281"/>
      <c r="DJ355" s="281"/>
      <c r="DK355" s="281"/>
      <c r="DL355" s="281"/>
      <c r="DM355" s="281"/>
      <c r="DN355" s="281"/>
      <c r="DO355" s="281"/>
      <c r="DP355" s="281"/>
      <c r="DQ355" s="281"/>
      <c r="DR355" s="281"/>
      <c r="DS355" s="281"/>
      <c r="DT355" s="281"/>
      <c r="DU355" s="281">
        <f>DW355</f>
        <v>0</v>
      </c>
      <c r="DV355" s="281"/>
      <c r="DW355" s="281"/>
      <c r="DX355" s="281">
        <f>DZ355</f>
        <v>0</v>
      </c>
      <c r="DY355" s="281"/>
      <c r="DZ355" s="281"/>
      <c r="EA355" s="281"/>
      <c r="EB355" s="281"/>
      <c r="EC355" s="281"/>
      <c r="ED355" s="281"/>
      <c r="EE355" s="281"/>
      <c r="EF355" s="281"/>
      <c r="EG355" s="166">
        <f t="shared" si="830"/>
        <v>0</v>
      </c>
      <c r="EH355" s="281"/>
      <c r="EI355" s="281"/>
      <c r="EJ355" s="166">
        <f t="shared" si="827"/>
        <v>0</v>
      </c>
      <c r="EK355" s="166">
        <f t="shared" si="831"/>
        <v>0</v>
      </c>
      <c r="EL355" s="281"/>
      <c r="EM355" s="281"/>
      <c r="EN355" s="166">
        <f t="shared" si="828"/>
        <v>0</v>
      </c>
      <c r="EO355" s="166">
        <f t="shared" si="832"/>
        <v>0</v>
      </c>
      <c r="EP355" s="281"/>
      <c r="EQ355" s="281"/>
      <c r="ER355" s="166">
        <f t="shared" si="833"/>
        <v>0</v>
      </c>
      <c r="ES355" s="166">
        <f t="shared" si="834"/>
        <v>0</v>
      </c>
      <c r="ET355" s="281"/>
      <c r="EU355" s="281"/>
      <c r="EV355" s="166">
        <f t="shared" si="829"/>
        <v>0</v>
      </c>
      <c r="EW355" s="281">
        <f>EY355</f>
        <v>0</v>
      </c>
      <c r="EX355" s="281"/>
      <c r="EY355" s="281"/>
      <c r="EZ355" s="263"/>
      <c r="FA355" s="263"/>
      <c r="FB355" s="263"/>
      <c r="FC355" s="263">
        <f>FF355</f>
        <v>0</v>
      </c>
      <c r="FD355" s="263"/>
      <c r="FE355" s="263"/>
      <c r="FF355" s="263"/>
      <c r="FG355" s="281"/>
      <c r="FH355" s="281"/>
      <c r="FI355" s="281"/>
      <c r="FJ355" s="281"/>
      <c r="FK355" s="166">
        <f t="shared" si="835"/>
        <v>0</v>
      </c>
      <c r="FL355" s="281"/>
      <c r="FM355" s="281"/>
      <c r="FN355" s="166">
        <f t="shared" si="836"/>
        <v>0</v>
      </c>
      <c r="FO355" s="263">
        <f>FR355</f>
        <v>0</v>
      </c>
      <c r="FP355" s="263"/>
      <c r="FQ355" s="263"/>
      <c r="FR355" s="263"/>
      <c r="FS355" s="263"/>
      <c r="FT355" s="263"/>
      <c r="FU355" s="263"/>
      <c r="FV355" s="263"/>
      <c r="FW355" s="263"/>
      <c r="FX355" s="263"/>
      <c r="FY355" s="263"/>
      <c r="FZ355" s="263"/>
      <c r="GA355" s="263"/>
      <c r="GB355" s="526"/>
      <c r="GC355" s="263"/>
      <c r="GD355" s="263"/>
      <c r="GE355" s="263"/>
      <c r="GF355" s="263"/>
      <c r="GG355" s="263"/>
      <c r="GH355" s="263"/>
      <c r="GI355" s="263"/>
      <c r="GJ355" s="431" t="e">
        <f t="shared" si="825"/>
        <v>#DIV/0!</v>
      </c>
      <c r="GK355" s="263"/>
      <c r="GL355" s="263"/>
      <c r="GM355" s="263"/>
      <c r="GN355" s="263"/>
      <c r="GO355" s="263"/>
      <c r="GP355" s="263"/>
      <c r="GQ355" s="263"/>
      <c r="GR355" s="263"/>
      <c r="GS355" s="263"/>
      <c r="GT355" s="263"/>
      <c r="GU355" s="263">
        <f>GX355</f>
        <v>0</v>
      </c>
      <c r="GV355" s="263"/>
      <c r="GW355" s="263"/>
      <c r="GX355" s="263"/>
      <c r="GY355" s="263"/>
      <c r="GZ355" s="263"/>
      <c r="HA355" s="263"/>
      <c r="HB355" s="263"/>
      <c r="HC355" s="263"/>
      <c r="HD355" s="263"/>
      <c r="HE355" s="263"/>
      <c r="HF355" s="263"/>
      <c r="HG355" s="263">
        <f>HJ355</f>
        <v>0</v>
      </c>
      <c r="HH355" s="263"/>
      <c r="HI355" s="263"/>
      <c r="HJ355" s="263"/>
      <c r="HK355" s="263">
        <f>HN355</f>
        <v>0</v>
      </c>
      <c r="HL355" s="263"/>
      <c r="HM355" s="263"/>
      <c r="HN355" s="263"/>
      <c r="HO355" s="263">
        <f>HR355</f>
        <v>0</v>
      </c>
      <c r="HP355" s="263"/>
      <c r="HQ355" s="263"/>
      <c r="HR355" s="263"/>
      <c r="HS355" s="263">
        <f>HV355</f>
        <v>0</v>
      </c>
      <c r="HT355" s="263"/>
      <c r="HU355" s="263"/>
      <c r="HV355" s="263"/>
      <c r="HW355" s="263">
        <f>HZ355</f>
        <v>0</v>
      </c>
      <c r="HX355" s="263"/>
      <c r="HY355" s="263"/>
      <c r="HZ355" s="263"/>
      <c r="IA355" s="263">
        <f>ID355</f>
        <v>0</v>
      </c>
      <c r="IB355" s="263"/>
      <c r="IC355" s="263"/>
      <c r="ID355" s="263"/>
      <c r="IE355" s="273"/>
      <c r="IF355" s="270"/>
      <c r="IG355" s="270"/>
      <c r="IH355" s="270"/>
    </row>
    <row r="356" spans="1:242" s="319" customFormat="1" ht="26.25" hidden="1" customHeight="1" x14ac:dyDescent="0.3">
      <c r="B356" s="542" t="s">
        <v>92</v>
      </c>
      <c r="C356" s="312" t="s">
        <v>517</v>
      </c>
      <c r="D356" s="279" t="s">
        <v>518</v>
      </c>
      <c r="E356" s="280">
        <f>E357+E358</f>
        <v>7670.8519999999999</v>
      </c>
      <c r="F356" s="280">
        <f>F357</f>
        <v>0</v>
      </c>
      <c r="G356" s="280">
        <f>G357+G358</f>
        <v>7670.8519999999999</v>
      </c>
      <c r="H356" s="280">
        <f>H357+H358</f>
        <v>0</v>
      </c>
      <c r="I356" s="280">
        <f>I357</f>
        <v>0</v>
      </c>
      <c r="J356" s="280">
        <f>J357+J358</f>
        <v>0</v>
      </c>
      <c r="K356" s="280">
        <f>K357+K358</f>
        <v>7670.8519999999999</v>
      </c>
      <c r="L356" s="280">
        <f>L357</f>
        <v>0</v>
      </c>
      <c r="M356" s="280">
        <f>M357+M358</f>
        <v>7670.8519999999999</v>
      </c>
      <c r="N356" s="280">
        <f>N357+N358</f>
        <v>0</v>
      </c>
      <c r="O356" s="280">
        <f>O357</f>
        <v>0</v>
      </c>
      <c r="P356" s="280">
        <f>P357+P358</f>
        <v>0</v>
      </c>
      <c r="Q356" s="281">
        <f>Q357+Q358</f>
        <v>7670.8519999999999</v>
      </c>
      <c r="R356" s="281">
        <f>R357</f>
        <v>0</v>
      </c>
      <c r="S356" s="281">
        <f>S357+S358</f>
        <v>7670.8519999999999</v>
      </c>
      <c r="T356" s="281">
        <f>T357+T358</f>
        <v>0</v>
      </c>
      <c r="U356" s="281">
        <f>U357</f>
        <v>0</v>
      </c>
      <c r="V356" s="281">
        <f>V357+V358</f>
        <v>0</v>
      </c>
      <c r="W356" s="281">
        <f>W357+W358</f>
        <v>0</v>
      </c>
      <c r="X356" s="281">
        <f>X357</f>
        <v>0</v>
      </c>
      <c r="Y356" s="281">
        <f>Y357+Y358</f>
        <v>0</v>
      </c>
      <c r="Z356" s="281">
        <f>Z357+Z358</f>
        <v>0</v>
      </c>
      <c r="AA356" s="281">
        <f>AA357</f>
        <v>0</v>
      </c>
      <c r="AB356" s="281">
        <f>AB357+AB358</f>
        <v>0</v>
      </c>
      <c r="AC356" s="281">
        <f>AC357+AC358</f>
        <v>0</v>
      </c>
      <c r="AD356" s="281">
        <f>AD357</f>
        <v>0</v>
      </c>
      <c r="AE356" s="281">
        <f>AE357+AE358</f>
        <v>0</v>
      </c>
      <c r="AF356" s="281">
        <f>AF357+AF358</f>
        <v>0</v>
      </c>
      <c r="AG356" s="281">
        <f>AG357</f>
        <v>0</v>
      </c>
      <c r="AH356" s="281">
        <f>AH357+AH358</f>
        <v>0</v>
      </c>
      <c r="AI356" s="281">
        <v>0</v>
      </c>
      <c r="AJ356" s="281">
        <v>0</v>
      </c>
      <c r="AK356" s="281">
        <f t="shared" si="819"/>
        <v>0</v>
      </c>
      <c r="AL356" s="281">
        <f t="shared" si="819"/>
        <v>0</v>
      </c>
      <c r="AM356" s="281"/>
      <c r="AN356" s="281"/>
      <c r="AO356" s="281"/>
      <c r="AP356" s="281"/>
      <c r="AQ356" s="281"/>
      <c r="AR356" s="281"/>
      <c r="AS356" s="281">
        <f>AS357+AS358</f>
        <v>0</v>
      </c>
      <c r="AT356" s="281">
        <f>AT357</f>
        <v>0</v>
      </c>
      <c r="AU356" s="281">
        <f>AU357+AU358</f>
        <v>0</v>
      </c>
      <c r="AV356" s="281">
        <f>AV357+AV358</f>
        <v>0</v>
      </c>
      <c r="AW356" s="281">
        <f>AW357</f>
        <v>0</v>
      </c>
      <c r="AX356" s="281">
        <f>AX357+AX358</f>
        <v>0</v>
      </c>
      <c r="AY356" s="281">
        <f>AY357+AY358</f>
        <v>0</v>
      </c>
      <c r="AZ356" s="281">
        <f>AZ357</f>
        <v>0</v>
      </c>
      <c r="BA356" s="281">
        <f>BA357+BA358</f>
        <v>0</v>
      </c>
      <c r="BB356" s="281">
        <f>BB357+BB358</f>
        <v>0</v>
      </c>
      <c r="BC356" s="281">
        <f>BC357</f>
        <v>0</v>
      </c>
      <c r="BD356" s="281">
        <f>BD357+BD358</f>
        <v>0</v>
      </c>
      <c r="BE356" s="281">
        <f>BE357+BE358</f>
        <v>0</v>
      </c>
      <c r="BF356" s="281">
        <f>BF357</f>
        <v>0</v>
      </c>
      <c r="BG356" s="281">
        <f>BG357+BG358</f>
        <v>0</v>
      </c>
      <c r="BH356" s="281">
        <f>BH357+BH358</f>
        <v>0</v>
      </c>
      <c r="BI356" s="281">
        <f>BI357</f>
        <v>0</v>
      </c>
      <c r="BJ356" s="281">
        <f>BJ357+BJ358</f>
        <v>0</v>
      </c>
      <c r="BK356" s="281"/>
      <c r="BL356" s="281"/>
      <c r="BM356" s="281"/>
      <c r="BN356" s="281"/>
      <c r="BO356" s="281"/>
      <c r="BP356" s="281"/>
      <c r="BQ356" s="281"/>
      <c r="BR356" s="281"/>
      <c r="BS356" s="281"/>
      <c r="BT356" s="281"/>
      <c r="BU356" s="281"/>
      <c r="BV356" s="281">
        <f>BV357+BV358</f>
        <v>0</v>
      </c>
      <c r="BW356" s="281">
        <f>BW357</f>
        <v>0</v>
      </c>
      <c r="BX356" s="281">
        <f>BX357+BX358</f>
        <v>0</v>
      </c>
      <c r="BY356" s="281">
        <f>BY357+BY358</f>
        <v>0</v>
      </c>
      <c r="BZ356" s="281">
        <f>BZ357</f>
        <v>0</v>
      </c>
      <c r="CA356" s="281">
        <f>CA357+CA358</f>
        <v>0</v>
      </c>
      <c r="CB356" s="166">
        <f t="shared" si="826"/>
        <v>0</v>
      </c>
      <c r="CC356" s="281">
        <f>CC357</f>
        <v>0</v>
      </c>
      <c r="CD356" s="281">
        <f>CD357+CD358</f>
        <v>0</v>
      </c>
      <c r="CE356" s="281"/>
      <c r="CF356" s="281"/>
      <c r="CG356" s="281"/>
      <c r="CH356" s="281">
        <f>CH357+CH358</f>
        <v>0</v>
      </c>
      <c r="CI356" s="281">
        <f>CI357</f>
        <v>0</v>
      </c>
      <c r="CJ356" s="281">
        <f>CJ357+CJ358</f>
        <v>0</v>
      </c>
      <c r="CK356" s="281">
        <f>CK357+CK358</f>
        <v>0</v>
      </c>
      <c r="CL356" s="281">
        <f>CL357</f>
        <v>0</v>
      </c>
      <c r="CM356" s="281">
        <f>CM357+CM358</f>
        <v>0</v>
      </c>
      <c r="CN356" s="281"/>
      <c r="CO356" s="281"/>
      <c r="CP356" s="281"/>
      <c r="CQ356" s="281">
        <f>CQ357+CQ358</f>
        <v>0</v>
      </c>
      <c r="CR356" s="281">
        <f>CR357</f>
        <v>0</v>
      </c>
      <c r="CS356" s="281">
        <f>CS357+CS358</f>
        <v>0</v>
      </c>
      <c r="CT356" s="281">
        <f>CT357+CT358</f>
        <v>0</v>
      </c>
      <c r="CU356" s="281">
        <f>CU357</f>
        <v>0</v>
      </c>
      <c r="CV356" s="281">
        <f>CV357+CV358</f>
        <v>0</v>
      </c>
      <c r="CW356" s="281"/>
      <c r="CX356" s="281"/>
      <c r="CY356" s="281"/>
      <c r="CZ356" s="281">
        <f>CZ357+CZ358</f>
        <v>0</v>
      </c>
      <c r="DA356" s="281">
        <f>DA357</f>
        <v>0</v>
      </c>
      <c r="DB356" s="281">
        <f>DB357+DB358</f>
        <v>0</v>
      </c>
      <c r="DC356" s="281"/>
      <c r="DD356" s="281"/>
      <c r="DE356" s="281"/>
      <c r="DF356" s="281"/>
      <c r="DG356" s="281"/>
      <c r="DH356" s="281"/>
      <c r="DI356" s="281"/>
      <c r="DJ356" s="281"/>
      <c r="DK356" s="281"/>
      <c r="DL356" s="281"/>
      <c r="DM356" s="281"/>
      <c r="DN356" s="281"/>
      <c r="DO356" s="281"/>
      <c r="DP356" s="281"/>
      <c r="DQ356" s="281"/>
      <c r="DR356" s="281"/>
      <c r="DS356" s="281"/>
      <c r="DT356" s="281"/>
      <c r="DU356" s="281">
        <f>DU357+DU358</f>
        <v>0</v>
      </c>
      <c r="DV356" s="281">
        <f>DV357</f>
        <v>0</v>
      </c>
      <c r="DW356" s="281">
        <f>DW357+DW358</f>
        <v>0</v>
      </c>
      <c r="DX356" s="281">
        <f>DX357+DX358</f>
        <v>0</v>
      </c>
      <c r="DY356" s="281">
        <f>DY357</f>
        <v>0</v>
      </c>
      <c r="DZ356" s="281">
        <f>DZ357+DZ358</f>
        <v>0</v>
      </c>
      <c r="EA356" s="281"/>
      <c r="EB356" s="281"/>
      <c r="EC356" s="281"/>
      <c r="ED356" s="281"/>
      <c r="EE356" s="281"/>
      <c r="EF356" s="281"/>
      <c r="EG356" s="166">
        <f t="shared" si="830"/>
        <v>0</v>
      </c>
      <c r="EH356" s="281"/>
      <c r="EI356" s="281"/>
      <c r="EJ356" s="166">
        <f t="shared" si="827"/>
        <v>0</v>
      </c>
      <c r="EK356" s="166">
        <f t="shared" si="831"/>
        <v>0</v>
      </c>
      <c r="EL356" s="281"/>
      <c r="EM356" s="281"/>
      <c r="EN356" s="166">
        <f t="shared" si="828"/>
        <v>0</v>
      </c>
      <c r="EO356" s="166">
        <f t="shared" si="832"/>
        <v>0</v>
      </c>
      <c r="EP356" s="281"/>
      <c r="EQ356" s="281"/>
      <c r="ER356" s="166">
        <f t="shared" si="833"/>
        <v>0</v>
      </c>
      <c r="ES356" s="166">
        <f t="shared" si="834"/>
        <v>0</v>
      </c>
      <c r="ET356" s="281"/>
      <c r="EU356" s="281"/>
      <c r="EV356" s="166">
        <f t="shared" si="829"/>
        <v>0</v>
      </c>
      <c r="EW356" s="281">
        <f>EW357+EW358</f>
        <v>0</v>
      </c>
      <c r="EX356" s="281">
        <f>EX357</f>
        <v>0</v>
      </c>
      <c r="EY356" s="281">
        <f>EY357+EY358</f>
        <v>0</v>
      </c>
      <c r="EZ356" s="281"/>
      <c r="FA356" s="281"/>
      <c r="FB356" s="281"/>
      <c r="FC356" s="281">
        <f>FC357+FC358</f>
        <v>0</v>
      </c>
      <c r="FD356" s="281">
        <f>FD357</f>
        <v>0</v>
      </c>
      <c r="FE356" s="281"/>
      <c r="FF356" s="281">
        <f>FF357+FF358</f>
        <v>0</v>
      </c>
      <c r="FG356" s="281"/>
      <c r="FH356" s="281"/>
      <c r="FI356" s="281"/>
      <c r="FJ356" s="281"/>
      <c r="FK356" s="166">
        <f t="shared" si="835"/>
        <v>0</v>
      </c>
      <c r="FL356" s="281"/>
      <c r="FM356" s="281"/>
      <c r="FN356" s="166">
        <f t="shared" si="836"/>
        <v>0</v>
      </c>
      <c r="FO356" s="281">
        <f>FO357+FO358</f>
        <v>0</v>
      </c>
      <c r="FP356" s="281">
        <f>FP357</f>
        <v>0</v>
      </c>
      <c r="FQ356" s="281"/>
      <c r="FR356" s="281">
        <f>FR357+FR358</f>
        <v>0</v>
      </c>
      <c r="FS356" s="281"/>
      <c r="FT356" s="281"/>
      <c r="FU356" s="281"/>
      <c r="FV356" s="281"/>
      <c r="FW356" s="281"/>
      <c r="FX356" s="281"/>
      <c r="FY356" s="281"/>
      <c r="FZ356" s="281"/>
      <c r="GA356" s="281"/>
      <c r="GB356" s="526"/>
      <c r="GC356" s="281"/>
      <c r="GD356" s="281"/>
      <c r="GE356" s="281"/>
      <c r="GF356" s="281"/>
      <c r="GG356" s="281"/>
      <c r="GH356" s="281"/>
      <c r="GI356" s="281"/>
      <c r="GJ356" s="431" t="e">
        <f t="shared" si="825"/>
        <v>#DIV/0!</v>
      </c>
      <c r="GK356" s="281"/>
      <c r="GL356" s="281"/>
      <c r="GM356" s="281"/>
      <c r="GN356" s="281"/>
      <c r="GO356" s="281"/>
      <c r="GP356" s="281"/>
      <c r="GQ356" s="281"/>
      <c r="GR356" s="281"/>
      <c r="GS356" s="281"/>
      <c r="GT356" s="281"/>
      <c r="GU356" s="281">
        <f>GU357+GU358</f>
        <v>0</v>
      </c>
      <c r="GV356" s="281">
        <f>GV357</f>
        <v>0</v>
      </c>
      <c r="GW356" s="281"/>
      <c r="GX356" s="281">
        <f>GX357+GX358</f>
        <v>0</v>
      </c>
      <c r="GY356" s="281"/>
      <c r="GZ356" s="281"/>
      <c r="HA356" s="281"/>
      <c r="HB356" s="281"/>
      <c r="HC356" s="281"/>
      <c r="HD356" s="281"/>
      <c r="HE356" s="281"/>
      <c r="HF356" s="281"/>
      <c r="HG356" s="281">
        <f>HG357+HG358</f>
        <v>0</v>
      </c>
      <c r="HH356" s="281">
        <f>HH357</f>
        <v>0</v>
      </c>
      <c r="HI356" s="281"/>
      <c r="HJ356" s="281">
        <f>HJ357+HJ358</f>
        <v>0</v>
      </c>
      <c r="HK356" s="281">
        <f>HK357+HK358</f>
        <v>0</v>
      </c>
      <c r="HL356" s="281">
        <f>HL357</f>
        <v>0</v>
      </c>
      <c r="HM356" s="281"/>
      <c r="HN356" s="281">
        <f>HN357+HN358</f>
        <v>0</v>
      </c>
      <c r="HO356" s="281">
        <f>HO357+HO358</f>
        <v>0</v>
      </c>
      <c r="HP356" s="281">
        <f>HP357</f>
        <v>0</v>
      </c>
      <c r="HQ356" s="281"/>
      <c r="HR356" s="281">
        <f>HR357+HR358</f>
        <v>0</v>
      </c>
      <c r="HS356" s="281">
        <f>HS357+HS358</f>
        <v>0</v>
      </c>
      <c r="HT356" s="281">
        <f>HT357</f>
        <v>0</v>
      </c>
      <c r="HU356" s="281"/>
      <c r="HV356" s="281">
        <f>HV357+HV358</f>
        <v>0</v>
      </c>
      <c r="HW356" s="281">
        <f>HW357+HW358</f>
        <v>0</v>
      </c>
      <c r="HX356" s="281">
        <f>HX357</f>
        <v>0</v>
      </c>
      <c r="HY356" s="281"/>
      <c r="HZ356" s="281">
        <f>HZ357+HZ358</f>
        <v>0</v>
      </c>
      <c r="IA356" s="281">
        <f>IA357+IA358</f>
        <v>0</v>
      </c>
      <c r="IB356" s="281">
        <f>IB357</f>
        <v>0</v>
      </c>
      <c r="IC356" s="281"/>
      <c r="ID356" s="281">
        <f>ID357+ID358</f>
        <v>0</v>
      </c>
      <c r="IE356" s="273"/>
      <c r="IF356" s="283"/>
      <c r="IG356" s="283"/>
      <c r="IH356" s="283"/>
    </row>
    <row r="357" spans="1:242" s="217" customFormat="1" ht="15" hidden="1" customHeight="1" x14ac:dyDescent="0.3">
      <c r="B357" s="542"/>
      <c r="C357" s="543" t="s">
        <v>519</v>
      </c>
      <c r="D357" s="279" t="s">
        <v>520</v>
      </c>
      <c r="E357" s="280">
        <f>F357+G357</f>
        <v>0</v>
      </c>
      <c r="F357" s="280"/>
      <c r="G357" s="280"/>
      <c r="H357" s="280">
        <f>I357+J357</f>
        <v>0</v>
      </c>
      <c r="I357" s="287">
        <f>L357-F357</f>
        <v>0</v>
      </c>
      <c r="J357" s="287">
        <f>M357-G357</f>
        <v>0</v>
      </c>
      <c r="K357" s="280">
        <f>L357+M357</f>
        <v>0</v>
      </c>
      <c r="L357" s="280"/>
      <c r="M357" s="280"/>
      <c r="N357" s="280">
        <f>O357+P357</f>
        <v>0</v>
      </c>
      <c r="O357" s="287">
        <f>R357-L357</f>
        <v>0</v>
      </c>
      <c r="P357" s="287">
        <f>S357-M357</f>
        <v>0</v>
      </c>
      <c r="Q357" s="281">
        <f>R357+S357</f>
        <v>0</v>
      </c>
      <c r="R357" s="281"/>
      <c r="S357" s="281"/>
      <c r="T357" s="281">
        <f>U357+V357</f>
        <v>0</v>
      </c>
      <c r="U357" s="281"/>
      <c r="V357" s="281"/>
      <c r="W357" s="281">
        <f>X357+Y357</f>
        <v>0</v>
      </c>
      <c r="X357" s="288">
        <f>AA357-U357</f>
        <v>0</v>
      </c>
      <c r="Y357" s="288">
        <f>AB357-V357</f>
        <v>0</v>
      </c>
      <c r="Z357" s="281">
        <f>AA357+AB357</f>
        <v>0</v>
      </c>
      <c r="AA357" s="281"/>
      <c r="AB357" s="281"/>
      <c r="AC357" s="281">
        <f>AD357+AE357</f>
        <v>0</v>
      </c>
      <c r="AD357" s="281"/>
      <c r="AE357" s="281"/>
      <c r="AF357" s="281">
        <f>AG357+AH357</f>
        <v>0</v>
      </c>
      <c r="AG357" s="281"/>
      <c r="AH357" s="281"/>
      <c r="AI357" s="281"/>
      <c r="AJ357" s="281">
        <v>0</v>
      </c>
      <c r="AK357" s="281">
        <f t="shared" si="819"/>
        <v>0</v>
      </c>
      <c r="AL357" s="281">
        <f t="shared" si="819"/>
        <v>0</v>
      </c>
      <c r="AM357" s="281"/>
      <c r="AN357" s="281"/>
      <c r="AO357" s="281"/>
      <c r="AP357" s="281"/>
      <c r="AQ357" s="281"/>
      <c r="AR357" s="281"/>
      <c r="AS357" s="281">
        <f>AT357+AU357</f>
        <v>0</v>
      </c>
      <c r="AT357" s="281"/>
      <c r="AU357" s="281"/>
      <c r="AV357" s="281">
        <f>AW357+AX357</f>
        <v>0</v>
      </c>
      <c r="AW357" s="288">
        <f>AZ357-AT357</f>
        <v>0</v>
      </c>
      <c r="AX357" s="288">
        <f>BA357-AU357</f>
        <v>0</v>
      </c>
      <c r="AY357" s="281">
        <f>AZ357+BA357</f>
        <v>0</v>
      </c>
      <c r="AZ357" s="281"/>
      <c r="BA357" s="281"/>
      <c r="BB357" s="281">
        <f>BC357+BD357</f>
        <v>0</v>
      </c>
      <c r="BC357" s="281"/>
      <c r="BD357" s="281"/>
      <c r="BE357" s="281">
        <f>BF357+BG357</f>
        <v>0</v>
      </c>
      <c r="BF357" s="288">
        <f>BW357-BC357</f>
        <v>0</v>
      </c>
      <c r="BG357" s="288">
        <f>BX357-BD357</f>
        <v>0</v>
      </c>
      <c r="BH357" s="281">
        <f>BI357+BJ357</f>
        <v>0</v>
      </c>
      <c r="BI357" s="281"/>
      <c r="BJ357" s="281"/>
      <c r="BK357" s="281"/>
      <c r="BL357" s="281"/>
      <c r="BM357" s="281"/>
      <c r="BN357" s="281"/>
      <c r="BO357" s="281"/>
      <c r="BP357" s="281"/>
      <c r="BQ357" s="281"/>
      <c r="BR357" s="281"/>
      <c r="BS357" s="281"/>
      <c r="BT357" s="281"/>
      <c r="BU357" s="281"/>
      <c r="BV357" s="281">
        <f>BW357+BX357</f>
        <v>0</v>
      </c>
      <c r="BW357" s="281"/>
      <c r="BX357" s="281"/>
      <c r="BY357" s="281">
        <f>BZ357+CA357</f>
        <v>0</v>
      </c>
      <c r="BZ357" s="288">
        <f>CC357-BW357</f>
        <v>0</v>
      </c>
      <c r="CA357" s="288">
        <f>CD357-BX357</f>
        <v>0</v>
      </c>
      <c r="CB357" s="166">
        <f t="shared" si="826"/>
        <v>0</v>
      </c>
      <c r="CC357" s="281"/>
      <c r="CD357" s="281"/>
      <c r="CE357" s="281"/>
      <c r="CF357" s="281"/>
      <c r="CG357" s="281"/>
      <c r="CH357" s="281">
        <f>CI357+CJ357</f>
        <v>0</v>
      </c>
      <c r="CI357" s="281"/>
      <c r="CJ357" s="281"/>
      <c r="CK357" s="281">
        <f>CL357+CM357</f>
        <v>0</v>
      </c>
      <c r="CL357" s="288">
        <f>CR357-CI357</f>
        <v>0</v>
      </c>
      <c r="CM357" s="288">
        <f>CS357-CJ357</f>
        <v>0</v>
      </c>
      <c r="CN357" s="288"/>
      <c r="CO357" s="288"/>
      <c r="CP357" s="288"/>
      <c r="CQ357" s="281">
        <f>CR357+CS357</f>
        <v>0</v>
      </c>
      <c r="CR357" s="281"/>
      <c r="CS357" s="281"/>
      <c r="CT357" s="281">
        <f>CU357+CV357</f>
        <v>0</v>
      </c>
      <c r="CU357" s="281"/>
      <c r="CV357" s="281"/>
      <c r="CW357" s="281"/>
      <c r="CX357" s="281"/>
      <c r="CY357" s="281"/>
      <c r="CZ357" s="281">
        <f>DA357+DB357</f>
        <v>0</v>
      </c>
      <c r="DA357" s="281"/>
      <c r="DB357" s="281"/>
      <c r="DC357" s="281"/>
      <c r="DD357" s="281"/>
      <c r="DE357" s="281"/>
      <c r="DF357" s="281"/>
      <c r="DG357" s="281"/>
      <c r="DH357" s="281"/>
      <c r="DI357" s="281"/>
      <c r="DJ357" s="281"/>
      <c r="DK357" s="281"/>
      <c r="DL357" s="281"/>
      <c r="DM357" s="281"/>
      <c r="DN357" s="281"/>
      <c r="DO357" s="281"/>
      <c r="DP357" s="281"/>
      <c r="DQ357" s="281"/>
      <c r="DR357" s="281"/>
      <c r="DS357" s="281"/>
      <c r="DT357" s="281"/>
      <c r="DU357" s="281">
        <f>DV357+DW357</f>
        <v>0</v>
      </c>
      <c r="DV357" s="281"/>
      <c r="DW357" s="281"/>
      <c r="DX357" s="281">
        <f>DY357+DZ357</f>
        <v>0</v>
      </c>
      <c r="DY357" s="281"/>
      <c r="DZ357" s="281"/>
      <c r="EA357" s="281"/>
      <c r="EB357" s="281"/>
      <c r="EC357" s="281"/>
      <c r="ED357" s="281"/>
      <c r="EE357" s="281"/>
      <c r="EF357" s="281"/>
      <c r="EG357" s="166">
        <f t="shared" si="830"/>
        <v>0</v>
      </c>
      <c r="EH357" s="281"/>
      <c r="EI357" s="281"/>
      <c r="EJ357" s="166">
        <f t="shared" si="827"/>
        <v>0</v>
      </c>
      <c r="EK357" s="166">
        <f t="shared" si="831"/>
        <v>0</v>
      </c>
      <c r="EL357" s="281"/>
      <c r="EM357" s="281"/>
      <c r="EN357" s="166">
        <f t="shared" si="828"/>
        <v>0</v>
      </c>
      <c r="EO357" s="166">
        <f t="shared" si="832"/>
        <v>0</v>
      </c>
      <c r="EP357" s="281"/>
      <c r="EQ357" s="281"/>
      <c r="ER357" s="166">
        <f t="shared" si="833"/>
        <v>0</v>
      </c>
      <c r="ES357" s="166">
        <f t="shared" si="834"/>
        <v>0</v>
      </c>
      <c r="ET357" s="281"/>
      <c r="EU357" s="281"/>
      <c r="EV357" s="166">
        <f t="shared" si="829"/>
        <v>0</v>
      </c>
      <c r="EW357" s="281">
        <f>EX357+EY357</f>
        <v>0</v>
      </c>
      <c r="EX357" s="281"/>
      <c r="EY357" s="281"/>
      <c r="EZ357" s="263"/>
      <c r="FA357" s="263"/>
      <c r="FB357" s="263"/>
      <c r="FC357" s="263">
        <f>FD357+FF357</f>
        <v>0</v>
      </c>
      <c r="FD357" s="263"/>
      <c r="FE357" s="263"/>
      <c r="FF357" s="263"/>
      <c r="FG357" s="281"/>
      <c r="FH357" s="281"/>
      <c r="FI357" s="281"/>
      <c r="FJ357" s="281"/>
      <c r="FK357" s="166">
        <f t="shared" si="835"/>
        <v>0</v>
      </c>
      <c r="FL357" s="281"/>
      <c r="FM357" s="281"/>
      <c r="FN357" s="166">
        <f t="shared" si="836"/>
        <v>0</v>
      </c>
      <c r="FO357" s="263">
        <f>FP357+FR357</f>
        <v>0</v>
      </c>
      <c r="FP357" s="263"/>
      <c r="FQ357" s="263"/>
      <c r="FR357" s="263"/>
      <c r="FS357" s="263"/>
      <c r="FT357" s="263"/>
      <c r="FU357" s="263"/>
      <c r="FV357" s="263"/>
      <c r="FW357" s="263"/>
      <c r="FX357" s="263"/>
      <c r="FY357" s="263"/>
      <c r="FZ357" s="263"/>
      <c r="GA357" s="263"/>
      <c r="GB357" s="526"/>
      <c r="GC357" s="263"/>
      <c r="GD357" s="263"/>
      <c r="GE357" s="263"/>
      <c r="GF357" s="263"/>
      <c r="GG357" s="263"/>
      <c r="GH357" s="263"/>
      <c r="GI357" s="263"/>
      <c r="GJ357" s="431" t="e">
        <f t="shared" si="825"/>
        <v>#DIV/0!</v>
      </c>
      <c r="GK357" s="263"/>
      <c r="GL357" s="263"/>
      <c r="GM357" s="263"/>
      <c r="GN357" s="263"/>
      <c r="GO357" s="263"/>
      <c r="GP357" s="263"/>
      <c r="GQ357" s="263"/>
      <c r="GR357" s="263"/>
      <c r="GS357" s="263"/>
      <c r="GT357" s="263"/>
      <c r="GU357" s="263">
        <f>GV357+GX357</f>
        <v>0</v>
      </c>
      <c r="GV357" s="263"/>
      <c r="GW357" s="263"/>
      <c r="GX357" s="263"/>
      <c r="GY357" s="263"/>
      <c r="GZ357" s="263"/>
      <c r="HA357" s="263"/>
      <c r="HB357" s="263"/>
      <c r="HC357" s="263"/>
      <c r="HD357" s="263"/>
      <c r="HE357" s="263"/>
      <c r="HF357" s="263"/>
      <c r="HG357" s="263">
        <f>HH357+HJ357</f>
        <v>0</v>
      </c>
      <c r="HH357" s="263"/>
      <c r="HI357" s="263"/>
      <c r="HJ357" s="263"/>
      <c r="HK357" s="263">
        <f>HL357+HN357</f>
        <v>0</v>
      </c>
      <c r="HL357" s="263"/>
      <c r="HM357" s="263"/>
      <c r="HN357" s="263"/>
      <c r="HO357" s="263">
        <f>HP357+HR357</f>
        <v>0</v>
      </c>
      <c r="HP357" s="263"/>
      <c r="HQ357" s="263"/>
      <c r="HR357" s="263"/>
      <c r="HS357" s="263">
        <f>HT357+HV357</f>
        <v>0</v>
      </c>
      <c r="HT357" s="263"/>
      <c r="HU357" s="263"/>
      <c r="HV357" s="263"/>
      <c r="HW357" s="263">
        <f>HX357+HZ357</f>
        <v>0</v>
      </c>
      <c r="HX357" s="263"/>
      <c r="HY357" s="263"/>
      <c r="HZ357" s="263"/>
      <c r="IA357" s="263">
        <f>IB357+ID357</f>
        <v>0</v>
      </c>
      <c r="IB357" s="263"/>
      <c r="IC357" s="263"/>
      <c r="ID357" s="263"/>
      <c r="IE357" s="273"/>
      <c r="IF357" s="270"/>
      <c r="IG357" s="270"/>
      <c r="IH357" s="270"/>
    </row>
    <row r="358" spans="1:242" s="217" customFormat="1" ht="15" hidden="1" customHeight="1" x14ac:dyDescent="0.3">
      <c r="B358" s="542"/>
      <c r="C358" s="312" t="s">
        <v>521</v>
      </c>
      <c r="D358" s="279" t="s">
        <v>522</v>
      </c>
      <c r="E358" s="280">
        <f>G358</f>
        <v>7670.8519999999999</v>
      </c>
      <c r="F358" s="280"/>
      <c r="G358" s="280">
        <f>2670.852+5000</f>
        <v>7670.8519999999999</v>
      </c>
      <c r="H358" s="280">
        <f>J358</f>
        <v>0</v>
      </c>
      <c r="I358" s="287">
        <f>L358-F358</f>
        <v>0</v>
      </c>
      <c r="J358" s="287">
        <f>M358-G358</f>
        <v>0</v>
      </c>
      <c r="K358" s="280">
        <f>M358</f>
        <v>7670.8519999999999</v>
      </c>
      <c r="L358" s="280"/>
      <c r="M358" s="280">
        <f>2670.852+5000</f>
        <v>7670.8519999999999</v>
      </c>
      <c r="N358" s="280">
        <f>P358</f>
        <v>0</v>
      </c>
      <c r="O358" s="287">
        <f>R358-L358</f>
        <v>0</v>
      </c>
      <c r="P358" s="287">
        <f>S358-M358</f>
        <v>0</v>
      </c>
      <c r="Q358" s="281">
        <f>S358</f>
        <v>7670.8519999999999</v>
      </c>
      <c r="R358" s="281"/>
      <c r="S358" s="281">
        <f>2670.852+5000</f>
        <v>7670.8519999999999</v>
      </c>
      <c r="T358" s="281">
        <f>V358</f>
        <v>0</v>
      </c>
      <c r="U358" s="281"/>
      <c r="V358" s="281"/>
      <c r="W358" s="281">
        <f>Y358</f>
        <v>0</v>
      </c>
      <c r="X358" s="288">
        <f>AA358-U358</f>
        <v>0</v>
      </c>
      <c r="Y358" s="288">
        <f>AB358-V358</f>
        <v>0</v>
      </c>
      <c r="Z358" s="281">
        <f>AB358</f>
        <v>0</v>
      </c>
      <c r="AA358" s="281"/>
      <c r="AB358" s="281"/>
      <c r="AC358" s="281">
        <f>AE358</f>
        <v>0</v>
      </c>
      <c r="AD358" s="281"/>
      <c r="AE358" s="281"/>
      <c r="AF358" s="281">
        <f>AH358</f>
        <v>0</v>
      </c>
      <c r="AG358" s="281"/>
      <c r="AH358" s="281"/>
      <c r="AI358" s="281"/>
      <c r="AJ358" s="281">
        <v>0</v>
      </c>
      <c r="AK358" s="281">
        <f t="shared" si="819"/>
        <v>0</v>
      </c>
      <c r="AL358" s="281">
        <f t="shared" si="819"/>
        <v>0</v>
      </c>
      <c r="AM358" s="281"/>
      <c r="AN358" s="281"/>
      <c r="AO358" s="281"/>
      <c r="AP358" s="281"/>
      <c r="AQ358" s="281"/>
      <c r="AR358" s="281"/>
      <c r="AS358" s="281">
        <f>AU358</f>
        <v>0</v>
      </c>
      <c r="AT358" s="281"/>
      <c r="AU358" s="281"/>
      <c r="AV358" s="281">
        <f>AX358</f>
        <v>0</v>
      </c>
      <c r="AW358" s="288">
        <f>AZ358-AT358</f>
        <v>0</v>
      </c>
      <c r="AX358" s="288">
        <f>BA358-AU358</f>
        <v>0</v>
      </c>
      <c r="AY358" s="281">
        <f>BA358</f>
        <v>0</v>
      </c>
      <c r="AZ358" s="281"/>
      <c r="BA358" s="281"/>
      <c r="BB358" s="281">
        <f>BD358</f>
        <v>0</v>
      </c>
      <c r="BC358" s="281"/>
      <c r="BD358" s="281"/>
      <c r="BE358" s="281">
        <f>BG358</f>
        <v>0</v>
      </c>
      <c r="BF358" s="288">
        <f>BW358-BC358</f>
        <v>0</v>
      </c>
      <c r="BG358" s="288">
        <f>BX358-BD358</f>
        <v>0</v>
      </c>
      <c r="BH358" s="281">
        <f>BJ358</f>
        <v>0</v>
      </c>
      <c r="BI358" s="281"/>
      <c r="BJ358" s="281"/>
      <c r="BK358" s="281"/>
      <c r="BL358" s="281"/>
      <c r="BM358" s="281"/>
      <c r="BN358" s="281"/>
      <c r="BO358" s="281"/>
      <c r="BP358" s="281"/>
      <c r="BQ358" s="281"/>
      <c r="BR358" s="281"/>
      <c r="BS358" s="281"/>
      <c r="BT358" s="281"/>
      <c r="BU358" s="281"/>
      <c r="BV358" s="281">
        <f>BX358</f>
        <v>0</v>
      </c>
      <c r="BW358" s="281"/>
      <c r="BX358" s="281"/>
      <c r="BY358" s="281">
        <f>CA358</f>
        <v>0</v>
      </c>
      <c r="BZ358" s="288">
        <f>CC358-BW358</f>
        <v>0</v>
      </c>
      <c r="CA358" s="288">
        <f>CD358-BX358</f>
        <v>0</v>
      </c>
      <c r="CB358" s="166">
        <f t="shared" si="826"/>
        <v>0</v>
      </c>
      <c r="CC358" s="281"/>
      <c r="CD358" s="281"/>
      <c r="CE358" s="281"/>
      <c r="CF358" s="281"/>
      <c r="CG358" s="281"/>
      <c r="CH358" s="281">
        <f>CJ358</f>
        <v>0</v>
      </c>
      <c r="CI358" s="281"/>
      <c r="CJ358" s="281"/>
      <c r="CK358" s="281">
        <f>CM358</f>
        <v>0</v>
      </c>
      <c r="CL358" s="288">
        <f>CR358-CI358</f>
        <v>0</v>
      </c>
      <c r="CM358" s="288">
        <f>CS358-CJ358</f>
        <v>0</v>
      </c>
      <c r="CN358" s="288"/>
      <c r="CO358" s="288"/>
      <c r="CP358" s="288"/>
      <c r="CQ358" s="281">
        <f>CS358</f>
        <v>0</v>
      </c>
      <c r="CR358" s="281"/>
      <c r="CS358" s="281"/>
      <c r="CT358" s="281">
        <f>CV358</f>
        <v>0</v>
      </c>
      <c r="CU358" s="281"/>
      <c r="CV358" s="281"/>
      <c r="CW358" s="281"/>
      <c r="CX358" s="281"/>
      <c r="CY358" s="281"/>
      <c r="CZ358" s="281">
        <f>DB358</f>
        <v>0</v>
      </c>
      <c r="DA358" s="281"/>
      <c r="DB358" s="281"/>
      <c r="DC358" s="281"/>
      <c r="DD358" s="281"/>
      <c r="DE358" s="281"/>
      <c r="DF358" s="281"/>
      <c r="DG358" s="281"/>
      <c r="DH358" s="281"/>
      <c r="DI358" s="281"/>
      <c r="DJ358" s="281"/>
      <c r="DK358" s="281"/>
      <c r="DL358" s="281"/>
      <c r="DM358" s="281"/>
      <c r="DN358" s="281"/>
      <c r="DO358" s="281"/>
      <c r="DP358" s="281"/>
      <c r="DQ358" s="281"/>
      <c r="DR358" s="281"/>
      <c r="DS358" s="281"/>
      <c r="DT358" s="281"/>
      <c r="DU358" s="281">
        <f>DW358</f>
        <v>0</v>
      </c>
      <c r="DV358" s="281"/>
      <c r="DW358" s="281"/>
      <c r="DX358" s="281">
        <f>DZ358</f>
        <v>0</v>
      </c>
      <c r="DY358" s="281"/>
      <c r="DZ358" s="281"/>
      <c r="EA358" s="281"/>
      <c r="EB358" s="281"/>
      <c r="EC358" s="281"/>
      <c r="ED358" s="281"/>
      <c r="EE358" s="281"/>
      <c r="EF358" s="281"/>
      <c r="EG358" s="166">
        <f t="shared" si="830"/>
        <v>0</v>
      </c>
      <c r="EH358" s="281"/>
      <c r="EI358" s="281"/>
      <c r="EJ358" s="166">
        <f t="shared" si="827"/>
        <v>0</v>
      </c>
      <c r="EK358" s="166">
        <f t="shared" si="831"/>
        <v>0</v>
      </c>
      <c r="EL358" s="281"/>
      <c r="EM358" s="281"/>
      <c r="EN358" s="166">
        <f t="shared" si="828"/>
        <v>0</v>
      </c>
      <c r="EO358" s="166">
        <f t="shared" si="832"/>
        <v>0</v>
      </c>
      <c r="EP358" s="281"/>
      <c r="EQ358" s="281"/>
      <c r="ER358" s="166">
        <f t="shared" si="833"/>
        <v>0</v>
      </c>
      <c r="ES358" s="166">
        <f t="shared" si="834"/>
        <v>0</v>
      </c>
      <c r="ET358" s="281"/>
      <c r="EU358" s="281"/>
      <c r="EV358" s="166">
        <f t="shared" si="829"/>
        <v>0</v>
      </c>
      <c r="EW358" s="281">
        <f>EY358</f>
        <v>0</v>
      </c>
      <c r="EX358" s="281"/>
      <c r="EY358" s="281"/>
      <c r="EZ358" s="263"/>
      <c r="FA358" s="263"/>
      <c r="FB358" s="263"/>
      <c r="FC358" s="263">
        <f>FF358</f>
        <v>0</v>
      </c>
      <c r="FD358" s="263"/>
      <c r="FE358" s="263"/>
      <c r="FF358" s="263"/>
      <c r="FG358" s="281"/>
      <c r="FH358" s="281"/>
      <c r="FI358" s="281"/>
      <c r="FJ358" s="281"/>
      <c r="FK358" s="166">
        <f t="shared" si="835"/>
        <v>0</v>
      </c>
      <c r="FL358" s="281"/>
      <c r="FM358" s="281"/>
      <c r="FN358" s="166">
        <f t="shared" si="836"/>
        <v>0</v>
      </c>
      <c r="FO358" s="263">
        <f>FR358</f>
        <v>0</v>
      </c>
      <c r="FP358" s="263"/>
      <c r="FQ358" s="263"/>
      <c r="FR358" s="263"/>
      <c r="FS358" s="263"/>
      <c r="FT358" s="263"/>
      <c r="FU358" s="263"/>
      <c r="FV358" s="263"/>
      <c r="FW358" s="263"/>
      <c r="FX358" s="263"/>
      <c r="FY358" s="263"/>
      <c r="FZ358" s="263"/>
      <c r="GA358" s="263"/>
      <c r="GB358" s="526"/>
      <c r="GC358" s="263"/>
      <c r="GD358" s="263"/>
      <c r="GE358" s="263"/>
      <c r="GF358" s="263"/>
      <c r="GG358" s="263"/>
      <c r="GH358" s="263"/>
      <c r="GI358" s="263"/>
      <c r="GJ358" s="431" t="e">
        <f t="shared" si="825"/>
        <v>#DIV/0!</v>
      </c>
      <c r="GK358" s="263"/>
      <c r="GL358" s="263"/>
      <c r="GM358" s="263"/>
      <c r="GN358" s="263"/>
      <c r="GO358" s="263"/>
      <c r="GP358" s="263"/>
      <c r="GQ358" s="263"/>
      <c r="GR358" s="263"/>
      <c r="GS358" s="263"/>
      <c r="GT358" s="263"/>
      <c r="GU358" s="263">
        <f>GX358</f>
        <v>0</v>
      </c>
      <c r="GV358" s="263"/>
      <c r="GW358" s="263"/>
      <c r="GX358" s="263"/>
      <c r="GY358" s="263"/>
      <c r="GZ358" s="263"/>
      <c r="HA358" s="263"/>
      <c r="HB358" s="263"/>
      <c r="HC358" s="263"/>
      <c r="HD358" s="263"/>
      <c r="HE358" s="263"/>
      <c r="HF358" s="263"/>
      <c r="HG358" s="263">
        <f>HJ358</f>
        <v>0</v>
      </c>
      <c r="HH358" s="263"/>
      <c r="HI358" s="263"/>
      <c r="HJ358" s="263"/>
      <c r="HK358" s="263">
        <f>HN358</f>
        <v>0</v>
      </c>
      <c r="HL358" s="263"/>
      <c r="HM358" s="263"/>
      <c r="HN358" s="263"/>
      <c r="HO358" s="263">
        <f>HR358</f>
        <v>0</v>
      </c>
      <c r="HP358" s="263"/>
      <c r="HQ358" s="263"/>
      <c r="HR358" s="263"/>
      <c r="HS358" s="263">
        <f>HV358</f>
        <v>0</v>
      </c>
      <c r="HT358" s="263"/>
      <c r="HU358" s="263"/>
      <c r="HV358" s="263"/>
      <c r="HW358" s="263">
        <f>HZ358</f>
        <v>0</v>
      </c>
      <c r="HX358" s="263"/>
      <c r="HY358" s="263"/>
      <c r="HZ358" s="263"/>
      <c r="IA358" s="263">
        <f>ID358</f>
        <v>0</v>
      </c>
      <c r="IB358" s="263"/>
      <c r="IC358" s="263"/>
      <c r="ID358" s="263"/>
      <c r="IE358" s="273"/>
      <c r="IF358" s="270"/>
      <c r="IG358" s="270"/>
      <c r="IH358" s="270"/>
    </row>
    <row r="359" spans="1:242" s="217" customFormat="1" ht="79.5" customHeight="1" x14ac:dyDescent="0.3">
      <c r="B359" s="544" t="s">
        <v>145</v>
      </c>
      <c r="C359" s="162" t="s">
        <v>523</v>
      </c>
      <c r="D359" s="261"/>
      <c r="E359" s="262"/>
      <c r="F359" s="262"/>
      <c r="G359" s="262"/>
      <c r="H359" s="262"/>
      <c r="I359" s="545"/>
      <c r="J359" s="545"/>
      <c r="K359" s="262"/>
      <c r="L359" s="262"/>
      <c r="M359" s="262"/>
      <c r="N359" s="262"/>
      <c r="O359" s="545"/>
      <c r="P359" s="545"/>
      <c r="Q359" s="263"/>
      <c r="R359" s="263"/>
      <c r="S359" s="263"/>
      <c r="T359" s="263"/>
      <c r="U359" s="263"/>
      <c r="V359" s="263"/>
      <c r="W359" s="263"/>
      <c r="X359" s="408"/>
      <c r="Y359" s="408"/>
      <c r="Z359" s="263"/>
      <c r="AA359" s="263"/>
      <c r="AB359" s="263"/>
      <c r="AC359" s="263"/>
      <c r="AD359" s="263"/>
      <c r="AE359" s="263"/>
      <c r="AF359" s="263"/>
      <c r="AG359" s="263"/>
      <c r="AH359" s="263"/>
      <c r="AI359" s="263"/>
      <c r="AJ359" s="263"/>
      <c r="AK359" s="263"/>
      <c r="AL359" s="263"/>
      <c r="AM359" s="263"/>
      <c r="AN359" s="263"/>
      <c r="AO359" s="263"/>
      <c r="AP359" s="263"/>
      <c r="AQ359" s="263"/>
      <c r="AR359" s="263"/>
      <c r="AS359" s="263"/>
      <c r="AT359" s="263"/>
      <c r="AU359" s="263"/>
      <c r="AV359" s="263"/>
      <c r="AW359" s="408"/>
      <c r="AX359" s="408"/>
      <c r="AY359" s="263"/>
      <c r="AZ359" s="263"/>
      <c r="BA359" s="263"/>
      <c r="BB359" s="263"/>
      <c r="BC359" s="263"/>
      <c r="BD359" s="263"/>
      <c r="BE359" s="263"/>
      <c r="BF359" s="408"/>
      <c r="BG359" s="408"/>
      <c r="BH359" s="263"/>
      <c r="BI359" s="263"/>
      <c r="BJ359" s="263"/>
      <c r="BK359" s="263"/>
      <c r="BL359" s="263"/>
      <c r="BM359" s="263"/>
      <c r="BN359" s="263"/>
      <c r="BO359" s="263"/>
      <c r="BP359" s="263"/>
      <c r="BQ359" s="263"/>
      <c r="BR359" s="263"/>
      <c r="BS359" s="263"/>
      <c r="BT359" s="263"/>
      <c r="BU359" s="263"/>
      <c r="BV359" s="263"/>
      <c r="BW359" s="263"/>
      <c r="BX359" s="263"/>
      <c r="BY359" s="263"/>
      <c r="BZ359" s="408"/>
      <c r="CA359" s="408"/>
      <c r="CB359" s="234">
        <f t="shared" si="826"/>
        <v>100000</v>
      </c>
      <c r="CC359" s="263"/>
      <c r="CD359" s="263">
        <v>100000</v>
      </c>
      <c r="CE359" s="263"/>
      <c r="CF359" s="263"/>
      <c r="CG359" s="263"/>
      <c r="CH359" s="263"/>
      <c r="CI359" s="263"/>
      <c r="CJ359" s="263"/>
      <c r="CK359" s="263"/>
      <c r="CL359" s="408"/>
      <c r="CM359" s="408"/>
      <c r="CN359" s="408"/>
      <c r="CO359" s="408"/>
      <c r="CP359" s="408"/>
      <c r="CQ359" s="263"/>
      <c r="CR359" s="263"/>
      <c r="CS359" s="263"/>
      <c r="CT359" s="263">
        <v>0</v>
      </c>
      <c r="CU359" s="263"/>
      <c r="CV359" s="263">
        <v>0</v>
      </c>
      <c r="CW359" s="263">
        <f>CX359+CY359</f>
        <v>100000</v>
      </c>
      <c r="CX359" s="263"/>
      <c r="CY359" s="263">
        <f>CD359</f>
        <v>100000</v>
      </c>
      <c r="CZ359" s="263"/>
      <c r="DA359" s="263"/>
      <c r="DB359" s="263">
        <v>0</v>
      </c>
      <c r="DC359" s="263"/>
      <c r="DD359" s="263"/>
      <c r="DE359" s="263"/>
      <c r="DF359" s="263">
        <v>0</v>
      </c>
      <c r="DG359" s="263"/>
      <c r="DH359" s="263">
        <v>0</v>
      </c>
      <c r="DI359" s="263">
        <v>100000</v>
      </c>
      <c r="DJ359" s="263"/>
      <c r="DK359" s="263">
        <v>100000</v>
      </c>
      <c r="DL359" s="263">
        <v>100000</v>
      </c>
      <c r="DM359" s="263"/>
      <c r="DN359" s="263">
        <v>100000</v>
      </c>
      <c r="DO359" s="263">
        <f>DP359+DQ359</f>
        <v>0</v>
      </c>
      <c r="DP359" s="263"/>
      <c r="DQ359" s="263">
        <v>0</v>
      </c>
      <c r="DR359" s="263">
        <f>DS359+DT359</f>
        <v>0</v>
      </c>
      <c r="DS359" s="263"/>
      <c r="DT359" s="263">
        <f>DK359-DN359</f>
        <v>0</v>
      </c>
      <c r="DU359" s="263"/>
      <c r="DV359" s="263"/>
      <c r="DW359" s="263">
        <v>0</v>
      </c>
      <c r="DX359" s="263"/>
      <c r="DY359" s="263"/>
      <c r="DZ359" s="263">
        <v>0</v>
      </c>
      <c r="EA359" s="263"/>
      <c r="EB359" s="263"/>
      <c r="EC359" s="263"/>
      <c r="ED359" s="263"/>
      <c r="EE359" s="263"/>
      <c r="EF359" s="263"/>
      <c r="EG359" s="234">
        <f t="shared" si="830"/>
        <v>1152.5220200000001</v>
      </c>
      <c r="EH359" s="263"/>
      <c r="EI359" s="263"/>
      <c r="EJ359" s="234">
        <v>1152.5220200000001</v>
      </c>
      <c r="EK359" s="234">
        <f t="shared" si="831"/>
        <v>0</v>
      </c>
      <c r="EL359" s="263"/>
      <c r="EM359" s="263"/>
      <c r="EN359" s="234">
        <f t="shared" si="828"/>
        <v>0</v>
      </c>
      <c r="EO359" s="234">
        <f t="shared" si="832"/>
        <v>0</v>
      </c>
      <c r="EP359" s="263"/>
      <c r="EQ359" s="263"/>
      <c r="ER359" s="234">
        <f t="shared" si="833"/>
        <v>0</v>
      </c>
      <c r="ES359" s="234">
        <f t="shared" si="834"/>
        <v>3500</v>
      </c>
      <c r="ET359" s="263"/>
      <c r="EU359" s="263"/>
      <c r="EV359" s="234">
        <f>FR359-EJ359</f>
        <v>3500</v>
      </c>
      <c r="EW359" s="263"/>
      <c r="EX359" s="263"/>
      <c r="EY359" s="263">
        <v>0</v>
      </c>
      <c r="EZ359" s="263"/>
      <c r="FA359" s="263"/>
      <c r="FB359" s="263"/>
      <c r="FC359" s="263">
        <f>FF359</f>
        <v>1152.5220200000001</v>
      </c>
      <c r="FD359" s="263"/>
      <c r="FE359" s="263"/>
      <c r="FF359" s="234">
        <v>1152.5220200000001</v>
      </c>
      <c r="FG359" s="263">
        <f>FJ359</f>
        <v>3500</v>
      </c>
      <c r="FH359" s="263"/>
      <c r="FI359" s="263"/>
      <c r="FJ359" s="263">
        <f>FR359-FF359</f>
        <v>3500</v>
      </c>
      <c r="FK359" s="234">
        <f t="shared" si="835"/>
        <v>0</v>
      </c>
      <c r="FL359" s="263"/>
      <c r="FM359" s="263"/>
      <c r="FN359" s="234">
        <f t="shared" si="836"/>
        <v>0</v>
      </c>
      <c r="FO359" s="263">
        <f>FR359</f>
        <v>4652.5220200000003</v>
      </c>
      <c r="FP359" s="263"/>
      <c r="FQ359" s="263"/>
      <c r="FR359" s="263">
        <v>4652.5220200000003</v>
      </c>
      <c r="FS359" s="263"/>
      <c r="FT359" s="263"/>
      <c r="FU359" s="263"/>
      <c r="FV359" s="263"/>
      <c r="FW359" s="263"/>
      <c r="FX359" s="263"/>
      <c r="FY359" s="263"/>
      <c r="FZ359" s="263"/>
      <c r="GA359" s="263">
        <v>0</v>
      </c>
      <c r="GB359" s="526">
        <v>0</v>
      </c>
      <c r="GC359" s="262"/>
      <c r="GD359" s="262"/>
      <c r="GE359" s="262"/>
      <c r="GF359" s="262"/>
      <c r="GG359" s="262"/>
      <c r="GH359" s="262"/>
      <c r="GI359" s="262">
        <f>GO359</f>
        <v>1152.5220200000001</v>
      </c>
      <c r="GJ359" s="431">
        <f t="shared" si="825"/>
        <v>1</v>
      </c>
      <c r="GK359" s="262"/>
      <c r="GL359" s="262"/>
      <c r="GM359" s="262"/>
      <c r="GN359" s="262"/>
      <c r="GO359" s="232">
        <v>1152.5220200000001</v>
      </c>
      <c r="GP359" s="435">
        <f>GO359/FF359</f>
        <v>1</v>
      </c>
      <c r="GQ359" s="262"/>
      <c r="GR359" s="262"/>
      <c r="GS359" s="262"/>
      <c r="GT359" s="262"/>
      <c r="GU359" s="263"/>
      <c r="GV359" s="263"/>
      <c r="GW359" s="263"/>
      <c r="GX359" s="263">
        <v>0</v>
      </c>
      <c r="GY359" s="263"/>
      <c r="GZ359" s="263"/>
      <c r="HA359" s="263"/>
      <c r="HB359" s="263"/>
      <c r="HC359" s="263"/>
      <c r="HD359" s="263"/>
      <c r="HE359" s="263"/>
      <c r="HF359" s="263"/>
      <c r="HG359" s="263"/>
      <c r="HH359" s="263"/>
      <c r="HI359" s="263"/>
      <c r="HJ359" s="263">
        <v>0</v>
      </c>
      <c r="HK359" s="263"/>
      <c r="HL359" s="263"/>
      <c r="HM359" s="263"/>
      <c r="HN359" s="263">
        <v>0</v>
      </c>
      <c r="HO359" s="263">
        <v>0</v>
      </c>
      <c r="HP359" s="263"/>
      <c r="HQ359" s="263"/>
      <c r="HR359" s="263">
        <v>0</v>
      </c>
      <c r="HS359" s="263"/>
      <c r="HT359" s="263"/>
      <c r="HU359" s="263"/>
      <c r="HV359" s="263">
        <v>0</v>
      </c>
      <c r="HW359" s="263"/>
      <c r="HX359" s="263"/>
      <c r="HY359" s="263"/>
      <c r="HZ359" s="263">
        <v>0</v>
      </c>
      <c r="IA359" s="263"/>
      <c r="IB359" s="263"/>
      <c r="IC359" s="263"/>
      <c r="ID359" s="263">
        <v>0</v>
      </c>
      <c r="IE359" s="483" t="s">
        <v>524</v>
      </c>
      <c r="IF359" s="270"/>
      <c r="IG359" s="270"/>
      <c r="IH359" s="270"/>
    </row>
    <row r="360" spans="1:242" s="217" customFormat="1" ht="200.25" hidden="1" customHeight="1" x14ac:dyDescent="0.3">
      <c r="A360" s="217">
        <v>0</v>
      </c>
      <c r="B360" s="544" t="s">
        <v>525</v>
      </c>
      <c r="C360" s="272" t="s">
        <v>526</v>
      </c>
      <c r="D360" s="261"/>
      <c r="E360" s="262"/>
      <c r="F360" s="262"/>
      <c r="G360" s="262"/>
      <c r="H360" s="262"/>
      <c r="I360" s="545"/>
      <c r="J360" s="545"/>
      <c r="K360" s="262"/>
      <c r="L360" s="262"/>
      <c r="M360" s="262"/>
      <c r="N360" s="262"/>
      <c r="O360" s="545"/>
      <c r="P360" s="545"/>
      <c r="Q360" s="263"/>
      <c r="R360" s="263"/>
      <c r="S360" s="263"/>
      <c r="T360" s="263"/>
      <c r="U360" s="263"/>
      <c r="V360" s="263"/>
      <c r="W360" s="263"/>
      <c r="X360" s="408"/>
      <c r="Y360" s="408"/>
      <c r="Z360" s="263"/>
      <c r="AA360" s="263"/>
      <c r="AB360" s="263"/>
      <c r="AC360" s="263"/>
      <c r="AD360" s="263"/>
      <c r="AE360" s="263"/>
      <c r="AF360" s="263"/>
      <c r="AG360" s="263"/>
      <c r="AH360" s="263"/>
      <c r="AI360" s="263"/>
      <c r="AJ360" s="263"/>
      <c r="AK360" s="263"/>
      <c r="AL360" s="263"/>
      <c r="AM360" s="263"/>
      <c r="AN360" s="263"/>
      <c r="AO360" s="263"/>
      <c r="AP360" s="263"/>
      <c r="AQ360" s="263"/>
      <c r="AR360" s="263"/>
      <c r="AS360" s="263"/>
      <c r="AT360" s="263"/>
      <c r="AU360" s="263"/>
      <c r="AV360" s="263"/>
      <c r="AW360" s="408"/>
      <c r="AX360" s="408"/>
      <c r="AY360" s="263"/>
      <c r="AZ360" s="263"/>
      <c r="BA360" s="263"/>
      <c r="BB360" s="263"/>
      <c r="BC360" s="263"/>
      <c r="BD360" s="263"/>
      <c r="BE360" s="263"/>
      <c r="BF360" s="408"/>
      <c r="BG360" s="408"/>
      <c r="BH360" s="263"/>
      <c r="BI360" s="263"/>
      <c r="BJ360" s="263"/>
      <c r="BK360" s="263"/>
      <c r="BL360" s="263"/>
      <c r="BM360" s="263"/>
      <c r="BN360" s="263"/>
      <c r="BO360" s="263"/>
      <c r="BP360" s="263"/>
      <c r="BQ360" s="263"/>
      <c r="BR360" s="263"/>
      <c r="BS360" s="263"/>
      <c r="BT360" s="263"/>
      <c r="BU360" s="263"/>
      <c r="BV360" s="263"/>
      <c r="BW360" s="263"/>
      <c r="BX360" s="263"/>
      <c r="BY360" s="263"/>
      <c r="BZ360" s="408"/>
      <c r="CA360" s="408"/>
      <c r="CB360" s="234">
        <f>CD360</f>
        <v>0</v>
      </c>
      <c r="CC360" s="263"/>
      <c r="CD360" s="263">
        <v>0</v>
      </c>
      <c r="CE360" s="263"/>
      <c r="CF360" s="263"/>
      <c r="CG360" s="263"/>
      <c r="CH360" s="263"/>
      <c r="CI360" s="263"/>
      <c r="CJ360" s="263"/>
      <c r="CK360" s="263"/>
      <c r="CL360" s="408"/>
      <c r="CM360" s="408"/>
      <c r="CN360" s="408"/>
      <c r="CO360" s="408"/>
      <c r="CP360" s="408"/>
      <c r="CQ360" s="263"/>
      <c r="CR360" s="263"/>
      <c r="CS360" s="263"/>
      <c r="CT360" s="263"/>
      <c r="CU360" s="263"/>
      <c r="CV360" s="263"/>
      <c r="CW360" s="263">
        <f>CX360+CY360</f>
        <v>0</v>
      </c>
      <c r="CX360" s="263"/>
      <c r="CY360" s="263">
        <v>0</v>
      </c>
      <c r="CZ360" s="263">
        <f>DA360+DB360</f>
        <v>100000</v>
      </c>
      <c r="DA360" s="263"/>
      <c r="DB360" s="263">
        <v>100000</v>
      </c>
      <c r="DC360" s="263"/>
      <c r="DD360" s="263"/>
      <c r="DE360" s="263"/>
      <c r="DF360" s="263">
        <v>0</v>
      </c>
      <c r="DG360" s="263"/>
      <c r="DH360" s="263">
        <v>0</v>
      </c>
      <c r="DI360" s="263">
        <v>0</v>
      </c>
      <c r="DJ360" s="263"/>
      <c r="DK360" s="263">
        <v>0</v>
      </c>
      <c r="DL360" s="263">
        <v>0</v>
      </c>
      <c r="DM360" s="263"/>
      <c r="DN360" s="263">
        <v>0</v>
      </c>
      <c r="DO360" s="263">
        <v>0</v>
      </c>
      <c r="DP360" s="263"/>
      <c r="DQ360" s="263">
        <v>0</v>
      </c>
      <c r="DR360" s="263">
        <v>0</v>
      </c>
      <c r="DS360" s="263"/>
      <c r="DT360" s="263">
        <v>0</v>
      </c>
      <c r="DU360" s="263">
        <f>DV360+DW360</f>
        <v>100000</v>
      </c>
      <c r="DV360" s="263"/>
      <c r="DW360" s="263">
        <v>100000</v>
      </c>
      <c r="DX360" s="263">
        <f>DY360+DZ360</f>
        <v>100000</v>
      </c>
      <c r="DY360" s="263"/>
      <c r="DZ360" s="263">
        <v>100000</v>
      </c>
      <c r="EA360" s="263"/>
      <c r="EB360" s="263"/>
      <c r="EC360" s="263"/>
      <c r="ED360" s="263">
        <f>EF360</f>
        <v>-100000</v>
      </c>
      <c r="EE360" s="263">
        <f>EH360-DV360</f>
        <v>0</v>
      </c>
      <c r="EF360" s="263">
        <f>EJ360-DW360</f>
        <v>-100000</v>
      </c>
      <c r="EG360" s="234">
        <f>EJ360</f>
        <v>0</v>
      </c>
      <c r="EH360" s="263"/>
      <c r="EI360" s="263"/>
      <c r="EJ360" s="234">
        <v>0</v>
      </c>
      <c r="EK360" s="234">
        <f>EN360</f>
        <v>0</v>
      </c>
      <c r="EL360" s="263"/>
      <c r="EM360" s="263"/>
      <c r="EN360" s="234">
        <f>EV360-EJ360</f>
        <v>0</v>
      </c>
      <c r="EO360" s="234">
        <f>ER360</f>
        <v>0</v>
      </c>
      <c r="EP360" s="263"/>
      <c r="EQ360" s="263"/>
      <c r="ER360" s="234"/>
      <c r="ES360" s="234">
        <f>EV360</f>
        <v>0</v>
      </c>
      <c r="ET360" s="263"/>
      <c r="EU360" s="263"/>
      <c r="EV360" s="234">
        <f>EJ360</f>
        <v>0</v>
      </c>
      <c r="EW360" s="263">
        <f>EX360+EY360</f>
        <v>0</v>
      </c>
      <c r="EX360" s="263">
        <v>0</v>
      </c>
      <c r="EY360" s="263"/>
      <c r="EZ360" s="263">
        <f>FA360+FB360</f>
        <v>0</v>
      </c>
      <c r="FA360" s="263">
        <v>0</v>
      </c>
      <c r="FB360" s="263">
        <f>FF360-EY360</f>
        <v>0</v>
      </c>
      <c r="FC360" s="263">
        <f>FD360+FF360</f>
        <v>0</v>
      </c>
      <c r="FD360" s="263">
        <v>0</v>
      </c>
      <c r="FE360" s="263"/>
      <c r="FF360" s="263">
        <v>0</v>
      </c>
      <c r="FG360" s="263">
        <v>0</v>
      </c>
      <c r="FH360" s="263"/>
      <c r="FI360" s="263"/>
      <c r="FJ360" s="263">
        <v>0</v>
      </c>
      <c r="FK360" s="234">
        <f>FN360</f>
        <v>0</v>
      </c>
      <c r="FL360" s="263"/>
      <c r="FM360" s="263"/>
      <c r="FN360" s="234"/>
      <c r="FO360" s="263">
        <f>FP360+FR360</f>
        <v>0</v>
      </c>
      <c r="FP360" s="263">
        <v>0</v>
      </c>
      <c r="FQ360" s="263"/>
      <c r="FR360" s="263">
        <v>0</v>
      </c>
      <c r="FS360" s="263"/>
      <c r="FT360" s="263"/>
      <c r="FU360" s="263"/>
      <c r="FV360" s="263"/>
      <c r="FW360" s="263"/>
      <c r="FX360" s="263"/>
      <c r="FY360" s="263"/>
      <c r="FZ360" s="263"/>
      <c r="GA360" s="263"/>
      <c r="GB360" s="526">
        <v>0</v>
      </c>
      <c r="GC360" s="262"/>
      <c r="GD360" s="262"/>
      <c r="GE360" s="262"/>
      <c r="GF360" s="262"/>
      <c r="GG360" s="262"/>
      <c r="GH360" s="262"/>
      <c r="GI360" s="262"/>
      <c r="GJ360" s="431" t="e">
        <f t="shared" si="825"/>
        <v>#DIV/0!</v>
      </c>
      <c r="GK360" s="262"/>
      <c r="GL360" s="262"/>
      <c r="GM360" s="262"/>
      <c r="GN360" s="262"/>
      <c r="GO360" s="262"/>
      <c r="GP360" s="262"/>
      <c r="GQ360" s="262"/>
      <c r="GR360" s="262"/>
      <c r="GS360" s="262"/>
      <c r="GT360" s="262"/>
      <c r="GU360" s="263">
        <f>GV360+GX360</f>
        <v>0</v>
      </c>
      <c r="GV360" s="263">
        <v>0</v>
      </c>
      <c r="GW360" s="263"/>
      <c r="GX360" s="263">
        <v>0</v>
      </c>
      <c r="GY360" s="263"/>
      <c r="GZ360" s="263"/>
      <c r="HA360" s="263"/>
      <c r="HB360" s="263"/>
      <c r="HC360" s="263"/>
      <c r="HD360" s="263"/>
      <c r="HE360" s="263"/>
      <c r="HF360" s="263"/>
      <c r="HG360" s="263">
        <f>HH360+HJ360</f>
        <v>0</v>
      </c>
      <c r="HH360" s="263">
        <v>0</v>
      </c>
      <c r="HI360" s="263"/>
      <c r="HJ360" s="263">
        <v>0</v>
      </c>
      <c r="HK360" s="263">
        <f>HL360+HN360</f>
        <v>0</v>
      </c>
      <c r="HL360" s="263">
        <v>0</v>
      </c>
      <c r="HM360" s="263"/>
      <c r="HN360" s="263">
        <v>0</v>
      </c>
      <c r="HO360" s="263">
        <f>HP360+HR360</f>
        <v>0</v>
      </c>
      <c r="HP360" s="263">
        <v>0</v>
      </c>
      <c r="HQ360" s="263"/>
      <c r="HR360" s="263">
        <v>0</v>
      </c>
      <c r="HS360" s="263">
        <f>HT360+HV360</f>
        <v>0</v>
      </c>
      <c r="HT360" s="263">
        <v>0</v>
      </c>
      <c r="HU360" s="263"/>
      <c r="HV360" s="263">
        <v>0</v>
      </c>
      <c r="HW360" s="263">
        <f>HX360+HZ360</f>
        <v>0</v>
      </c>
      <c r="HX360" s="263">
        <v>0</v>
      </c>
      <c r="HY360" s="263"/>
      <c r="HZ360" s="263">
        <v>0</v>
      </c>
      <c r="IA360" s="263">
        <f>IB360+ID360</f>
        <v>0</v>
      </c>
      <c r="IB360" s="263">
        <v>0</v>
      </c>
      <c r="IC360" s="263"/>
      <c r="ID360" s="263">
        <v>0</v>
      </c>
      <c r="IE360" s="483" t="s">
        <v>527</v>
      </c>
      <c r="IF360" s="270"/>
      <c r="IG360" s="270"/>
      <c r="IH360" s="270"/>
    </row>
    <row r="361" spans="1:242" s="217" customFormat="1" ht="102.75" hidden="1" customHeight="1" x14ac:dyDescent="0.3">
      <c r="B361" s="544" t="s">
        <v>242</v>
      </c>
      <c r="C361" s="162" t="s">
        <v>528</v>
      </c>
      <c r="D361" s="261"/>
      <c r="E361" s="262"/>
      <c r="F361" s="262"/>
      <c r="G361" s="262"/>
      <c r="H361" s="262"/>
      <c r="I361" s="545"/>
      <c r="J361" s="545"/>
      <c r="K361" s="262"/>
      <c r="L361" s="262"/>
      <c r="M361" s="262"/>
      <c r="N361" s="262"/>
      <c r="O361" s="545"/>
      <c r="P361" s="545"/>
      <c r="Q361" s="263"/>
      <c r="R361" s="263"/>
      <c r="S361" s="263"/>
      <c r="T361" s="263"/>
      <c r="U361" s="263"/>
      <c r="V361" s="263"/>
      <c r="W361" s="263"/>
      <c r="X361" s="408"/>
      <c r="Y361" s="408"/>
      <c r="Z361" s="263"/>
      <c r="AA361" s="263"/>
      <c r="AB361" s="263"/>
      <c r="AC361" s="263"/>
      <c r="AD361" s="263"/>
      <c r="AE361" s="263"/>
      <c r="AF361" s="263"/>
      <c r="AG361" s="263"/>
      <c r="AH361" s="263"/>
      <c r="AI361" s="263"/>
      <c r="AJ361" s="263"/>
      <c r="AK361" s="263"/>
      <c r="AL361" s="263"/>
      <c r="AM361" s="263"/>
      <c r="AN361" s="263"/>
      <c r="AO361" s="263"/>
      <c r="AP361" s="263"/>
      <c r="AQ361" s="263"/>
      <c r="AR361" s="263"/>
      <c r="AS361" s="263"/>
      <c r="AT361" s="263"/>
      <c r="AU361" s="263"/>
      <c r="AV361" s="263"/>
      <c r="AW361" s="408"/>
      <c r="AX361" s="408"/>
      <c r="AY361" s="263"/>
      <c r="AZ361" s="263"/>
      <c r="BA361" s="263"/>
      <c r="BB361" s="263"/>
      <c r="BC361" s="263"/>
      <c r="BD361" s="263"/>
      <c r="BE361" s="263"/>
      <c r="BF361" s="408"/>
      <c r="BG361" s="408"/>
      <c r="BH361" s="263"/>
      <c r="BI361" s="263"/>
      <c r="BJ361" s="263"/>
      <c r="BK361" s="263"/>
      <c r="BL361" s="263"/>
      <c r="BM361" s="263"/>
      <c r="BN361" s="263"/>
      <c r="BO361" s="263"/>
      <c r="BP361" s="263"/>
      <c r="BQ361" s="263"/>
      <c r="BR361" s="263"/>
      <c r="BS361" s="263"/>
      <c r="BT361" s="263"/>
      <c r="BU361" s="263"/>
      <c r="BV361" s="263"/>
      <c r="BW361" s="263"/>
      <c r="BX361" s="263"/>
      <c r="BY361" s="263"/>
      <c r="BZ361" s="408"/>
      <c r="CA361" s="408"/>
      <c r="CB361" s="234"/>
      <c r="CC361" s="263"/>
      <c r="CD361" s="263"/>
      <c r="CE361" s="263"/>
      <c r="CF361" s="263"/>
      <c r="CG361" s="263"/>
      <c r="CH361" s="263"/>
      <c r="CI361" s="263"/>
      <c r="CJ361" s="263"/>
      <c r="CK361" s="263"/>
      <c r="CL361" s="408"/>
      <c r="CM361" s="408"/>
      <c r="CN361" s="408"/>
      <c r="CO361" s="408"/>
      <c r="CP361" s="408"/>
      <c r="CQ361" s="263"/>
      <c r="CR361" s="263"/>
      <c r="CS361" s="263"/>
      <c r="CT361" s="263"/>
      <c r="CU361" s="263"/>
      <c r="CV361" s="263"/>
      <c r="CW361" s="263"/>
      <c r="CX361" s="263"/>
      <c r="CY361" s="263"/>
      <c r="CZ361" s="263"/>
      <c r="DA361" s="263"/>
      <c r="DB361" s="263"/>
      <c r="DC361" s="263"/>
      <c r="DD361" s="263"/>
      <c r="DE361" s="263"/>
      <c r="DF361" s="263"/>
      <c r="DG361" s="263"/>
      <c r="DH361" s="263"/>
      <c r="DI361" s="263"/>
      <c r="DJ361" s="263"/>
      <c r="DK361" s="263"/>
      <c r="DL361" s="263"/>
      <c r="DM361" s="263"/>
      <c r="DN361" s="263"/>
      <c r="DO361" s="263"/>
      <c r="DP361" s="263"/>
      <c r="DQ361" s="263"/>
      <c r="DR361" s="263"/>
      <c r="DS361" s="263"/>
      <c r="DT361" s="263"/>
      <c r="DU361" s="263"/>
      <c r="DV361" s="263"/>
      <c r="DW361" s="263"/>
      <c r="DX361" s="263"/>
      <c r="DY361" s="263"/>
      <c r="DZ361" s="263"/>
      <c r="EA361" s="263"/>
      <c r="EB361" s="263"/>
      <c r="EC361" s="263"/>
      <c r="ED361" s="263"/>
      <c r="EE361" s="263"/>
      <c r="EF361" s="263"/>
      <c r="EG361" s="234">
        <f>EJ361</f>
        <v>69745.580799999996</v>
      </c>
      <c r="EH361" s="263"/>
      <c r="EI361" s="263"/>
      <c r="EJ361" s="234">
        <v>69745.580799999996</v>
      </c>
      <c r="EK361" s="234">
        <f>EN361</f>
        <v>0</v>
      </c>
      <c r="EL361" s="263"/>
      <c r="EM361" s="263"/>
      <c r="EN361" s="234"/>
      <c r="EO361" s="234"/>
      <c r="EP361" s="263"/>
      <c r="EQ361" s="263"/>
      <c r="ER361" s="234"/>
      <c r="ES361" s="234">
        <f>EV361</f>
        <v>0</v>
      </c>
      <c r="ET361" s="263"/>
      <c r="EU361" s="263"/>
      <c r="EV361" s="234"/>
      <c r="EW361" s="263">
        <f>EX361+EY361</f>
        <v>70000</v>
      </c>
      <c r="EX361" s="263"/>
      <c r="EY361" s="263">
        <v>70000</v>
      </c>
      <c r="EZ361" s="263"/>
      <c r="FA361" s="263"/>
      <c r="FB361" s="263"/>
      <c r="FC361" s="263">
        <f>FD361+FF361</f>
        <v>0</v>
      </c>
      <c r="FD361" s="263"/>
      <c r="FE361" s="263"/>
      <c r="FF361" s="263">
        <v>0</v>
      </c>
      <c r="FG361" s="263">
        <f>FH361+FI361+FJ361</f>
        <v>0</v>
      </c>
      <c r="FH361" s="263"/>
      <c r="FI361" s="263"/>
      <c r="FJ361" s="263">
        <f>FR361-FF361</f>
        <v>0</v>
      </c>
      <c r="FK361" s="234"/>
      <c r="FL361" s="263"/>
      <c r="FM361" s="263"/>
      <c r="FN361" s="234"/>
      <c r="FO361" s="263">
        <f>FP361+FR361</f>
        <v>0</v>
      </c>
      <c r="FP361" s="263"/>
      <c r="FQ361" s="263"/>
      <c r="FR361" s="263">
        <v>0</v>
      </c>
      <c r="FS361" s="263"/>
      <c r="FT361" s="263"/>
      <c r="FU361" s="263"/>
      <c r="FV361" s="263"/>
      <c r="FW361" s="263"/>
      <c r="FX361" s="263"/>
      <c r="FY361" s="263"/>
      <c r="FZ361" s="263"/>
      <c r="GA361" s="263"/>
      <c r="GB361" s="526">
        <v>0</v>
      </c>
      <c r="GC361" s="262"/>
      <c r="GD361" s="262"/>
      <c r="GE361" s="262"/>
      <c r="GF361" s="262"/>
      <c r="GG361" s="262"/>
      <c r="GH361" s="262"/>
      <c r="GI361" s="262"/>
      <c r="GJ361" s="431" t="e">
        <f t="shared" si="825"/>
        <v>#DIV/0!</v>
      </c>
      <c r="GK361" s="262"/>
      <c r="GL361" s="262"/>
      <c r="GM361" s="262"/>
      <c r="GN361" s="262"/>
      <c r="GO361" s="262"/>
      <c r="GP361" s="262"/>
      <c r="GQ361" s="262"/>
      <c r="GR361" s="262"/>
      <c r="GS361" s="262"/>
      <c r="GT361" s="262"/>
      <c r="GU361" s="262">
        <f>GX361</f>
        <v>4.2999999999999999E-4</v>
      </c>
      <c r="GV361" s="263"/>
      <c r="GW361" s="263"/>
      <c r="GX361" s="262">
        <v>4.2999999999999999E-4</v>
      </c>
      <c r="GY361" s="263"/>
      <c r="GZ361" s="263"/>
      <c r="HA361" s="263"/>
      <c r="HB361" s="263"/>
      <c r="HC361" s="263"/>
      <c r="HD361" s="263"/>
      <c r="HE361" s="263"/>
      <c r="HF361" s="263"/>
      <c r="HG361" s="262">
        <f>HH361+HI361+HJ361</f>
        <v>-4.2999999999999999E-4</v>
      </c>
      <c r="HH361" s="263"/>
      <c r="HI361" s="263"/>
      <c r="HJ361" s="262">
        <f>HR361-GX361</f>
        <v>-4.2999999999999999E-4</v>
      </c>
      <c r="HK361" s="263">
        <f>HL361+HN361</f>
        <v>0</v>
      </c>
      <c r="HL361" s="263"/>
      <c r="HM361" s="263"/>
      <c r="HN361" s="263">
        <f>IH361-HB361</f>
        <v>0</v>
      </c>
      <c r="HO361" s="263">
        <f>HP361+HR361</f>
        <v>0</v>
      </c>
      <c r="HP361" s="263"/>
      <c r="HQ361" s="263"/>
      <c r="HR361" s="262">
        <f>GX361-0.00043</f>
        <v>0</v>
      </c>
      <c r="HS361" s="263">
        <f>HT361+HV361</f>
        <v>0</v>
      </c>
      <c r="HT361" s="263"/>
      <c r="HU361" s="263"/>
      <c r="HV361" s="263">
        <v>0</v>
      </c>
      <c r="HW361" s="263">
        <f>HX361+HZ361</f>
        <v>0</v>
      </c>
      <c r="HX361" s="263"/>
      <c r="HY361" s="263"/>
      <c r="HZ361" s="263">
        <f>IT361-HN361</f>
        <v>0</v>
      </c>
      <c r="IA361" s="263">
        <f>IB361+ID361</f>
        <v>0</v>
      </c>
      <c r="IB361" s="263"/>
      <c r="IC361" s="263"/>
      <c r="ID361" s="263">
        <v>0</v>
      </c>
      <c r="IE361" s="483" t="s">
        <v>529</v>
      </c>
      <c r="IF361" s="270"/>
      <c r="IG361" s="270"/>
      <c r="IH361" s="270"/>
    </row>
    <row r="362" spans="1:242" s="217" customFormat="1" ht="54" hidden="1" customHeight="1" x14ac:dyDescent="0.3">
      <c r="B362" s="544" t="s">
        <v>530</v>
      </c>
      <c r="C362" s="272" t="s">
        <v>531</v>
      </c>
      <c r="D362" s="261"/>
      <c r="E362" s="262"/>
      <c r="F362" s="262"/>
      <c r="G362" s="262"/>
      <c r="H362" s="262"/>
      <c r="I362" s="545"/>
      <c r="J362" s="545"/>
      <c r="K362" s="262"/>
      <c r="L362" s="262"/>
      <c r="M362" s="262"/>
      <c r="N362" s="262"/>
      <c r="O362" s="545"/>
      <c r="P362" s="545"/>
      <c r="Q362" s="263"/>
      <c r="R362" s="263"/>
      <c r="S362" s="263"/>
      <c r="T362" s="263"/>
      <c r="U362" s="263"/>
      <c r="V362" s="263"/>
      <c r="W362" s="263"/>
      <c r="X362" s="408"/>
      <c r="Y362" s="408"/>
      <c r="Z362" s="263"/>
      <c r="AA362" s="263"/>
      <c r="AB362" s="263"/>
      <c r="AC362" s="263"/>
      <c r="AD362" s="263"/>
      <c r="AE362" s="263"/>
      <c r="AF362" s="263"/>
      <c r="AG362" s="263"/>
      <c r="AH362" s="263"/>
      <c r="AI362" s="263"/>
      <c r="AJ362" s="263"/>
      <c r="AK362" s="263"/>
      <c r="AL362" s="263"/>
      <c r="AM362" s="263"/>
      <c r="AN362" s="263"/>
      <c r="AO362" s="263"/>
      <c r="AP362" s="263"/>
      <c r="AQ362" s="263"/>
      <c r="AR362" s="263"/>
      <c r="AS362" s="263"/>
      <c r="AT362" s="263"/>
      <c r="AU362" s="263"/>
      <c r="AV362" s="263"/>
      <c r="AW362" s="408"/>
      <c r="AX362" s="408"/>
      <c r="AY362" s="263"/>
      <c r="AZ362" s="263"/>
      <c r="BA362" s="263"/>
      <c r="BB362" s="263"/>
      <c r="BC362" s="263"/>
      <c r="BD362" s="263"/>
      <c r="BE362" s="263"/>
      <c r="BF362" s="408"/>
      <c r="BG362" s="408"/>
      <c r="BH362" s="263"/>
      <c r="BI362" s="263"/>
      <c r="BJ362" s="263"/>
      <c r="BK362" s="263"/>
      <c r="BL362" s="263"/>
      <c r="BM362" s="263"/>
      <c r="BN362" s="263"/>
      <c r="BO362" s="263"/>
      <c r="BP362" s="263"/>
      <c r="BQ362" s="263"/>
      <c r="BR362" s="263"/>
      <c r="BS362" s="263"/>
      <c r="BT362" s="263"/>
      <c r="BU362" s="263"/>
      <c r="BV362" s="263"/>
      <c r="BW362" s="263"/>
      <c r="BX362" s="263"/>
      <c r="BY362" s="263"/>
      <c r="BZ362" s="408"/>
      <c r="CA362" s="408"/>
      <c r="CB362" s="234"/>
      <c r="CC362" s="263"/>
      <c r="CD362" s="263"/>
      <c r="CE362" s="263"/>
      <c r="CF362" s="263"/>
      <c r="CG362" s="263"/>
      <c r="CH362" s="263"/>
      <c r="CI362" s="263"/>
      <c r="CJ362" s="263"/>
      <c r="CK362" s="263"/>
      <c r="CL362" s="408"/>
      <c r="CM362" s="408"/>
      <c r="CN362" s="408"/>
      <c r="CO362" s="408"/>
      <c r="CP362" s="408"/>
      <c r="CQ362" s="263"/>
      <c r="CR362" s="263"/>
      <c r="CS362" s="263"/>
      <c r="CT362" s="263"/>
      <c r="CU362" s="263"/>
      <c r="CV362" s="263"/>
      <c r="CW362" s="263"/>
      <c r="CX362" s="263"/>
      <c r="CY362" s="263"/>
      <c r="CZ362" s="263"/>
      <c r="DA362" s="263"/>
      <c r="DB362" s="263"/>
      <c r="DC362" s="263"/>
      <c r="DD362" s="263"/>
      <c r="DE362" s="263"/>
      <c r="DF362" s="263"/>
      <c r="DG362" s="263"/>
      <c r="DH362" s="263"/>
      <c r="DI362" s="263"/>
      <c r="DJ362" s="263"/>
      <c r="DK362" s="263"/>
      <c r="DL362" s="263"/>
      <c r="DM362" s="263"/>
      <c r="DN362" s="263"/>
      <c r="DO362" s="263"/>
      <c r="DP362" s="263"/>
      <c r="DQ362" s="263"/>
      <c r="DR362" s="263"/>
      <c r="DS362" s="263"/>
      <c r="DT362" s="263"/>
      <c r="DU362" s="263"/>
      <c r="DV362" s="263"/>
      <c r="DW362" s="263"/>
      <c r="DX362" s="263"/>
      <c r="DY362" s="263"/>
      <c r="DZ362" s="263"/>
      <c r="EA362" s="263"/>
      <c r="EB362" s="263"/>
      <c r="EC362" s="263"/>
      <c r="ED362" s="263"/>
      <c r="EE362" s="263"/>
      <c r="EF362" s="263"/>
      <c r="EG362" s="234">
        <f>EJ362</f>
        <v>0</v>
      </c>
      <c r="EH362" s="263"/>
      <c r="EI362" s="263"/>
      <c r="EJ362" s="234"/>
      <c r="EK362" s="234">
        <f>EN362</f>
        <v>0</v>
      </c>
      <c r="EL362" s="263"/>
      <c r="EM362" s="263"/>
      <c r="EN362" s="234"/>
      <c r="EO362" s="234"/>
      <c r="EP362" s="263"/>
      <c r="EQ362" s="263"/>
      <c r="ER362" s="234"/>
      <c r="ES362" s="234">
        <f>EV362</f>
        <v>0</v>
      </c>
      <c r="ET362" s="263"/>
      <c r="EU362" s="263"/>
      <c r="EV362" s="234"/>
      <c r="EW362" s="263"/>
      <c r="EX362" s="263"/>
      <c r="EY362" s="263"/>
      <c r="EZ362" s="263"/>
      <c r="FA362" s="263"/>
      <c r="FB362" s="263"/>
      <c r="FC362" s="263">
        <f>FD362+FF362</f>
        <v>0</v>
      </c>
      <c r="FD362" s="263"/>
      <c r="FE362" s="263"/>
      <c r="FF362" s="263"/>
      <c r="FG362" s="263">
        <v>0</v>
      </c>
      <c r="FH362" s="263"/>
      <c r="FI362" s="263"/>
      <c r="FJ362" s="263">
        <f>FR362-FF362</f>
        <v>0</v>
      </c>
      <c r="FK362" s="234"/>
      <c r="FL362" s="263"/>
      <c r="FM362" s="263"/>
      <c r="FN362" s="234"/>
      <c r="FO362" s="263">
        <f>FP362+FR362</f>
        <v>0</v>
      </c>
      <c r="FP362" s="263"/>
      <c r="FQ362" s="263"/>
      <c r="FR362" s="263"/>
      <c r="FS362" s="263"/>
      <c r="FT362" s="263"/>
      <c r="FU362" s="263"/>
      <c r="FV362" s="263"/>
      <c r="FW362" s="263"/>
      <c r="FX362" s="263"/>
      <c r="FY362" s="263"/>
      <c r="FZ362" s="263"/>
      <c r="GA362" s="263"/>
      <c r="GB362" s="526">
        <v>0</v>
      </c>
      <c r="GC362" s="263"/>
      <c r="GD362" s="263"/>
      <c r="GE362" s="263"/>
      <c r="GF362" s="263"/>
      <c r="GG362" s="263"/>
      <c r="GH362" s="263"/>
      <c r="GI362" s="263"/>
      <c r="GJ362" s="431" t="e">
        <f t="shared" si="825"/>
        <v>#DIV/0!</v>
      </c>
      <c r="GK362" s="263"/>
      <c r="GL362" s="263"/>
      <c r="GM362" s="263"/>
      <c r="GN362" s="263"/>
      <c r="GO362" s="263"/>
      <c r="GP362" s="263"/>
      <c r="GQ362" s="263"/>
      <c r="GR362" s="263"/>
      <c r="GS362" s="263"/>
      <c r="GT362" s="263"/>
      <c r="GU362" s="263">
        <f>GV362+GX362</f>
        <v>0</v>
      </c>
      <c r="GV362" s="263"/>
      <c r="GW362" s="263"/>
      <c r="GX362" s="263">
        <v>0</v>
      </c>
      <c r="GY362" s="263"/>
      <c r="GZ362" s="263"/>
      <c r="HA362" s="263"/>
      <c r="HB362" s="263"/>
      <c r="HC362" s="263"/>
      <c r="HD362" s="263"/>
      <c r="HE362" s="263"/>
      <c r="HF362" s="263"/>
      <c r="HG362" s="263">
        <f>HH362+HJ362</f>
        <v>0</v>
      </c>
      <c r="HH362" s="263"/>
      <c r="HI362" s="263"/>
      <c r="HJ362" s="263"/>
      <c r="HK362" s="263">
        <f>HL362+HN362</f>
        <v>0</v>
      </c>
      <c r="HL362" s="263"/>
      <c r="HM362" s="263"/>
      <c r="HN362" s="263"/>
      <c r="HO362" s="263">
        <f>HP362+HR362</f>
        <v>0</v>
      </c>
      <c r="HP362" s="263"/>
      <c r="HQ362" s="263"/>
      <c r="HR362" s="263">
        <v>0</v>
      </c>
      <c r="HS362" s="263">
        <f>HT362+HV362</f>
        <v>0</v>
      </c>
      <c r="HT362" s="263"/>
      <c r="HU362" s="263"/>
      <c r="HV362" s="263">
        <v>0</v>
      </c>
      <c r="HW362" s="263">
        <f>HX362+HZ362</f>
        <v>0</v>
      </c>
      <c r="HX362" s="263"/>
      <c r="HY362" s="263"/>
      <c r="HZ362" s="263"/>
      <c r="IA362" s="263">
        <f>IB362+ID362</f>
        <v>0</v>
      </c>
      <c r="IB362" s="263"/>
      <c r="IC362" s="263"/>
      <c r="ID362" s="263">
        <v>0</v>
      </c>
      <c r="IE362" s="483"/>
      <c r="IF362" s="270"/>
      <c r="IG362" s="270"/>
      <c r="IH362" s="270"/>
    </row>
    <row r="363" spans="1:242" s="217" customFormat="1" ht="113.25" hidden="1" customHeight="1" x14ac:dyDescent="0.3">
      <c r="B363" s="544" t="s">
        <v>242</v>
      </c>
      <c r="C363" s="162" t="s">
        <v>532</v>
      </c>
      <c r="D363" s="261"/>
      <c r="E363" s="262"/>
      <c r="F363" s="262"/>
      <c r="G363" s="262"/>
      <c r="H363" s="262"/>
      <c r="I363" s="545"/>
      <c r="J363" s="545"/>
      <c r="K363" s="262"/>
      <c r="L363" s="262"/>
      <c r="M363" s="262"/>
      <c r="N363" s="262"/>
      <c r="O363" s="545"/>
      <c r="P363" s="545"/>
      <c r="Q363" s="263"/>
      <c r="R363" s="263"/>
      <c r="S363" s="263"/>
      <c r="T363" s="263"/>
      <c r="U363" s="263"/>
      <c r="V363" s="263"/>
      <c r="W363" s="263"/>
      <c r="X363" s="408"/>
      <c r="Y363" s="408"/>
      <c r="Z363" s="263"/>
      <c r="AA363" s="263"/>
      <c r="AB363" s="263"/>
      <c r="AC363" s="263"/>
      <c r="AD363" s="263"/>
      <c r="AE363" s="263"/>
      <c r="AF363" s="263"/>
      <c r="AG363" s="263"/>
      <c r="AH363" s="263"/>
      <c r="AI363" s="263"/>
      <c r="AJ363" s="263"/>
      <c r="AK363" s="263"/>
      <c r="AL363" s="263"/>
      <c r="AM363" s="263"/>
      <c r="AN363" s="263"/>
      <c r="AO363" s="263"/>
      <c r="AP363" s="263"/>
      <c r="AQ363" s="263"/>
      <c r="AR363" s="263"/>
      <c r="AS363" s="263"/>
      <c r="AT363" s="263"/>
      <c r="AU363" s="263"/>
      <c r="AV363" s="263"/>
      <c r="AW363" s="408"/>
      <c r="AX363" s="408"/>
      <c r="AY363" s="263"/>
      <c r="AZ363" s="263"/>
      <c r="BA363" s="263"/>
      <c r="BB363" s="263"/>
      <c r="BC363" s="263"/>
      <c r="BD363" s="263"/>
      <c r="BE363" s="263"/>
      <c r="BF363" s="408"/>
      <c r="BG363" s="408"/>
      <c r="BH363" s="263"/>
      <c r="BI363" s="263"/>
      <c r="BJ363" s="263"/>
      <c r="BK363" s="263"/>
      <c r="BL363" s="263"/>
      <c r="BM363" s="263"/>
      <c r="BN363" s="263"/>
      <c r="BO363" s="263"/>
      <c r="BP363" s="263"/>
      <c r="BQ363" s="263"/>
      <c r="BR363" s="263"/>
      <c r="BS363" s="263"/>
      <c r="BT363" s="263"/>
      <c r="BU363" s="263"/>
      <c r="BV363" s="263"/>
      <c r="BW363" s="263"/>
      <c r="BX363" s="263"/>
      <c r="BY363" s="263"/>
      <c r="BZ363" s="408"/>
      <c r="CA363" s="408"/>
      <c r="CB363" s="234"/>
      <c r="CC363" s="263"/>
      <c r="CD363" s="263"/>
      <c r="CE363" s="263"/>
      <c r="CF363" s="263"/>
      <c r="CG363" s="263"/>
      <c r="CH363" s="263"/>
      <c r="CI363" s="263"/>
      <c r="CJ363" s="263"/>
      <c r="CK363" s="263"/>
      <c r="CL363" s="408"/>
      <c r="CM363" s="408"/>
      <c r="CN363" s="408"/>
      <c r="CO363" s="408"/>
      <c r="CP363" s="408"/>
      <c r="CQ363" s="263"/>
      <c r="CR363" s="263"/>
      <c r="CS363" s="263"/>
      <c r="CT363" s="263"/>
      <c r="CU363" s="263"/>
      <c r="CV363" s="263"/>
      <c r="CW363" s="263"/>
      <c r="CX363" s="263"/>
      <c r="CY363" s="263"/>
      <c r="CZ363" s="263"/>
      <c r="DA363" s="263"/>
      <c r="DB363" s="263"/>
      <c r="DC363" s="263"/>
      <c r="DD363" s="263"/>
      <c r="DE363" s="263"/>
      <c r="DF363" s="263"/>
      <c r="DG363" s="263"/>
      <c r="DH363" s="263"/>
      <c r="DI363" s="263"/>
      <c r="DJ363" s="263"/>
      <c r="DK363" s="263"/>
      <c r="DL363" s="263"/>
      <c r="DM363" s="263"/>
      <c r="DN363" s="263"/>
      <c r="DO363" s="263"/>
      <c r="DP363" s="263"/>
      <c r="DQ363" s="263"/>
      <c r="DR363" s="263"/>
      <c r="DS363" s="263"/>
      <c r="DT363" s="263"/>
      <c r="DU363" s="263"/>
      <c r="DV363" s="263"/>
      <c r="DW363" s="263"/>
      <c r="DX363" s="263"/>
      <c r="DY363" s="263"/>
      <c r="DZ363" s="263"/>
      <c r="EA363" s="263"/>
      <c r="EB363" s="263"/>
      <c r="EC363" s="263"/>
      <c r="ED363" s="263"/>
      <c r="EE363" s="263"/>
      <c r="EF363" s="263"/>
      <c r="EG363" s="234">
        <v>0</v>
      </c>
      <c r="EH363" s="263"/>
      <c r="EI363" s="263"/>
      <c r="EJ363" s="234">
        <v>0</v>
      </c>
      <c r="EK363" s="234">
        <f>EN363</f>
        <v>0</v>
      </c>
      <c r="EL363" s="263"/>
      <c r="EM363" s="263"/>
      <c r="EN363" s="234"/>
      <c r="EO363" s="234"/>
      <c r="EP363" s="263"/>
      <c r="EQ363" s="263"/>
      <c r="ER363" s="234"/>
      <c r="ES363" s="234">
        <f>EV363</f>
        <v>0</v>
      </c>
      <c r="ET363" s="263"/>
      <c r="EU363" s="263"/>
      <c r="EV363" s="234"/>
      <c r="EW363" s="263">
        <f>EX363+EY363</f>
        <v>70000</v>
      </c>
      <c r="EX363" s="263"/>
      <c r="EY363" s="263">
        <v>70000</v>
      </c>
      <c r="EZ363" s="263"/>
      <c r="FA363" s="263"/>
      <c r="FB363" s="263"/>
      <c r="FC363" s="263">
        <f>FD363+FF363</f>
        <v>0</v>
      </c>
      <c r="FD363" s="263"/>
      <c r="FE363" s="263"/>
      <c r="FF363" s="263">
        <v>0</v>
      </c>
      <c r="FG363" s="263">
        <v>0</v>
      </c>
      <c r="FH363" s="263"/>
      <c r="FI363" s="263"/>
      <c r="FJ363" s="263">
        <f>FR363-FF363</f>
        <v>0</v>
      </c>
      <c r="FK363" s="234"/>
      <c r="FL363" s="263"/>
      <c r="FM363" s="263"/>
      <c r="FN363" s="234"/>
      <c r="FO363" s="263">
        <v>0</v>
      </c>
      <c r="FP363" s="263"/>
      <c r="FQ363" s="263"/>
      <c r="FR363" s="263">
        <v>0</v>
      </c>
      <c r="FS363" s="263"/>
      <c r="FT363" s="263"/>
      <c r="FU363" s="263"/>
      <c r="FV363" s="263"/>
      <c r="FW363" s="263"/>
      <c r="FX363" s="263"/>
      <c r="FY363" s="263"/>
      <c r="FZ363" s="263"/>
      <c r="GA363" s="263"/>
      <c r="GB363" s="526">
        <v>0</v>
      </c>
      <c r="GC363" s="263"/>
      <c r="GD363" s="263"/>
      <c r="GE363" s="263"/>
      <c r="GF363" s="263"/>
      <c r="GG363" s="263"/>
      <c r="GH363" s="263"/>
      <c r="GI363" s="263"/>
      <c r="GJ363" s="431" t="e">
        <f t="shared" si="825"/>
        <v>#DIV/0!</v>
      </c>
      <c r="GK363" s="263"/>
      <c r="GL363" s="263"/>
      <c r="GM363" s="263"/>
      <c r="GN363" s="263"/>
      <c r="GO363" s="263"/>
      <c r="GP363" s="263"/>
      <c r="GQ363" s="263"/>
      <c r="GR363" s="263"/>
      <c r="GS363" s="263"/>
      <c r="GT363" s="263"/>
      <c r="GU363" s="263">
        <f>GX363</f>
        <v>21003.74</v>
      </c>
      <c r="GV363" s="263"/>
      <c r="GW363" s="263"/>
      <c r="GX363" s="262">
        <v>21003.74</v>
      </c>
      <c r="GY363" s="263"/>
      <c r="GZ363" s="263"/>
      <c r="HA363" s="263"/>
      <c r="HB363" s="263"/>
      <c r="HC363" s="263"/>
      <c r="HD363" s="263"/>
      <c r="HE363" s="263"/>
      <c r="HF363" s="263"/>
      <c r="HG363" s="263">
        <f>HH363+HJ363</f>
        <v>0</v>
      </c>
      <c r="HH363" s="263"/>
      <c r="HI363" s="263"/>
      <c r="HJ363" s="263">
        <f>HR363-GX363</f>
        <v>0</v>
      </c>
      <c r="HK363" s="263">
        <f>HL363+HN363</f>
        <v>0</v>
      </c>
      <c r="HL363" s="263"/>
      <c r="HM363" s="263"/>
      <c r="HN363" s="263">
        <f>HR363-GX363</f>
        <v>0</v>
      </c>
      <c r="HO363" s="263">
        <f>HP363+HR363</f>
        <v>21003.74</v>
      </c>
      <c r="HP363" s="263"/>
      <c r="HQ363" s="263"/>
      <c r="HR363" s="263">
        <v>21003.74</v>
      </c>
      <c r="HS363" s="263">
        <f>HT363+HV363</f>
        <v>24908.941999999999</v>
      </c>
      <c r="HT363" s="263"/>
      <c r="HU363" s="263"/>
      <c r="HV363" s="263">
        <v>24908.941999999999</v>
      </c>
      <c r="HW363" s="263">
        <f>HX363+HZ363</f>
        <v>0</v>
      </c>
      <c r="HX363" s="263"/>
      <c r="HY363" s="263"/>
      <c r="HZ363" s="263">
        <f>ID363-HV363</f>
        <v>0</v>
      </c>
      <c r="IA363" s="263">
        <f>IB363+ID363</f>
        <v>24908.941999999999</v>
      </c>
      <c r="IB363" s="263"/>
      <c r="IC363" s="263"/>
      <c r="ID363" s="263">
        <v>24908.941999999999</v>
      </c>
      <c r="IE363" s="546" t="s">
        <v>533</v>
      </c>
      <c r="IF363" s="270"/>
      <c r="IG363" s="270"/>
      <c r="IH363" s="270"/>
    </row>
    <row r="364" spans="1:242" s="217" customFormat="1" ht="51" customHeight="1" x14ac:dyDescent="0.3">
      <c r="B364" s="544" t="s">
        <v>242</v>
      </c>
      <c r="C364" s="162" t="s">
        <v>531</v>
      </c>
      <c r="D364" s="261"/>
      <c r="E364" s="262"/>
      <c r="F364" s="262"/>
      <c r="G364" s="262"/>
      <c r="H364" s="262"/>
      <c r="I364" s="545"/>
      <c r="J364" s="545"/>
      <c r="K364" s="262"/>
      <c r="L364" s="262"/>
      <c r="M364" s="262"/>
      <c r="N364" s="262"/>
      <c r="O364" s="545"/>
      <c r="P364" s="545"/>
      <c r="Q364" s="263"/>
      <c r="R364" s="263"/>
      <c r="S364" s="263"/>
      <c r="T364" s="263"/>
      <c r="U364" s="263"/>
      <c r="V364" s="263"/>
      <c r="W364" s="263"/>
      <c r="X364" s="408"/>
      <c r="Y364" s="408"/>
      <c r="Z364" s="263"/>
      <c r="AA364" s="263"/>
      <c r="AB364" s="263"/>
      <c r="AC364" s="263"/>
      <c r="AD364" s="263"/>
      <c r="AE364" s="263"/>
      <c r="AF364" s="263"/>
      <c r="AG364" s="263"/>
      <c r="AH364" s="263"/>
      <c r="AI364" s="263"/>
      <c r="AJ364" s="263"/>
      <c r="AK364" s="263"/>
      <c r="AL364" s="263"/>
      <c r="AM364" s="263"/>
      <c r="AN364" s="263"/>
      <c r="AO364" s="263"/>
      <c r="AP364" s="263"/>
      <c r="AQ364" s="263"/>
      <c r="AR364" s="263"/>
      <c r="AS364" s="263"/>
      <c r="AT364" s="263"/>
      <c r="AU364" s="263"/>
      <c r="AV364" s="263"/>
      <c r="AW364" s="408"/>
      <c r="AX364" s="408"/>
      <c r="AY364" s="263"/>
      <c r="AZ364" s="263"/>
      <c r="BA364" s="263"/>
      <c r="BB364" s="263"/>
      <c r="BC364" s="263"/>
      <c r="BD364" s="263"/>
      <c r="BE364" s="263"/>
      <c r="BF364" s="408"/>
      <c r="BG364" s="408"/>
      <c r="BH364" s="263"/>
      <c r="BI364" s="263"/>
      <c r="BJ364" s="263"/>
      <c r="BK364" s="263"/>
      <c r="BL364" s="263"/>
      <c r="BM364" s="263"/>
      <c r="BN364" s="263"/>
      <c r="BO364" s="263"/>
      <c r="BP364" s="263"/>
      <c r="BQ364" s="263"/>
      <c r="BR364" s="263"/>
      <c r="BS364" s="263"/>
      <c r="BT364" s="263"/>
      <c r="BU364" s="263"/>
      <c r="BV364" s="263"/>
      <c r="BW364" s="263"/>
      <c r="BX364" s="263"/>
      <c r="BY364" s="263"/>
      <c r="BZ364" s="408"/>
      <c r="CA364" s="408"/>
      <c r="CB364" s="234"/>
      <c r="CC364" s="263"/>
      <c r="CD364" s="263"/>
      <c r="CE364" s="263"/>
      <c r="CF364" s="263"/>
      <c r="CG364" s="263"/>
      <c r="CH364" s="263"/>
      <c r="CI364" s="263"/>
      <c r="CJ364" s="263"/>
      <c r="CK364" s="263"/>
      <c r="CL364" s="408"/>
      <c r="CM364" s="408"/>
      <c r="CN364" s="408"/>
      <c r="CO364" s="408"/>
      <c r="CP364" s="408"/>
      <c r="CQ364" s="263"/>
      <c r="CR364" s="263"/>
      <c r="CS364" s="263"/>
      <c r="CT364" s="263"/>
      <c r="CU364" s="263"/>
      <c r="CV364" s="263"/>
      <c r="CW364" s="263"/>
      <c r="CX364" s="263"/>
      <c r="CY364" s="263"/>
      <c r="CZ364" s="263"/>
      <c r="DA364" s="263"/>
      <c r="DB364" s="263"/>
      <c r="DC364" s="263"/>
      <c r="DD364" s="263"/>
      <c r="DE364" s="263"/>
      <c r="DF364" s="263"/>
      <c r="DG364" s="263"/>
      <c r="DH364" s="263"/>
      <c r="DI364" s="263"/>
      <c r="DJ364" s="263"/>
      <c r="DK364" s="263"/>
      <c r="DL364" s="263"/>
      <c r="DM364" s="263"/>
      <c r="DN364" s="263"/>
      <c r="DO364" s="263"/>
      <c r="DP364" s="263"/>
      <c r="DQ364" s="263"/>
      <c r="DR364" s="263"/>
      <c r="DS364" s="263"/>
      <c r="DT364" s="263"/>
      <c r="DU364" s="263"/>
      <c r="DV364" s="263"/>
      <c r="DW364" s="263"/>
      <c r="DX364" s="263"/>
      <c r="DY364" s="263"/>
      <c r="DZ364" s="263"/>
      <c r="EA364" s="263"/>
      <c r="EB364" s="263"/>
      <c r="EC364" s="263"/>
      <c r="ED364" s="263"/>
      <c r="EE364" s="263"/>
      <c r="EF364" s="263"/>
      <c r="EG364" s="234">
        <v>0</v>
      </c>
      <c r="EH364" s="263"/>
      <c r="EI364" s="263"/>
      <c r="EJ364" s="234">
        <v>0</v>
      </c>
      <c r="EK364" s="234"/>
      <c r="EL364" s="263"/>
      <c r="EM364" s="263"/>
      <c r="EN364" s="234"/>
      <c r="EO364" s="234"/>
      <c r="EP364" s="263"/>
      <c r="EQ364" s="263"/>
      <c r="ER364" s="234"/>
      <c r="ES364" s="234"/>
      <c r="ET364" s="263"/>
      <c r="EU364" s="263"/>
      <c r="EV364" s="234"/>
      <c r="EW364" s="263"/>
      <c r="EX364" s="263"/>
      <c r="EY364" s="263"/>
      <c r="EZ364" s="263"/>
      <c r="FA364" s="263"/>
      <c r="FB364" s="263"/>
      <c r="FC364" s="263">
        <f>FF364</f>
        <v>69745.580759999997</v>
      </c>
      <c r="FD364" s="263"/>
      <c r="FE364" s="263"/>
      <c r="FF364" s="234">
        <v>69745.580759999997</v>
      </c>
      <c r="FG364" s="263">
        <f>FJ364</f>
        <v>-69745.580759999997</v>
      </c>
      <c r="FH364" s="263"/>
      <c r="FI364" s="263"/>
      <c r="FJ364" s="263">
        <f>FR364-FF364</f>
        <v>-69745.580759999997</v>
      </c>
      <c r="FK364" s="234"/>
      <c r="FL364" s="263"/>
      <c r="FM364" s="263"/>
      <c r="FN364" s="234"/>
      <c r="FO364" s="263">
        <f>FR364</f>
        <v>0</v>
      </c>
      <c r="FP364" s="263"/>
      <c r="FQ364" s="263"/>
      <c r="FR364" s="263">
        <v>0</v>
      </c>
      <c r="FS364" s="263"/>
      <c r="FT364" s="263"/>
      <c r="FU364" s="263"/>
      <c r="FV364" s="263"/>
      <c r="FW364" s="263"/>
      <c r="FX364" s="263"/>
      <c r="FY364" s="263"/>
      <c r="FZ364" s="263"/>
      <c r="GA364" s="263">
        <v>0</v>
      </c>
      <c r="GB364" s="526">
        <v>0</v>
      </c>
      <c r="GC364" s="262"/>
      <c r="GD364" s="262"/>
      <c r="GE364" s="262"/>
      <c r="GF364" s="262"/>
      <c r="GG364" s="262"/>
      <c r="GH364" s="262"/>
      <c r="GI364" s="262"/>
      <c r="GJ364" s="431">
        <f t="shared" si="825"/>
        <v>0</v>
      </c>
      <c r="GK364" s="262"/>
      <c r="GL364" s="262"/>
      <c r="GM364" s="262"/>
      <c r="GN364" s="262"/>
      <c r="GO364" s="262"/>
      <c r="GP364" s="262"/>
      <c r="GQ364" s="262"/>
      <c r="GR364" s="262"/>
      <c r="GS364" s="262"/>
      <c r="GT364" s="262"/>
      <c r="GU364" s="263">
        <f>GX364</f>
        <v>77905.531749999995</v>
      </c>
      <c r="GV364" s="263"/>
      <c r="GW364" s="263"/>
      <c r="GX364" s="262">
        <f>77905.53218-0.00043</f>
        <v>77905.531749999995</v>
      </c>
      <c r="GY364" s="263"/>
      <c r="GZ364" s="263"/>
      <c r="HA364" s="263"/>
      <c r="HB364" s="263"/>
      <c r="HC364" s="263"/>
      <c r="HD364" s="263"/>
      <c r="HE364" s="263"/>
      <c r="HF364" s="263"/>
      <c r="HG364" s="263">
        <f>HH364+HJ364</f>
        <v>-77905.531749999995</v>
      </c>
      <c r="HH364" s="263"/>
      <c r="HI364" s="263"/>
      <c r="HJ364" s="263">
        <f>HR364-GX364</f>
        <v>-77905.531749999995</v>
      </c>
      <c r="HK364" s="263"/>
      <c r="HL364" s="263"/>
      <c r="HM364" s="263"/>
      <c r="HN364" s="263"/>
      <c r="HO364" s="263">
        <f>HP364+HR364</f>
        <v>0</v>
      </c>
      <c r="HP364" s="263"/>
      <c r="HQ364" s="263"/>
      <c r="HR364" s="263">
        <v>0</v>
      </c>
      <c r="HS364" s="263">
        <f>HT364+HV364</f>
        <v>0</v>
      </c>
      <c r="HT364" s="263"/>
      <c r="HU364" s="263"/>
      <c r="HV364" s="263">
        <v>0</v>
      </c>
      <c r="HW364" s="263">
        <f>HX364+HZ364</f>
        <v>0</v>
      </c>
      <c r="HX364" s="263"/>
      <c r="HY364" s="263"/>
      <c r="HZ364" s="263">
        <f>ID364-HV364</f>
        <v>0</v>
      </c>
      <c r="IA364" s="263">
        <f>IB364+ID364</f>
        <v>0</v>
      </c>
      <c r="IB364" s="263"/>
      <c r="IC364" s="263"/>
      <c r="ID364" s="263">
        <v>0</v>
      </c>
      <c r="IE364" s="547"/>
      <c r="IF364" s="270"/>
      <c r="IG364" s="270"/>
      <c r="IH364" s="270"/>
    </row>
    <row r="365" spans="1:242" s="393" customFormat="1" ht="120" customHeight="1" x14ac:dyDescent="0.3">
      <c r="B365" s="301" t="s">
        <v>534</v>
      </c>
      <c r="C365" s="529" t="s">
        <v>535</v>
      </c>
      <c r="D365" s="548"/>
      <c r="E365" s="445"/>
      <c r="F365" s="445"/>
      <c r="G365" s="445"/>
      <c r="H365" s="445"/>
      <c r="I365" s="445"/>
      <c r="J365" s="445"/>
      <c r="K365" s="445"/>
      <c r="L365" s="445"/>
      <c r="M365" s="445"/>
      <c r="N365" s="445"/>
      <c r="O365" s="445"/>
      <c r="P365" s="445"/>
      <c r="Q365" s="291"/>
      <c r="R365" s="291"/>
      <c r="S365" s="291"/>
      <c r="T365" s="291"/>
      <c r="U365" s="291"/>
      <c r="V365" s="291"/>
      <c r="W365" s="291"/>
      <c r="X365" s="291"/>
      <c r="Y365" s="291"/>
      <c r="Z365" s="291"/>
      <c r="AA365" s="291"/>
      <c r="AB365" s="291"/>
      <c r="AC365" s="291"/>
      <c r="AD365" s="291"/>
      <c r="AE365" s="291"/>
      <c r="AF365" s="291"/>
      <c r="AG365" s="291"/>
      <c r="AH365" s="291"/>
      <c r="AI365" s="291"/>
      <c r="AJ365" s="291"/>
      <c r="AK365" s="291"/>
      <c r="AL365" s="291"/>
      <c r="AM365" s="291"/>
      <c r="AN365" s="291"/>
      <c r="AO365" s="291"/>
      <c r="AP365" s="291"/>
      <c r="AQ365" s="291"/>
      <c r="AR365" s="291"/>
      <c r="AS365" s="291"/>
      <c r="AT365" s="291"/>
      <c r="AU365" s="291"/>
      <c r="AV365" s="291"/>
      <c r="AW365" s="291"/>
      <c r="AX365" s="291"/>
      <c r="AY365" s="291"/>
      <c r="AZ365" s="291"/>
      <c r="BA365" s="291"/>
      <c r="BB365" s="291"/>
      <c r="BC365" s="291"/>
      <c r="BD365" s="291"/>
      <c r="BE365" s="291"/>
      <c r="BF365" s="291"/>
      <c r="BG365" s="291"/>
      <c r="BH365" s="291"/>
      <c r="BI365" s="291"/>
      <c r="BJ365" s="291"/>
      <c r="BK365" s="291"/>
      <c r="BL365" s="291"/>
      <c r="BM365" s="291"/>
      <c r="BN365" s="291"/>
      <c r="BO365" s="291"/>
      <c r="BP365" s="291"/>
      <c r="BQ365" s="291"/>
      <c r="BR365" s="291"/>
      <c r="BS365" s="291"/>
      <c r="BT365" s="291"/>
      <c r="BU365" s="291"/>
      <c r="BV365" s="291"/>
      <c r="BW365" s="291"/>
      <c r="BX365" s="291"/>
      <c r="BY365" s="291"/>
      <c r="BZ365" s="291"/>
      <c r="CA365" s="291"/>
      <c r="CB365" s="305"/>
      <c r="CC365" s="291"/>
      <c r="CD365" s="291"/>
      <c r="CE365" s="291"/>
      <c r="CF365" s="291"/>
      <c r="CG365" s="291"/>
      <c r="CH365" s="291"/>
      <c r="CI365" s="291"/>
      <c r="CJ365" s="291"/>
      <c r="CK365" s="291"/>
      <c r="CL365" s="291"/>
      <c r="CM365" s="291"/>
      <c r="CN365" s="291"/>
      <c r="CO365" s="291"/>
      <c r="CP365" s="291"/>
      <c r="CQ365" s="291"/>
      <c r="CR365" s="291"/>
      <c r="CS365" s="291"/>
      <c r="CT365" s="291"/>
      <c r="CU365" s="291"/>
      <c r="CV365" s="291"/>
      <c r="CW365" s="291"/>
      <c r="CX365" s="291"/>
      <c r="CY365" s="291"/>
      <c r="CZ365" s="291"/>
      <c r="DA365" s="291"/>
      <c r="DB365" s="291"/>
      <c r="DC365" s="291"/>
      <c r="DD365" s="291"/>
      <c r="DE365" s="291"/>
      <c r="DF365" s="291"/>
      <c r="DG365" s="291"/>
      <c r="DH365" s="291"/>
      <c r="DI365" s="291"/>
      <c r="DJ365" s="291"/>
      <c r="DK365" s="291"/>
      <c r="DL365" s="291"/>
      <c r="DM365" s="291"/>
      <c r="DN365" s="291"/>
      <c r="DO365" s="291"/>
      <c r="DP365" s="291"/>
      <c r="DQ365" s="291"/>
      <c r="DR365" s="291"/>
      <c r="DS365" s="291"/>
      <c r="DT365" s="291"/>
      <c r="DU365" s="291"/>
      <c r="DV365" s="291"/>
      <c r="DW365" s="291"/>
      <c r="DX365" s="291"/>
      <c r="DY365" s="291"/>
      <c r="DZ365" s="291"/>
      <c r="EA365" s="291"/>
      <c r="EB365" s="291"/>
      <c r="EC365" s="291"/>
      <c r="ED365" s="291"/>
      <c r="EE365" s="291"/>
      <c r="EF365" s="291"/>
      <c r="EG365" s="305">
        <f>EH365+EI365+EJ365</f>
        <v>329273.3</v>
      </c>
      <c r="EH365" s="291">
        <f>EH369+EH370</f>
        <v>329273.3</v>
      </c>
      <c r="EI365" s="291"/>
      <c r="EJ365" s="305">
        <f>SUM(EJ369:EJ370)</f>
        <v>0</v>
      </c>
      <c r="EK365" s="305">
        <f>EL365+EM365+EN365</f>
        <v>0</v>
      </c>
      <c r="EL365" s="291"/>
      <c r="EM365" s="291"/>
      <c r="EN365" s="305">
        <f>SUM(EN369:EN370)</f>
        <v>0</v>
      </c>
      <c r="EO365" s="305">
        <f>EP365+EQ365+ER365</f>
        <v>0</v>
      </c>
      <c r="EP365" s="291"/>
      <c r="EQ365" s="291"/>
      <c r="ER365" s="305">
        <f>SUM(ER369:ER370)</f>
        <v>0</v>
      </c>
      <c r="ES365" s="305">
        <f>ET365+EU365+EV365</f>
        <v>0</v>
      </c>
      <c r="ET365" s="291"/>
      <c r="EU365" s="291"/>
      <c r="EV365" s="305">
        <f>SUM(EV369:EV370)</f>
        <v>0</v>
      </c>
      <c r="EW365" s="291"/>
      <c r="EX365" s="291"/>
      <c r="EY365" s="291"/>
      <c r="EZ365" s="291"/>
      <c r="FA365" s="291"/>
      <c r="FB365" s="291"/>
      <c r="FC365" s="305">
        <f>FD365+FE365+FF365</f>
        <v>68317.612040000007</v>
      </c>
      <c r="FD365" s="291">
        <v>0</v>
      </c>
      <c r="FE365" s="291">
        <v>0</v>
      </c>
      <c r="FF365" s="305">
        <f>FF368</f>
        <v>68317.612040000007</v>
      </c>
      <c r="FG365" s="305">
        <f>FH365+FI365+FJ365</f>
        <v>0</v>
      </c>
      <c r="FH365" s="291">
        <f>FH369+FH370</f>
        <v>0</v>
      </c>
      <c r="FI365" s="291">
        <v>0</v>
      </c>
      <c r="FJ365" s="305">
        <f>SUM(FJ369:FJ370)</f>
        <v>0</v>
      </c>
      <c r="FK365" s="305" t="e">
        <f>FL365+FM365+FN365</f>
        <v>#REF!</v>
      </c>
      <c r="FL365" s="291"/>
      <c r="FM365" s="291"/>
      <c r="FN365" s="305" t="e">
        <f>SUM(FN369:FN370)</f>
        <v>#REF!</v>
      </c>
      <c r="FO365" s="305">
        <f>FP365+FQ365+FR365</f>
        <v>68317.612040000007</v>
      </c>
      <c r="FP365" s="291">
        <f>FP369+FP370</f>
        <v>0</v>
      </c>
      <c r="FQ365" s="291">
        <v>0</v>
      </c>
      <c r="FR365" s="305">
        <f>SUM(FR369:FR370)</f>
        <v>68317.612040000007</v>
      </c>
      <c r="FS365" s="305"/>
      <c r="FT365" s="305"/>
      <c r="FU365" s="305"/>
      <c r="FV365" s="305"/>
      <c r="FW365" s="305"/>
      <c r="FX365" s="305"/>
      <c r="FY365" s="305">
        <f>FY368</f>
        <v>0</v>
      </c>
      <c r="FZ365" s="305"/>
      <c r="GA365" s="305">
        <v>0</v>
      </c>
      <c r="GB365" s="533">
        <v>0</v>
      </c>
      <c r="GC365" s="305"/>
      <c r="GD365" s="305"/>
      <c r="GE365" s="305"/>
      <c r="GF365" s="305"/>
      <c r="GG365" s="532">
        <f>GG368</f>
        <v>0</v>
      </c>
      <c r="GH365" s="305"/>
      <c r="GI365" s="305">
        <f>GO365</f>
        <v>68317.612040000007</v>
      </c>
      <c r="GJ365" s="431">
        <f t="shared" si="825"/>
        <v>1</v>
      </c>
      <c r="GK365" s="305"/>
      <c r="GL365" s="305"/>
      <c r="GM365" s="305"/>
      <c r="GN365" s="305"/>
      <c r="GO365" s="532">
        <f>GO368</f>
        <v>68317.612040000007</v>
      </c>
      <c r="GP365" s="305"/>
      <c r="GQ365" s="305"/>
      <c r="GR365" s="305"/>
      <c r="GS365" s="305"/>
      <c r="GT365" s="305"/>
      <c r="GU365" s="305">
        <f>GV365+GW365+GX365</f>
        <v>79332.537000000011</v>
      </c>
      <c r="GV365" s="291">
        <f>GV369+GV370</f>
        <v>0</v>
      </c>
      <c r="GW365" s="291"/>
      <c r="GX365" s="305">
        <f>SUM(GX369:GX370)</f>
        <v>79332.537000000011</v>
      </c>
      <c r="GY365" s="291"/>
      <c r="GZ365" s="291"/>
      <c r="HA365" s="291"/>
      <c r="HB365" s="291"/>
      <c r="HC365" s="291"/>
      <c r="HD365" s="291"/>
      <c r="HE365" s="291"/>
      <c r="HF365" s="291"/>
      <c r="HG365" s="304">
        <f>HH365+HI365+HJ365</f>
        <v>4.3000000005122274E-4</v>
      </c>
      <c r="HH365" s="291">
        <f>HH369+HH370</f>
        <v>0</v>
      </c>
      <c r="HI365" s="291"/>
      <c r="HJ365" s="304">
        <f>SUM(HJ369:HJ370)</f>
        <v>4.3000000005122274E-4</v>
      </c>
      <c r="HK365" s="305">
        <f>HL365+HM365+HN365</f>
        <v>0</v>
      </c>
      <c r="HL365" s="291"/>
      <c r="HM365" s="291"/>
      <c r="HN365" s="305">
        <f>SUM(HN369:HN370)</f>
        <v>0</v>
      </c>
      <c r="HO365" s="305">
        <f>HP365+HQ365+HR365</f>
        <v>79332.537429999997</v>
      </c>
      <c r="HP365" s="291">
        <f>HP369+HP370</f>
        <v>0</v>
      </c>
      <c r="HQ365" s="291"/>
      <c r="HR365" s="305">
        <f>SUM(HR369:HR370)</f>
        <v>79332.537429999997</v>
      </c>
      <c r="HS365" s="305">
        <f>HT365+HU365+HV365</f>
        <v>372392.68657000002</v>
      </c>
      <c r="HT365" s="291">
        <f>HT369+HT370</f>
        <v>0</v>
      </c>
      <c r="HU365" s="291">
        <f>HU366</f>
        <v>0</v>
      </c>
      <c r="HV365" s="304">
        <f>HV366+HV367</f>
        <v>372392.68657000002</v>
      </c>
      <c r="HW365" s="305">
        <f>HX365+HY365+HZ365</f>
        <v>0</v>
      </c>
      <c r="HX365" s="304">
        <f>HX366+HX367</f>
        <v>372392.68657000002</v>
      </c>
      <c r="HY365" s="291">
        <f>HY366+HY367</f>
        <v>0</v>
      </c>
      <c r="HZ365" s="304">
        <f>HZ366+HZ367</f>
        <v>-372392.68657000002</v>
      </c>
      <c r="IA365" s="304">
        <f>IB365+IC365+ID365</f>
        <v>372392.68657000002</v>
      </c>
      <c r="IB365" s="304">
        <f>IB366+IB367</f>
        <v>372392.68657000002</v>
      </c>
      <c r="IC365" s="291">
        <f>IC366</f>
        <v>0</v>
      </c>
      <c r="ID365" s="304">
        <f>ID366+ID367</f>
        <v>0</v>
      </c>
      <c r="IE365" s="725" t="s">
        <v>536</v>
      </c>
      <c r="IF365" s="510"/>
      <c r="IG365" s="510"/>
      <c r="IH365" s="510"/>
    </row>
    <row r="366" spans="1:242" s="393" customFormat="1" ht="80.25" hidden="1" customHeight="1" x14ac:dyDescent="0.3">
      <c r="B366" s="161" t="s">
        <v>145</v>
      </c>
      <c r="C366" s="549" t="s">
        <v>537</v>
      </c>
      <c r="D366" s="548"/>
      <c r="E366" s="445"/>
      <c r="F366" s="445"/>
      <c r="G366" s="445"/>
      <c r="H366" s="445"/>
      <c r="I366" s="445"/>
      <c r="J366" s="445"/>
      <c r="K366" s="445"/>
      <c r="L366" s="445"/>
      <c r="M366" s="445"/>
      <c r="N366" s="445"/>
      <c r="O366" s="445"/>
      <c r="P366" s="445"/>
      <c r="Q366" s="291"/>
      <c r="R366" s="291"/>
      <c r="S366" s="291"/>
      <c r="T366" s="291"/>
      <c r="U366" s="291"/>
      <c r="V366" s="291"/>
      <c r="W366" s="291"/>
      <c r="X366" s="291"/>
      <c r="Y366" s="291"/>
      <c r="Z366" s="291"/>
      <c r="AA366" s="291"/>
      <c r="AB366" s="291"/>
      <c r="AC366" s="291"/>
      <c r="AD366" s="291"/>
      <c r="AE366" s="291"/>
      <c r="AF366" s="291"/>
      <c r="AG366" s="291"/>
      <c r="AH366" s="291"/>
      <c r="AI366" s="291"/>
      <c r="AJ366" s="291"/>
      <c r="AK366" s="291"/>
      <c r="AL366" s="291"/>
      <c r="AM366" s="291"/>
      <c r="AN366" s="291"/>
      <c r="AO366" s="291"/>
      <c r="AP366" s="291"/>
      <c r="AQ366" s="291"/>
      <c r="AR366" s="291"/>
      <c r="AS366" s="291"/>
      <c r="AT366" s="291"/>
      <c r="AU366" s="291"/>
      <c r="AV366" s="291"/>
      <c r="AW366" s="291"/>
      <c r="AX366" s="291"/>
      <c r="AY366" s="291"/>
      <c r="AZ366" s="291"/>
      <c r="BA366" s="291"/>
      <c r="BB366" s="291"/>
      <c r="BC366" s="291"/>
      <c r="BD366" s="291"/>
      <c r="BE366" s="291"/>
      <c r="BF366" s="291"/>
      <c r="BG366" s="291"/>
      <c r="BH366" s="291"/>
      <c r="BI366" s="291"/>
      <c r="BJ366" s="291"/>
      <c r="BK366" s="291"/>
      <c r="BL366" s="291"/>
      <c r="BM366" s="291"/>
      <c r="BN366" s="291"/>
      <c r="BO366" s="291"/>
      <c r="BP366" s="291"/>
      <c r="BQ366" s="291"/>
      <c r="BR366" s="291"/>
      <c r="BS366" s="291"/>
      <c r="BT366" s="291"/>
      <c r="BU366" s="291"/>
      <c r="BV366" s="291"/>
      <c r="BW366" s="291"/>
      <c r="BX366" s="291"/>
      <c r="BY366" s="291"/>
      <c r="BZ366" s="291"/>
      <c r="CA366" s="291"/>
      <c r="CB366" s="305"/>
      <c r="CC366" s="291"/>
      <c r="CD366" s="291"/>
      <c r="CE366" s="291"/>
      <c r="CF366" s="291"/>
      <c r="CG366" s="291"/>
      <c r="CH366" s="291"/>
      <c r="CI366" s="291"/>
      <c r="CJ366" s="291"/>
      <c r="CK366" s="291"/>
      <c r="CL366" s="291"/>
      <c r="CM366" s="291"/>
      <c r="CN366" s="291"/>
      <c r="CO366" s="291"/>
      <c r="CP366" s="291"/>
      <c r="CQ366" s="291"/>
      <c r="CR366" s="291"/>
      <c r="CS366" s="291"/>
      <c r="CT366" s="291"/>
      <c r="CU366" s="291"/>
      <c r="CV366" s="291"/>
      <c r="CW366" s="291"/>
      <c r="CX366" s="291"/>
      <c r="CY366" s="291"/>
      <c r="CZ366" s="291"/>
      <c r="DA366" s="291"/>
      <c r="DB366" s="291"/>
      <c r="DC366" s="291"/>
      <c r="DD366" s="291"/>
      <c r="DE366" s="291"/>
      <c r="DF366" s="291"/>
      <c r="DG366" s="291"/>
      <c r="DH366" s="291"/>
      <c r="DI366" s="291"/>
      <c r="DJ366" s="291"/>
      <c r="DK366" s="291"/>
      <c r="DL366" s="291"/>
      <c r="DM366" s="291"/>
      <c r="DN366" s="291"/>
      <c r="DO366" s="291"/>
      <c r="DP366" s="291"/>
      <c r="DQ366" s="291"/>
      <c r="DR366" s="291"/>
      <c r="DS366" s="291"/>
      <c r="DT366" s="291"/>
      <c r="DU366" s="291"/>
      <c r="DV366" s="291"/>
      <c r="DW366" s="291"/>
      <c r="DX366" s="291"/>
      <c r="DY366" s="291"/>
      <c r="DZ366" s="291"/>
      <c r="EA366" s="291"/>
      <c r="EB366" s="291"/>
      <c r="EC366" s="291"/>
      <c r="ED366" s="291"/>
      <c r="EE366" s="291"/>
      <c r="EF366" s="291"/>
      <c r="EG366" s="305"/>
      <c r="EH366" s="291"/>
      <c r="EI366" s="291"/>
      <c r="EJ366" s="305"/>
      <c r="EK366" s="305"/>
      <c r="EL366" s="291"/>
      <c r="EM366" s="291"/>
      <c r="EN366" s="305"/>
      <c r="EO366" s="305"/>
      <c r="EP366" s="291"/>
      <c r="EQ366" s="291"/>
      <c r="ER366" s="305"/>
      <c r="ES366" s="305"/>
      <c r="ET366" s="291"/>
      <c r="EU366" s="291"/>
      <c r="EV366" s="305"/>
      <c r="EW366" s="291"/>
      <c r="EX366" s="291"/>
      <c r="EY366" s="291"/>
      <c r="EZ366" s="291"/>
      <c r="FA366" s="291"/>
      <c r="FB366" s="291"/>
      <c r="FC366" s="305"/>
      <c r="FD366" s="291"/>
      <c r="FE366" s="291"/>
      <c r="FF366" s="305"/>
      <c r="FG366" s="305"/>
      <c r="FH366" s="291"/>
      <c r="FI366" s="291"/>
      <c r="FJ366" s="305"/>
      <c r="FK366" s="305"/>
      <c r="FL366" s="291"/>
      <c r="FM366" s="291"/>
      <c r="FN366" s="305"/>
      <c r="FO366" s="550">
        <v>0</v>
      </c>
      <c r="FP366" s="550"/>
      <c r="FQ366" s="550"/>
      <c r="FR366" s="550"/>
      <c r="FS366" s="550"/>
      <c r="FT366" s="550"/>
      <c r="FU366" s="550"/>
      <c r="FV366" s="550"/>
      <c r="FW366" s="550"/>
      <c r="FX366" s="550"/>
      <c r="FY366" s="305"/>
      <c r="FZ366" s="550"/>
      <c r="GA366" s="550"/>
      <c r="GB366" s="526">
        <v>0</v>
      </c>
      <c r="GC366" s="550"/>
      <c r="GD366" s="550"/>
      <c r="GE366" s="550"/>
      <c r="GF366" s="550"/>
      <c r="GG366" s="305"/>
      <c r="GH366" s="550"/>
      <c r="GI366" s="550"/>
      <c r="GJ366" s="431" t="e">
        <f t="shared" si="825"/>
        <v>#DIV/0!</v>
      </c>
      <c r="GK366" s="550"/>
      <c r="GL366" s="550"/>
      <c r="GM366" s="550"/>
      <c r="GN366" s="550"/>
      <c r="GO366" s="305"/>
      <c r="GP366" s="550"/>
      <c r="GQ366" s="550"/>
      <c r="GR366" s="550"/>
      <c r="GS366" s="550"/>
      <c r="GT366" s="550"/>
      <c r="GU366" s="550"/>
      <c r="GV366" s="550"/>
      <c r="GW366" s="550"/>
      <c r="GX366" s="550"/>
      <c r="GY366" s="550"/>
      <c r="GZ366" s="550"/>
      <c r="HA366" s="550"/>
      <c r="HB366" s="550"/>
      <c r="HC366" s="550"/>
      <c r="HD366" s="550"/>
      <c r="HE366" s="550"/>
      <c r="HF366" s="550"/>
      <c r="HG366" s="550"/>
      <c r="HH366" s="550"/>
      <c r="HI366" s="550"/>
      <c r="HJ366" s="550"/>
      <c r="HK366" s="550"/>
      <c r="HL366" s="550"/>
      <c r="HM366" s="550"/>
      <c r="HN366" s="550"/>
      <c r="HO366" s="550">
        <v>0</v>
      </c>
      <c r="HP366" s="291"/>
      <c r="HQ366" s="291"/>
      <c r="HR366" s="305"/>
      <c r="HS366" s="551">
        <f>HT366+HU366+HV366</f>
        <v>249503.1</v>
      </c>
      <c r="HT366" s="550">
        <v>0</v>
      </c>
      <c r="HU366" s="550">
        <v>0</v>
      </c>
      <c r="HV366" s="551">
        <v>249503.1</v>
      </c>
      <c r="HW366" s="550">
        <f>HX366+HY366+HZ366</f>
        <v>0</v>
      </c>
      <c r="HX366" s="551">
        <f>IB366-HT366</f>
        <v>249503.1</v>
      </c>
      <c r="HY366" s="291"/>
      <c r="HZ366" s="551">
        <f>ID366-HV366</f>
        <v>-249503.1</v>
      </c>
      <c r="IA366" s="550">
        <f>IB366+IC366+ID366</f>
        <v>249503.1</v>
      </c>
      <c r="IB366" s="551">
        <v>249503.1</v>
      </c>
      <c r="IC366" s="550">
        <v>0</v>
      </c>
      <c r="ID366" s="551">
        <v>0</v>
      </c>
      <c r="IE366" s="726"/>
      <c r="IF366" s="510"/>
      <c r="IG366" s="510"/>
      <c r="IH366" s="510"/>
    </row>
    <row r="367" spans="1:242" s="284" customFormat="1" ht="80.25" hidden="1" customHeight="1" x14ac:dyDescent="0.3">
      <c r="B367" s="161" t="s">
        <v>242</v>
      </c>
      <c r="C367" s="272" t="s">
        <v>538</v>
      </c>
      <c r="D367" s="279"/>
      <c r="E367" s="280"/>
      <c r="F367" s="280"/>
      <c r="G367" s="280"/>
      <c r="H367" s="280"/>
      <c r="I367" s="280"/>
      <c r="J367" s="280"/>
      <c r="K367" s="280"/>
      <c r="L367" s="280"/>
      <c r="M367" s="280"/>
      <c r="N367" s="280"/>
      <c r="O367" s="280"/>
      <c r="P367" s="280"/>
      <c r="Q367" s="281"/>
      <c r="R367" s="281"/>
      <c r="S367" s="281"/>
      <c r="T367" s="281"/>
      <c r="U367" s="281"/>
      <c r="V367" s="281"/>
      <c r="W367" s="281"/>
      <c r="X367" s="281"/>
      <c r="Y367" s="281"/>
      <c r="Z367" s="281"/>
      <c r="AA367" s="281"/>
      <c r="AB367" s="281"/>
      <c r="AC367" s="281"/>
      <c r="AD367" s="281"/>
      <c r="AE367" s="281"/>
      <c r="AF367" s="281"/>
      <c r="AG367" s="281"/>
      <c r="AH367" s="281"/>
      <c r="AI367" s="281"/>
      <c r="AJ367" s="281"/>
      <c r="AK367" s="281"/>
      <c r="AL367" s="281"/>
      <c r="AM367" s="281"/>
      <c r="AN367" s="281"/>
      <c r="AO367" s="281"/>
      <c r="AP367" s="281"/>
      <c r="AQ367" s="281"/>
      <c r="AR367" s="281"/>
      <c r="AS367" s="281"/>
      <c r="AT367" s="281"/>
      <c r="AU367" s="281"/>
      <c r="AV367" s="281"/>
      <c r="AW367" s="281"/>
      <c r="AX367" s="281"/>
      <c r="AY367" s="281"/>
      <c r="AZ367" s="281"/>
      <c r="BA367" s="281"/>
      <c r="BB367" s="281"/>
      <c r="BC367" s="281"/>
      <c r="BD367" s="281"/>
      <c r="BE367" s="281"/>
      <c r="BF367" s="281"/>
      <c r="BG367" s="281"/>
      <c r="BH367" s="281"/>
      <c r="BI367" s="281"/>
      <c r="BJ367" s="281"/>
      <c r="BK367" s="281"/>
      <c r="BL367" s="281"/>
      <c r="BM367" s="281"/>
      <c r="BN367" s="281"/>
      <c r="BO367" s="281"/>
      <c r="BP367" s="281"/>
      <c r="BQ367" s="281"/>
      <c r="BR367" s="281"/>
      <c r="BS367" s="281"/>
      <c r="BT367" s="281"/>
      <c r="BU367" s="281"/>
      <c r="BV367" s="281"/>
      <c r="BW367" s="281"/>
      <c r="BX367" s="281"/>
      <c r="BY367" s="281"/>
      <c r="BZ367" s="281"/>
      <c r="CA367" s="281"/>
      <c r="CB367" s="166"/>
      <c r="CC367" s="281"/>
      <c r="CD367" s="281"/>
      <c r="CE367" s="281"/>
      <c r="CF367" s="281"/>
      <c r="CG367" s="281"/>
      <c r="CH367" s="281"/>
      <c r="CI367" s="281"/>
      <c r="CJ367" s="281"/>
      <c r="CK367" s="281"/>
      <c r="CL367" s="281"/>
      <c r="CM367" s="281"/>
      <c r="CN367" s="281"/>
      <c r="CO367" s="281"/>
      <c r="CP367" s="281"/>
      <c r="CQ367" s="281"/>
      <c r="CR367" s="281"/>
      <c r="CS367" s="281"/>
      <c r="CT367" s="281"/>
      <c r="CU367" s="281"/>
      <c r="CV367" s="281"/>
      <c r="CW367" s="281"/>
      <c r="CX367" s="281"/>
      <c r="CY367" s="281"/>
      <c r="CZ367" s="281"/>
      <c r="DA367" s="281"/>
      <c r="DB367" s="281"/>
      <c r="DC367" s="281"/>
      <c r="DD367" s="281"/>
      <c r="DE367" s="281"/>
      <c r="DF367" s="281"/>
      <c r="DG367" s="281"/>
      <c r="DH367" s="281"/>
      <c r="DI367" s="281"/>
      <c r="DJ367" s="281"/>
      <c r="DK367" s="281"/>
      <c r="DL367" s="281"/>
      <c r="DM367" s="281"/>
      <c r="DN367" s="281"/>
      <c r="DO367" s="281"/>
      <c r="DP367" s="281"/>
      <c r="DQ367" s="281"/>
      <c r="DR367" s="281"/>
      <c r="DS367" s="281"/>
      <c r="DT367" s="281"/>
      <c r="DU367" s="281"/>
      <c r="DV367" s="281"/>
      <c r="DW367" s="281"/>
      <c r="DX367" s="281"/>
      <c r="DY367" s="281"/>
      <c r="DZ367" s="281"/>
      <c r="EA367" s="281"/>
      <c r="EB367" s="281"/>
      <c r="EC367" s="281"/>
      <c r="ED367" s="281"/>
      <c r="EE367" s="281"/>
      <c r="EF367" s="281"/>
      <c r="EG367" s="166"/>
      <c r="EH367" s="281"/>
      <c r="EI367" s="281"/>
      <c r="EJ367" s="166"/>
      <c r="EK367" s="166"/>
      <c r="EL367" s="281"/>
      <c r="EM367" s="281"/>
      <c r="EN367" s="166"/>
      <c r="EO367" s="166"/>
      <c r="EP367" s="281"/>
      <c r="EQ367" s="281"/>
      <c r="ER367" s="166"/>
      <c r="ES367" s="166"/>
      <c r="ET367" s="281"/>
      <c r="EU367" s="281"/>
      <c r="EV367" s="166"/>
      <c r="EW367" s="281"/>
      <c r="EX367" s="281"/>
      <c r="EY367" s="281"/>
      <c r="EZ367" s="281"/>
      <c r="FA367" s="281"/>
      <c r="FB367" s="281"/>
      <c r="FC367" s="166"/>
      <c r="FD367" s="281"/>
      <c r="FE367" s="281"/>
      <c r="FF367" s="166"/>
      <c r="FG367" s="166"/>
      <c r="FH367" s="281"/>
      <c r="FI367" s="281"/>
      <c r="FJ367" s="166"/>
      <c r="FK367" s="166"/>
      <c r="FL367" s="281"/>
      <c r="FM367" s="281"/>
      <c r="FN367" s="166"/>
      <c r="FO367" s="234">
        <v>0</v>
      </c>
      <c r="FP367" s="234"/>
      <c r="FQ367" s="234"/>
      <c r="FR367" s="234"/>
      <c r="FS367" s="234"/>
      <c r="FT367" s="234"/>
      <c r="FU367" s="234"/>
      <c r="FV367" s="234"/>
      <c r="FW367" s="234"/>
      <c r="FX367" s="234"/>
      <c r="FY367" s="166"/>
      <c r="FZ367" s="234"/>
      <c r="GA367" s="234"/>
      <c r="GB367" s="526">
        <v>0</v>
      </c>
      <c r="GC367" s="234"/>
      <c r="GD367" s="234"/>
      <c r="GE367" s="234"/>
      <c r="GF367" s="234"/>
      <c r="GG367" s="166"/>
      <c r="GH367" s="234"/>
      <c r="GI367" s="234"/>
      <c r="GJ367" s="431" t="e">
        <f t="shared" si="825"/>
        <v>#DIV/0!</v>
      </c>
      <c r="GK367" s="234"/>
      <c r="GL367" s="234"/>
      <c r="GM367" s="234"/>
      <c r="GN367" s="234"/>
      <c r="GO367" s="166"/>
      <c r="GP367" s="234"/>
      <c r="GQ367" s="234"/>
      <c r="GR367" s="234"/>
      <c r="GS367" s="234"/>
      <c r="GT367" s="234"/>
      <c r="GU367" s="234"/>
      <c r="GV367" s="234"/>
      <c r="GW367" s="234"/>
      <c r="GX367" s="234"/>
      <c r="GY367" s="234"/>
      <c r="GZ367" s="234"/>
      <c r="HA367" s="234"/>
      <c r="HB367" s="234"/>
      <c r="HC367" s="234"/>
      <c r="HD367" s="234"/>
      <c r="HE367" s="234"/>
      <c r="HF367" s="234"/>
      <c r="HG367" s="234"/>
      <c r="HH367" s="234"/>
      <c r="HI367" s="234"/>
      <c r="HJ367" s="234"/>
      <c r="HK367" s="234"/>
      <c r="HL367" s="234"/>
      <c r="HM367" s="234"/>
      <c r="HN367" s="234"/>
      <c r="HO367" s="234">
        <v>0</v>
      </c>
      <c r="HP367" s="281"/>
      <c r="HQ367" s="281"/>
      <c r="HR367" s="166"/>
      <c r="HS367" s="232">
        <f>HT367+HU367+HV367</f>
        <v>122889.58657</v>
      </c>
      <c r="HT367" s="234">
        <v>0</v>
      </c>
      <c r="HU367" s="234">
        <v>0</v>
      </c>
      <c r="HV367" s="232">
        <v>122889.58657</v>
      </c>
      <c r="HW367" s="234">
        <f>HX367+HY367+HZ367</f>
        <v>0</v>
      </c>
      <c r="HX367" s="232">
        <f>IB367-HT367</f>
        <v>122889.58657</v>
      </c>
      <c r="HY367" s="281"/>
      <c r="HZ367" s="232">
        <f>ID367-HV367</f>
        <v>-122889.58657</v>
      </c>
      <c r="IA367" s="234">
        <f>IB367+IC367+ID367</f>
        <v>122889.58657</v>
      </c>
      <c r="IB367" s="232">
        <v>122889.58657</v>
      </c>
      <c r="IC367" s="234"/>
      <c r="ID367" s="232">
        <v>0</v>
      </c>
      <c r="IE367" s="726"/>
      <c r="IF367" s="283"/>
      <c r="IG367" s="283"/>
      <c r="IH367" s="283"/>
    </row>
    <row r="368" spans="1:242" s="284" customFormat="1" ht="101.25" customHeight="1" x14ac:dyDescent="0.3">
      <c r="B368" s="161" t="s">
        <v>145</v>
      </c>
      <c r="C368" s="162" t="s">
        <v>528</v>
      </c>
      <c r="D368" s="279"/>
      <c r="E368" s="280"/>
      <c r="F368" s="280"/>
      <c r="G368" s="280"/>
      <c r="H368" s="280"/>
      <c r="I368" s="280"/>
      <c r="J368" s="280"/>
      <c r="K368" s="280"/>
      <c r="L368" s="280"/>
      <c r="M368" s="280"/>
      <c r="N368" s="280"/>
      <c r="O368" s="280"/>
      <c r="P368" s="280"/>
      <c r="Q368" s="281"/>
      <c r="R368" s="281"/>
      <c r="S368" s="281"/>
      <c r="T368" s="281"/>
      <c r="U368" s="281"/>
      <c r="V368" s="281"/>
      <c r="W368" s="281"/>
      <c r="X368" s="281"/>
      <c r="Y368" s="281"/>
      <c r="Z368" s="281"/>
      <c r="AA368" s="281"/>
      <c r="AB368" s="281"/>
      <c r="AC368" s="281"/>
      <c r="AD368" s="281"/>
      <c r="AE368" s="281"/>
      <c r="AF368" s="281"/>
      <c r="AG368" s="281"/>
      <c r="AH368" s="281"/>
      <c r="AI368" s="281"/>
      <c r="AJ368" s="281"/>
      <c r="AK368" s="281"/>
      <c r="AL368" s="281"/>
      <c r="AM368" s="281"/>
      <c r="AN368" s="281"/>
      <c r="AO368" s="281"/>
      <c r="AP368" s="281"/>
      <c r="AQ368" s="281"/>
      <c r="AR368" s="281"/>
      <c r="AS368" s="281"/>
      <c r="AT368" s="281"/>
      <c r="AU368" s="281"/>
      <c r="AV368" s="281"/>
      <c r="AW368" s="281"/>
      <c r="AX368" s="281"/>
      <c r="AY368" s="281"/>
      <c r="AZ368" s="281"/>
      <c r="BA368" s="281"/>
      <c r="BB368" s="281"/>
      <c r="BC368" s="281"/>
      <c r="BD368" s="281"/>
      <c r="BE368" s="281"/>
      <c r="BF368" s="281"/>
      <c r="BG368" s="281"/>
      <c r="BH368" s="281"/>
      <c r="BI368" s="281"/>
      <c r="BJ368" s="281"/>
      <c r="BK368" s="281"/>
      <c r="BL368" s="281"/>
      <c r="BM368" s="281"/>
      <c r="BN368" s="281"/>
      <c r="BO368" s="281"/>
      <c r="BP368" s="281"/>
      <c r="BQ368" s="281"/>
      <c r="BR368" s="281"/>
      <c r="BS368" s="281"/>
      <c r="BT368" s="281"/>
      <c r="BU368" s="281"/>
      <c r="BV368" s="281"/>
      <c r="BW368" s="281"/>
      <c r="BX368" s="281"/>
      <c r="BY368" s="281"/>
      <c r="BZ368" s="281"/>
      <c r="CA368" s="281"/>
      <c r="CB368" s="166"/>
      <c r="CC368" s="281"/>
      <c r="CD368" s="281"/>
      <c r="CE368" s="281"/>
      <c r="CF368" s="281"/>
      <c r="CG368" s="281"/>
      <c r="CH368" s="281"/>
      <c r="CI368" s="281"/>
      <c r="CJ368" s="281"/>
      <c r="CK368" s="281"/>
      <c r="CL368" s="281"/>
      <c r="CM368" s="281"/>
      <c r="CN368" s="281"/>
      <c r="CO368" s="281"/>
      <c r="CP368" s="281"/>
      <c r="CQ368" s="281"/>
      <c r="CR368" s="281"/>
      <c r="CS368" s="281"/>
      <c r="CT368" s="281"/>
      <c r="CU368" s="281"/>
      <c r="CV368" s="281"/>
      <c r="CW368" s="281"/>
      <c r="CX368" s="281"/>
      <c r="CY368" s="281"/>
      <c r="CZ368" s="281"/>
      <c r="DA368" s="281"/>
      <c r="DB368" s="281"/>
      <c r="DC368" s="281"/>
      <c r="DD368" s="281"/>
      <c r="DE368" s="281"/>
      <c r="DF368" s="281"/>
      <c r="DG368" s="281"/>
      <c r="DH368" s="281"/>
      <c r="DI368" s="281"/>
      <c r="DJ368" s="281"/>
      <c r="DK368" s="281"/>
      <c r="DL368" s="281"/>
      <c r="DM368" s="281"/>
      <c r="DN368" s="281"/>
      <c r="DO368" s="281"/>
      <c r="DP368" s="281"/>
      <c r="DQ368" s="281"/>
      <c r="DR368" s="281"/>
      <c r="DS368" s="281"/>
      <c r="DT368" s="281"/>
      <c r="DU368" s="281"/>
      <c r="DV368" s="281"/>
      <c r="DW368" s="281"/>
      <c r="DX368" s="281"/>
      <c r="DY368" s="281"/>
      <c r="DZ368" s="281"/>
      <c r="EA368" s="281"/>
      <c r="EB368" s="281"/>
      <c r="EC368" s="281"/>
      <c r="ED368" s="281"/>
      <c r="EE368" s="281"/>
      <c r="EF368" s="281"/>
      <c r="EG368" s="166"/>
      <c r="EH368" s="281"/>
      <c r="EI368" s="281"/>
      <c r="EJ368" s="166"/>
      <c r="EK368" s="166"/>
      <c r="EL368" s="281"/>
      <c r="EM368" s="281"/>
      <c r="EN368" s="166"/>
      <c r="EO368" s="166"/>
      <c r="EP368" s="281"/>
      <c r="EQ368" s="281"/>
      <c r="ER368" s="166"/>
      <c r="ES368" s="166"/>
      <c r="ET368" s="281"/>
      <c r="EU368" s="281"/>
      <c r="EV368" s="166"/>
      <c r="EW368" s="281"/>
      <c r="EX368" s="281"/>
      <c r="EY368" s="281"/>
      <c r="EZ368" s="281"/>
      <c r="FA368" s="281"/>
      <c r="FB368" s="281"/>
      <c r="FC368" s="166">
        <f>FF368</f>
        <v>68317.612040000007</v>
      </c>
      <c r="FD368" s="281"/>
      <c r="FE368" s="281"/>
      <c r="FF368" s="166">
        <f>FF369+FF370</f>
        <v>68317.612040000007</v>
      </c>
      <c r="FG368" s="166">
        <f t="shared" ref="FG368:FG375" si="837">FH368+FI368+FJ368</f>
        <v>0</v>
      </c>
      <c r="FH368" s="281"/>
      <c r="FI368" s="281"/>
      <c r="FJ368" s="166">
        <f>FJ369+FJ370</f>
        <v>0</v>
      </c>
      <c r="FK368" s="166"/>
      <c r="FL368" s="281"/>
      <c r="FM368" s="281"/>
      <c r="FN368" s="166"/>
      <c r="FO368" s="166">
        <f>FP368+FQ368+FR368</f>
        <v>68317.612040000007</v>
      </c>
      <c r="FP368" s="281"/>
      <c r="FQ368" s="281"/>
      <c r="FR368" s="166">
        <f>FR369+FR370</f>
        <v>68317.612040000007</v>
      </c>
      <c r="FS368" s="166"/>
      <c r="FT368" s="166"/>
      <c r="FU368" s="166"/>
      <c r="FV368" s="166"/>
      <c r="FW368" s="166"/>
      <c r="FX368" s="166"/>
      <c r="FY368" s="166">
        <f>FY369+FY370</f>
        <v>0</v>
      </c>
      <c r="FZ368" s="166"/>
      <c r="GA368" s="166">
        <v>0</v>
      </c>
      <c r="GB368" s="526">
        <v>0</v>
      </c>
      <c r="GC368" s="164"/>
      <c r="GD368" s="164"/>
      <c r="GE368" s="164"/>
      <c r="GF368" s="164"/>
      <c r="GG368" s="552">
        <f>GG369+GG370</f>
        <v>0</v>
      </c>
      <c r="GH368" s="164"/>
      <c r="GI368" s="164">
        <f>GO368</f>
        <v>68317.612040000007</v>
      </c>
      <c r="GJ368" s="431">
        <f t="shared" si="825"/>
        <v>1</v>
      </c>
      <c r="GK368" s="164"/>
      <c r="GL368" s="164"/>
      <c r="GM368" s="164"/>
      <c r="GN368" s="164"/>
      <c r="GO368" s="552">
        <f>GO369+GO370</f>
        <v>68317.612040000007</v>
      </c>
      <c r="GP368" s="164"/>
      <c r="GQ368" s="164"/>
      <c r="GR368" s="164"/>
      <c r="GS368" s="164"/>
      <c r="GT368" s="164"/>
      <c r="GU368" s="166">
        <f>GX368</f>
        <v>79332.537000000011</v>
      </c>
      <c r="GV368" s="281">
        <f>GV369+GV370</f>
        <v>0</v>
      </c>
      <c r="GW368" s="281"/>
      <c r="GX368" s="164">
        <f>GX369+GX370</f>
        <v>79332.537000000011</v>
      </c>
      <c r="GY368" s="281"/>
      <c r="GZ368" s="281"/>
      <c r="HA368" s="281"/>
      <c r="HB368" s="281"/>
      <c r="HC368" s="281"/>
      <c r="HD368" s="281"/>
      <c r="HE368" s="281"/>
      <c r="HF368" s="281"/>
      <c r="HG368" s="164">
        <f>HH368+HI368+HJ368</f>
        <v>4.3000000005122274E-4</v>
      </c>
      <c r="HH368" s="281"/>
      <c r="HI368" s="281"/>
      <c r="HJ368" s="164">
        <f>HJ369+HJ370</f>
        <v>4.3000000005122274E-4</v>
      </c>
      <c r="HK368" s="166"/>
      <c r="HL368" s="281"/>
      <c r="HM368" s="281"/>
      <c r="HN368" s="166"/>
      <c r="HO368" s="166">
        <f>HP368+HQ368+HR368</f>
        <v>79332.537429999997</v>
      </c>
      <c r="HP368" s="281"/>
      <c r="HQ368" s="281"/>
      <c r="HR368" s="164">
        <f>HR369+HR370</f>
        <v>79332.537429999997</v>
      </c>
      <c r="HS368" s="166"/>
      <c r="HT368" s="281"/>
      <c r="HU368" s="281"/>
      <c r="HV368" s="166"/>
      <c r="HW368" s="166"/>
      <c r="HX368" s="281"/>
      <c r="HY368" s="281"/>
      <c r="HZ368" s="164"/>
      <c r="IA368" s="166"/>
      <c r="IB368" s="281"/>
      <c r="IC368" s="281"/>
      <c r="ID368" s="166"/>
      <c r="IE368" s="726"/>
      <c r="IF368" s="283"/>
      <c r="IG368" s="283"/>
      <c r="IH368" s="283"/>
    </row>
    <row r="369" spans="2:242" s="558" customFormat="1" ht="46.5" customHeight="1" x14ac:dyDescent="0.3">
      <c r="B369" s="553"/>
      <c r="C369" s="549" t="s">
        <v>142</v>
      </c>
      <c r="D369" s="554"/>
      <c r="E369" s="555"/>
      <c r="F369" s="555"/>
      <c r="G369" s="555"/>
      <c r="H369" s="555"/>
      <c r="I369" s="555"/>
      <c r="J369" s="555"/>
      <c r="K369" s="555"/>
      <c r="L369" s="555"/>
      <c r="M369" s="555"/>
      <c r="N369" s="555"/>
      <c r="O369" s="555"/>
      <c r="P369" s="555"/>
      <c r="Q369" s="396"/>
      <c r="R369" s="396"/>
      <c r="S369" s="396"/>
      <c r="T369" s="396"/>
      <c r="U369" s="396"/>
      <c r="V369" s="396"/>
      <c r="W369" s="396"/>
      <c r="X369" s="396"/>
      <c r="Y369" s="396"/>
      <c r="Z369" s="396"/>
      <c r="AA369" s="396"/>
      <c r="AB369" s="396"/>
      <c r="AC369" s="396"/>
      <c r="AD369" s="396"/>
      <c r="AE369" s="396"/>
      <c r="AF369" s="396"/>
      <c r="AG369" s="396"/>
      <c r="AH369" s="396"/>
      <c r="AI369" s="396"/>
      <c r="AJ369" s="396"/>
      <c r="AK369" s="396"/>
      <c r="AL369" s="396"/>
      <c r="AM369" s="396"/>
      <c r="AN369" s="396"/>
      <c r="AO369" s="396"/>
      <c r="AP369" s="396"/>
      <c r="AQ369" s="396"/>
      <c r="AR369" s="396"/>
      <c r="AS369" s="396"/>
      <c r="AT369" s="396"/>
      <c r="AU369" s="396"/>
      <c r="AV369" s="396"/>
      <c r="AW369" s="396"/>
      <c r="AX369" s="396"/>
      <c r="AY369" s="396"/>
      <c r="AZ369" s="396"/>
      <c r="BA369" s="396"/>
      <c r="BB369" s="396"/>
      <c r="BC369" s="396"/>
      <c r="BD369" s="396"/>
      <c r="BE369" s="396"/>
      <c r="BF369" s="396"/>
      <c r="BG369" s="396"/>
      <c r="BH369" s="396"/>
      <c r="BI369" s="396"/>
      <c r="BJ369" s="396"/>
      <c r="BK369" s="396"/>
      <c r="BL369" s="396"/>
      <c r="BM369" s="396"/>
      <c r="BN369" s="396"/>
      <c r="BO369" s="396"/>
      <c r="BP369" s="396"/>
      <c r="BQ369" s="396"/>
      <c r="BR369" s="396"/>
      <c r="BS369" s="396"/>
      <c r="BT369" s="396"/>
      <c r="BU369" s="396"/>
      <c r="BV369" s="396"/>
      <c r="BW369" s="396"/>
      <c r="BX369" s="396"/>
      <c r="BY369" s="396"/>
      <c r="BZ369" s="396"/>
      <c r="CA369" s="396"/>
      <c r="CB369" s="550"/>
      <c r="CC369" s="396"/>
      <c r="CD369" s="396"/>
      <c r="CE369" s="396"/>
      <c r="CF369" s="396"/>
      <c r="CG369" s="396"/>
      <c r="CH369" s="396"/>
      <c r="CI369" s="396"/>
      <c r="CJ369" s="396"/>
      <c r="CK369" s="396"/>
      <c r="CL369" s="396"/>
      <c r="CM369" s="396"/>
      <c r="CN369" s="396"/>
      <c r="CO369" s="396"/>
      <c r="CP369" s="396"/>
      <c r="CQ369" s="396"/>
      <c r="CR369" s="396"/>
      <c r="CS369" s="396"/>
      <c r="CT369" s="396"/>
      <c r="CU369" s="396"/>
      <c r="CV369" s="396"/>
      <c r="CW369" s="396"/>
      <c r="CX369" s="396"/>
      <c r="CY369" s="396"/>
      <c r="CZ369" s="396"/>
      <c r="DA369" s="396"/>
      <c r="DB369" s="396"/>
      <c r="DC369" s="396"/>
      <c r="DD369" s="396"/>
      <c r="DE369" s="396"/>
      <c r="DF369" s="396"/>
      <c r="DG369" s="396"/>
      <c r="DH369" s="396"/>
      <c r="DI369" s="396"/>
      <c r="DJ369" s="396"/>
      <c r="DK369" s="396"/>
      <c r="DL369" s="396"/>
      <c r="DM369" s="396"/>
      <c r="DN369" s="396"/>
      <c r="DO369" s="396"/>
      <c r="DP369" s="396"/>
      <c r="DQ369" s="396"/>
      <c r="DR369" s="396"/>
      <c r="DS369" s="396"/>
      <c r="DT369" s="396"/>
      <c r="DU369" s="396"/>
      <c r="DV369" s="396"/>
      <c r="DW369" s="396"/>
      <c r="DX369" s="396"/>
      <c r="DY369" s="396"/>
      <c r="DZ369" s="396"/>
      <c r="EA369" s="396"/>
      <c r="EB369" s="396"/>
      <c r="EC369" s="396"/>
      <c r="ED369" s="396"/>
      <c r="EE369" s="396"/>
      <c r="EF369" s="396"/>
      <c r="EG369" s="550">
        <f>EH369+EI369+EJ369</f>
        <v>161343.9</v>
      </c>
      <c r="EH369" s="396">
        <v>161343.9</v>
      </c>
      <c r="EI369" s="396"/>
      <c r="EJ369" s="550">
        <v>0</v>
      </c>
      <c r="EK369" s="550">
        <f>EL369+EM369+EN369</f>
        <v>0</v>
      </c>
      <c r="EL369" s="396"/>
      <c r="EM369" s="396"/>
      <c r="EN369" s="550">
        <v>0</v>
      </c>
      <c r="EO369" s="550">
        <f>EP369+EQ369+ER369</f>
        <v>0</v>
      </c>
      <c r="EP369" s="396"/>
      <c r="EQ369" s="396"/>
      <c r="ER369" s="550">
        <v>0</v>
      </c>
      <c r="ES369" s="550">
        <f>ET369+EU369+EV369</f>
        <v>0</v>
      </c>
      <c r="ET369" s="396"/>
      <c r="EU369" s="396"/>
      <c r="EV369" s="550">
        <v>0</v>
      </c>
      <c r="EW369" s="396"/>
      <c r="EX369" s="396"/>
      <c r="EY369" s="396"/>
      <c r="EZ369" s="396"/>
      <c r="FA369" s="396"/>
      <c r="FB369" s="396"/>
      <c r="FC369" s="550">
        <f>FD369+FE369+FF369</f>
        <v>45772.800000000003</v>
      </c>
      <c r="FD369" s="396">
        <v>0</v>
      </c>
      <c r="FE369" s="396">
        <v>0</v>
      </c>
      <c r="FF369" s="396">
        <v>45772.800000000003</v>
      </c>
      <c r="FG369" s="550">
        <f t="shared" si="837"/>
        <v>0</v>
      </c>
      <c r="FH369" s="396">
        <f>FP369-FD369</f>
        <v>0</v>
      </c>
      <c r="FI369" s="396">
        <v>0</v>
      </c>
      <c r="FJ369" s="396">
        <f>FR369-FF369</f>
        <v>0</v>
      </c>
      <c r="FK369" s="550" t="e">
        <f>FL369+FM369+FN369</f>
        <v>#REF!</v>
      </c>
      <c r="FL369" s="396"/>
      <c r="FM369" s="396"/>
      <c r="FN369" s="550" t="e">
        <f>FR369-#REF!</f>
        <v>#REF!</v>
      </c>
      <c r="FO369" s="550">
        <f>FP369+FQ369+FR369</f>
        <v>45772.800000000003</v>
      </c>
      <c r="FP369" s="550">
        <v>0</v>
      </c>
      <c r="FQ369" s="396">
        <v>0</v>
      </c>
      <c r="FR369" s="550">
        <f>[8]безвозмездные_ФБ!$C$8</f>
        <v>45772.800000000003</v>
      </c>
      <c r="FS369" s="550"/>
      <c r="FT369" s="550"/>
      <c r="FU369" s="550"/>
      <c r="FV369" s="550"/>
      <c r="FW369" s="550"/>
      <c r="FX369" s="550"/>
      <c r="FY369" s="550"/>
      <c r="FZ369" s="550"/>
      <c r="GA369" s="550">
        <v>0</v>
      </c>
      <c r="GB369" s="526">
        <v>0</v>
      </c>
      <c r="GC369" s="551"/>
      <c r="GD369" s="551"/>
      <c r="GE369" s="551"/>
      <c r="GF369" s="551"/>
      <c r="GG369" s="551"/>
      <c r="GH369" s="551"/>
      <c r="GI369" s="551">
        <f t="shared" ref="GI369:GI370" si="838">GO369</f>
        <v>45772.800000000003</v>
      </c>
      <c r="GJ369" s="431">
        <f t="shared" si="825"/>
        <v>1</v>
      </c>
      <c r="GK369" s="551"/>
      <c r="GL369" s="551"/>
      <c r="GM369" s="551"/>
      <c r="GN369" s="551"/>
      <c r="GO369" s="556">
        <f>FF369</f>
        <v>45772.800000000003</v>
      </c>
      <c r="GP369" s="551"/>
      <c r="GQ369" s="551"/>
      <c r="GR369" s="551"/>
      <c r="GS369" s="551"/>
      <c r="GT369" s="551"/>
      <c r="GU369" s="550">
        <f>GV369+GW369+GX369</f>
        <v>53152.800000000003</v>
      </c>
      <c r="GV369" s="550">
        <v>0</v>
      </c>
      <c r="GW369" s="396"/>
      <c r="GX369" s="550">
        <v>53152.800000000003</v>
      </c>
      <c r="GY369" s="396"/>
      <c r="GZ369" s="396"/>
      <c r="HA369" s="396"/>
      <c r="HB369" s="396"/>
      <c r="HC369" s="396"/>
      <c r="HD369" s="396"/>
      <c r="HE369" s="396"/>
      <c r="HF369" s="396"/>
      <c r="HG369" s="550">
        <f>HH369+HI369+HJ369</f>
        <v>0</v>
      </c>
      <c r="HH369" s="396">
        <v>0</v>
      </c>
      <c r="HI369" s="396"/>
      <c r="HJ369" s="551">
        <f>HR369-GX369</f>
        <v>0</v>
      </c>
      <c r="HK369" s="550">
        <f>HL369+HM369+HN369</f>
        <v>0</v>
      </c>
      <c r="HL369" s="396"/>
      <c r="HM369" s="396"/>
      <c r="HN369" s="550"/>
      <c r="HO369" s="550">
        <f>HP369+HQ369+HR369</f>
        <v>53152.800000000003</v>
      </c>
      <c r="HP369" s="396">
        <v>0</v>
      </c>
      <c r="HQ369" s="396"/>
      <c r="HR369" s="550">
        <f>[8]безвозмездные_ФБ!$D$8</f>
        <v>53152.800000000003</v>
      </c>
      <c r="HS369" s="550">
        <f>HT369+HU369+HV369</f>
        <v>0</v>
      </c>
      <c r="HT369" s="550">
        <v>0</v>
      </c>
      <c r="HU369" s="396"/>
      <c r="HV369" s="550">
        <v>0</v>
      </c>
      <c r="HW369" s="550">
        <f>HX369+HY369+HZ369</f>
        <v>0</v>
      </c>
      <c r="HX369" s="396"/>
      <c r="HY369" s="396"/>
      <c r="HZ369" s="550"/>
      <c r="IA369" s="550">
        <f>IB369+IC369+ID369</f>
        <v>0</v>
      </c>
      <c r="IB369" s="550">
        <v>0</v>
      </c>
      <c r="IC369" s="396"/>
      <c r="ID369" s="550">
        <v>0</v>
      </c>
      <c r="IE369" s="726"/>
      <c r="IF369" s="557"/>
      <c r="IG369" s="557"/>
      <c r="IH369" s="557"/>
    </row>
    <row r="370" spans="2:242" s="271" customFormat="1" ht="57.75" customHeight="1" x14ac:dyDescent="0.3">
      <c r="B370" s="544"/>
      <c r="C370" s="272" t="s">
        <v>141</v>
      </c>
      <c r="D370" s="261"/>
      <c r="E370" s="262"/>
      <c r="F370" s="262"/>
      <c r="G370" s="262"/>
      <c r="H370" s="262"/>
      <c r="I370" s="262"/>
      <c r="J370" s="262"/>
      <c r="K370" s="262"/>
      <c r="L370" s="262"/>
      <c r="M370" s="262"/>
      <c r="N370" s="262"/>
      <c r="O370" s="262"/>
      <c r="P370" s="262"/>
      <c r="Q370" s="263"/>
      <c r="R370" s="263"/>
      <c r="S370" s="263"/>
      <c r="T370" s="263"/>
      <c r="U370" s="263"/>
      <c r="V370" s="263"/>
      <c r="W370" s="263"/>
      <c r="X370" s="263"/>
      <c r="Y370" s="263"/>
      <c r="Z370" s="263"/>
      <c r="AA370" s="263"/>
      <c r="AB370" s="263"/>
      <c r="AC370" s="263"/>
      <c r="AD370" s="263"/>
      <c r="AE370" s="263"/>
      <c r="AF370" s="263"/>
      <c r="AG370" s="263"/>
      <c r="AH370" s="263"/>
      <c r="AI370" s="263"/>
      <c r="AJ370" s="263"/>
      <c r="AK370" s="263"/>
      <c r="AL370" s="263"/>
      <c r="AM370" s="263"/>
      <c r="AN370" s="263"/>
      <c r="AO370" s="263"/>
      <c r="AP370" s="263"/>
      <c r="AQ370" s="263"/>
      <c r="AR370" s="263"/>
      <c r="AS370" s="263"/>
      <c r="AT370" s="263"/>
      <c r="AU370" s="263"/>
      <c r="AV370" s="263"/>
      <c r="AW370" s="263"/>
      <c r="AX370" s="263"/>
      <c r="AY370" s="263"/>
      <c r="AZ370" s="263"/>
      <c r="BA370" s="263"/>
      <c r="BB370" s="263"/>
      <c r="BC370" s="263"/>
      <c r="BD370" s="263"/>
      <c r="BE370" s="263"/>
      <c r="BF370" s="263"/>
      <c r="BG370" s="263"/>
      <c r="BH370" s="263"/>
      <c r="BI370" s="263"/>
      <c r="BJ370" s="263"/>
      <c r="BK370" s="263"/>
      <c r="BL370" s="263"/>
      <c r="BM370" s="263"/>
      <c r="BN370" s="263"/>
      <c r="BO370" s="263"/>
      <c r="BP370" s="263"/>
      <c r="BQ370" s="263"/>
      <c r="BR370" s="263"/>
      <c r="BS370" s="263"/>
      <c r="BT370" s="263"/>
      <c r="BU370" s="263"/>
      <c r="BV370" s="263"/>
      <c r="BW370" s="263"/>
      <c r="BX370" s="263"/>
      <c r="BY370" s="263"/>
      <c r="BZ370" s="263"/>
      <c r="CA370" s="263"/>
      <c r="CB370" s="234"/>
      <c r="CC370" s="263"/>
      <c r="CD370" s="263"/>
      <c r="CE370" s="263"/>
      <c r="CF370" s="263"/>
      <c r="CG370" s="263"/>
      <c r="CH370" s="263"/>
      <c r="CI370" s="263"/>
      <c r="CJ370" s="263"/>
      <c r="CK370" s="263"/>
      <c r="CL370" s="263"/>
      <c r="CM370" s="263"/>
      <c r="CN370" s="263"/>
      <c r="CO370" s="263"/>
      <c r="CP370" s="263"/>
      <c r="CQ370" s="263"/>
      <c r="CR370" s="263"/>
      <c r="CS370" s="263"/>
      <c r="CT370" s="263"/>
      <c r="CU370" s="263"/>
      <c r="CV370" s="263"/>
      <c r="CW370" s="263"/>
      <c r="CX370" s="263"/>
      <c r="CY370" s="263"/>
      <c r="CZ370" s="263"/>
      <c r="DA370" s="263"/>
      <c r="DB370" s="263"/>
      <c r="DC370" s="263"/>
      <c r="DD370" s="263"/>
      <c r="DE370" s="263"/>
      <c r="DF370" s="263"/>
      <c r="DG370" s="263"/>
      <c r="DH370" s="263"/>
      <c r="DI370" s="263"/>
      <c r="DJ370" s="263"/>
      <c r="DK370" s="263"/>
      <c r="DL370" s="263"/>
      <c r="DM370" s="263"/>
      <c r="DN370" s="263"/>
      <c r="DO370" s="263"/>
      <c r="DP370" s="263"/>
      <c r="DQ370" s="263"/>
      <c r="DR370" s="263"/>
      <c r="DS370" s="263"/>
      <c r="DT370" s="263"/>
      <c r="DU370" s="263"/>
      <c r="DV370" s="263"/>
      <c r="DW370" s="263"/>
      <c r="DX370" s="263"/>
      <c r="DY370" s="263"/>
      <c r="DZ370" s="263"/>
      <c r="EA370" s="263"/>
      <c r="EB370" s="263"/>
      <c r="EC370" s="263"/>
      <c r="ED370" s="263"/>
      <c r="EE370" s="263"/>
      <c r="EF370" s="263"/>
      <c r="EG370" s="234">
        <f>EH370+EI370+EJ370</f>
        <v>167929.4</v>
      </c>
      <c r="EH370" s="234">
        <v>167929.4</v>
      </c>
      <c r="EI370" s="263"/>
      <c r="EJ370" s="234">
        <v>0</v>
      </c>
      <c r="EK370" s="234">
        <f>EL370+EM370+EN370</f>
        <v>0</v>
      </c>
      <c r="EL370" s="263"/>
      <c r="EM370" s="263"/>
      <c r="EN370" s="234">
        <v>0</v>
      </c>
      <c r="EO370" s="234">
        <f>EP370+EQ370+ER370</f>
        <v>0</v>
      </c>
      <c r="EP370" s="263"/>
      <c r="EQ370" s="263"/>
      <c r="ER370" s="234">
        <v>0</v>
      </c>
      <c r="ES370" s="234">
        <f>ET370+EU370+EV370</f>
        <v>0</v>
      </c>
      <c r="ET370" s="263"/>
      <c r="EU370" s="263"/>
      <c r="EV370" s="234">
        <v>0</v>
      </c>
      <c r="EW370" s="263"/>
      <c r="EX370" s="263"/>
      <c r="EY370" s="263"/>
      <c r="EZ370" s="263"/>
      <c r="FA370" s="263"/>
      <c r="FB370" s="263"/>
      <c r="FC370" s="263">
        <f>FD370+FE370+FF370</f>
        <v>22544.812040000001</v>
      </c>
      <c r="FD370" s="263">
        <v>0</v>
      </c>
      <c r="FE370" s="263">
        <v>0</v>
      </c>
      <c r="FF370" s="263">
        <v>22544.812040000001</v>
      </c>
      <c r="FG370" s="234">
        <f t="shared" si="837"/>
        <v>0</v>
      </c>
      <c r="FH370" s="263">
        <f>FP370-FD370</f>
        <v>0</v>
      </c>
      <c r="FI370" s="263">
        <v>0</v>
      </c>
      <c r="FJ370" s="234">
        <f>FR370-FF370</f>
        <v>0</v>
      </c>
      <c r="FK370" s="234" t="e">
        <f>FL370+FM370+FN370</f>
        <v>#REF!</v>
      </c>
      <c r="FL370" s="263"/>
      <c r="FM370" s="263"/>
      <c r="FN370" s="234" t="e">
        <f>FR370-#REF!</f>
        <v>#REF!</v>
      </c>
      <c r="FO370" s="234">
        <f>FP370+FQ370+FR370</f>
        <v>22544.812040000001</v>
      </c>
      <c r="FP370" s="234">
        <v>0</v>
      </c>
      <c r="FQ370" s="263">
        <v>0</v>
      </c>
      <c r="FR370" s="234">
        <v>22544.812040000001</v>
      </c>
      <c r="FS370" s="234"/>
      <c r="FT370" s="234"/>
      <c r="FU370" s="234"/>
      <c r="FV370" s="234"/>
      <c r="FW370" s="234"/>
      <c r="FX370" s="234"/>
      <c r="FY370" s="234"/>
      <c r="FZ370" s="234"/>
      <c r="GA370" s="234">
        <v>0</v>
      </c>
      <c r="GB370" s="526">
        <v>0</v>
      </c>
      <c r="GC370" s="232"/>
      <c r="GD370" s="232"/>
      <c r="GE370" s="232"/>
      <c r="GF370" s="232"/>
      <c r="GG370" s="232"/>
      <c r="GH370" s="232"/>
      <c r="GI370" s="232">
        <f t="shared" si="838"/>
        <v>22544.812040000001</v>
      </c>
      <c r="GJ370" s="431">
        <f t="shared" si="825"/>
        <v>1</v>
      </c>
      <c r="GK370" s="232"/>
      <c r="GL370" s="232"/>
      <c r="GM370" s="232"/>
      <c r="GN370" s="232"/>
      <c r="GO370" s="559">
        <f>FF370</f>
        <v>22544.812040000001</v>
      </c>
      <c r="GP370" s="232"/>
      <c r="GQ370" s="232"/>
      <c r="GR370" s="232"/>
      <c r="GS370" s="232"/>
      <c r="GT370" s="232"/>
      <c r="GU370" s="234">
        <f>GV370+GW370+GX370</f>
        <v>26179.737000000001</v>
      </c>
      <c r="GV370" s="234">
        <v>0</v>
      </c>
      <c r="GW370" s="263"/>
      <c r="GX370" s="234">
        <v>26179.737000000001</v>
      </c>
      <c r="GY370" s="263"/>
      <c r="GZ370" s="263"/>
      <c r="HA370" s="263"/>
      <c r="HB370" s="263"/>
      <c r="HC370" s="263"/>
      <c r="HD370" s="263"/>
      <c r="HE370" s="263"/>
      <c r="HF370" s="263"/>
      <c r="HG370" s="232">
        <f>HH370+HI370+HJ370</f>
        <v>4.3000000005122274E-4</v>
      </c>
      <c r="HH370" s="263">
        <v>0</v>
      </c>
      <c r="HI370" s="263"/>
      <c r="HJ370" s="232">
        <f>HR370-GX370</f>
        <v>4.3000000005122274E-4</v>
      </c>
      <c r="HK370" s="234">
        <f>HL370+HM370+HN370</f>
        <v>0</v>
      </c>
      <c r="HL370" s="263"/>
      <c r="HM370" s="263"/>
      <c r="HN370" s="234"/>
      <c r="HO370" s="234">
        <f>HP370+HQ370+HR370</f>
        <v>26179.737430000001</v>
      </c>
      <c r="HP370" s="263">
        <v>0</v>
      </c>
      <c r="HQ370" s="263"/>
      <c r="HR370" s="232">
        <v>26179.737430000001</v>
      </c>
      <c r="HS370" s="234">
        <f>HT370+HU370+HV370</f>
        <v>0</v>
      </c>
      <c r="HT370" s="234">
        <v>0</v>
      </c>
      <c r="HU370" s="263"/>
      <c r="HV370" s="234">
        <v>0</v>
      </c>
      <c r="HW370" s="234">
        <f>HX370+HY370+HZ370</f>
        <v>0</v>
      </c>
      <c r="HX370" s="263"/>
      <c r="HY370" s="263"/>
      <c r="HZ370" s="234"/>
      <c r="IA370" s="234">
        <f>IB370+IC370+ID370</f>
        <v>0</v>
      </c>
      <c r="IB370" s="234">
        <v>0</v>
      </c>
      <c r="IC370" s="263"/>
      <c r="ID370" s="234">
        <v>0</v>
      </c>
      <c r="IE370" s="727"/>
      <c r="IF370" s="270"/>
      <c r="IG370" s="270"/>
      <c r="IH370" s="270"/>
    </row>
    <row r="371" spans="2:242" s="393" customFormat="1" ht="198" customHeight="1" x14ac:dyDescent="0.3">
      <c r="B371" s="403" t="s">
        <v>539</v>
      </c>
      <c r="C371" s="560" t="s">
        <v>540</v>
      </c>
      <c r="D371" s="548"/>
      <c r="E371" s="445"/>
      <c r="F371" s="445"/>
      <c r="G371" s="445"/>
      <c r="H371" s="445"/>
      <c r="I371" s="445"/>
      <c r="J371" s="445"/>
      <c r="K371" s="445"/>
      <c r="L371" s="445"/>
      <c r="M371" s="445"/>
      <c r="N371" s="445"/>
      <c r="O371" s="445"/>
      <c r="P371" s="445"/>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1"/>
      <c r="AY371" s="291"/>
      <c r="AZ371" s="291"/>
      <c r="BA371" s="291"/>
      <c r="BB371" s="291"/>
      <c r="BC371" s="291"/>
      <c r="BD371" s="291"/>
      <c r="BE371" s="291"/>
      <c r="BF371" s="291"/>
      <c r="BG371" s="291"/>
      <c r="BH371" s="291"/>
      <c r="BI371" s="291"/>
      <c r="BJ371" s="291"/>
      <c r="BK371" s="291"/>
      <c r="BL371" s="291"/>
      <c r="BM371" s="291"/>
      <c r="BN371" s="291"/>
      <c r="BO371" s="291"/>
      <c r="BP371" s="291"/>
      <c r="BQ371" s="291"/>
      <c r="BR371" s="291"/>
      <c r="BS371" s="291"/>
      <c r="BT371" s="291"/>
      <c r="BU371" s="291"/>
      <c r="BV371" s="291"/>
      <c r="BW371" s="291"/>
      <c r="BX371" s="291"/>
      <c r="BY371" s="291"/>
      <c r="BZ371" s="291"/>
      <c r="CA371" s="291"/>
      <c r="CB371" s="305">
        <f>CD371</f>
        <v>0</v>
      </c>
      <c r="CC371" s="291"/>
      <c r="CD371" s="291">
        <v>0</v>
      </c>
      <c r="CE371" s="291"/>
      <c r="CF371" s="291"/>
      <c r="CG371" s="291"/>
      <c r="CH371" s="291"/>
      <c r="CI371" s="291"/>
      <c r="CJ371" s="291"/>
      <c r="CK371" s="291"/>
      <c r="CL371" s="291"/>
      <c r="CM371" s="291"/>
      <c r="CN371" s="291"/>
      <c r="CO371" s="291"/>
      <c r="CP371" s="291"/>
      <c r="CQ371" s="291"/>
      <c r="CR371" s="291"/>
      <c r="CS371" s="291"/>
      <c r="CT371" s="291">
        <f>CU371+CV371</f>
        <v>0</v>
      </c>
      <c r="CU371" s="291"/>
      <c r="CV371" s="291">
        <f>CY371-CD371</f>
        <v>0</v>
      </c>
      <c r="CW371" s="291">
        <f>CX371+CY371</f>
        <v>0</v>
      </c>
      <c r="CX371" s="291"/>
      <c r="CY371" s="291">
        <v>0</v>
      </c>
      <c r="CZ371" s="291">
        <f>DA371+DB371</f>
        <v>0</v>
      </c>
      <c r="DA371" s="291"/>
      <c r="DB371" s="291">
        <v>0</v>
      </c>
      <c r="DC371" s="291">
        <f>DD371+DE371</f>
        <v>0</v>
      </c>
      <c r="DD371" s="291"/>
      <c r="DE371" s="291">
        <f>DW371-DB371</f>
        <v>0</v>
      </c>
      <c r="DF371" s="291">
        <v>0</v>
      </c>
      <c r="DG371" s="291"/>
      <c r="DH371" s="291"/>
      <c r="DI371" s="291">
        <v>0</v>
      </c>
      <c r="DJ371" s="291"/>
      <c r="DK371" s="291"/>
      <c r="DL371" s="291"/>
      <c r="DM371" s="291"/>
      <c r="DN371" s="291"/>
      <c r="DO371" s="291"/>
      <c r="DP371" s="291"/>
      <c r="DQ371" s="291"/>
      <c r="DR371" s="291"/>
      <c r="DS371" s="291"/>
      <c r="DT371" s="291"/>
      <c r="DU371" s="291">
        <f>DV371+DW371</f>
        <v>0</v>
      </c>
      <c r="DV371" s="291"/>
      <c r="DW371" s="291">
        <v>0</v>
      </c>
      <c r="DX371" s="291"/>
      <c r="DY371" s="291"/>
      <c r="DZ371" s="291"/>
      <c r="EA371" s="291"/>
      <c r="EB371" s="291"/>
      <c r="EC371" s="291"/>
      <c r="ED371" s="291">
        <f>EF371</f>
        <v>0</v>
      </c>
      <c r="EE371" s="291"/>
      <c r="EF371" s="291">
        <f>EJ371-DW371</f>
        <v>0</v>
      </c>
      <c r="EG371" s="305">
        <f>EH371</f>
        <v>30000</v>
      </c>
      <c r="EH371" s="291">
        <v>30000</v>
      </c>
      <c r="EI371" s="291"/>
      <c r="EJ371" s="291"/>
      <c r="EK371" s="305">
        <f>EL371</f>
        <v>0</v>
      </c>
      <c r="EL371" s="291">
        <f>SUM(EL373:EL377)</f>
        <v>0</v>
      </c>
      <c r="EM371" s="291"/>
      <c r="EN371" s="291">
        <f>EV371-EJ371</f>
        <v>0</v>
      </c>
      <c r="EO371" s="305">
        <f>ER371</f>
        <v>0</v>
      </c>
      <c r="EP371" s="291"/>
      <c r="EQ371" s="291"/>
      <c r="ER371" s="291"/>
      <c r="ES371" s="305">
        <f>ET371</f>
        <v>0</v>
      </c>
      <c r="ET371" s="291">
        <f>ET373+ET374+ET375+ET376+ET377</f>
        <v>0</v>
      </c>
      <c r="EU371" s="291"/>
      <c r="EV371" s="291"/>
      <c r="EW371" s="291">
        <f>EX371+EY371</f>
        <v>0</v>
      </c>
      <c r="EX371" s="291">
        <v>0</v>
      </c>
      <c r="EY371" s="291">
        <v>0</v>
      </c>
      <c r="EZ371" s="291">
        <f>FA371+FB371</f>
        <v>175384.58799999999</v>
      </c>
      <c r="FA371" s="291">
        <f>FD371-EX371</f>
        <v>175384.58799999999</v>
      </c>
      <c r="FB371" s="291">
        <v>0</v>
      </c>
      <c r="FC371" s="291">
        <f>FD371+FF371</f>
        <v>175384.58799999999</v>
      </c>
      <c r="FD371" s="291">
        <f>SUM(FD372:FD377)</f>
        <v>175384.58799999999</v>
      </c>
      <c r="FE371" s="291">
        <v>0</v>
      </c>
      <c r="FF371" s="291">
        <v>0</v>
      </c>
      <c r="FG371" s="291">
        <f t="shared" si="837"/>
        <v>-128994.31503999997</v>
      </c>
      <c r="FH371" s="291">
        <f>SUM(FH372:FH377)</f>
        <v>-128994.31503999997</v>
      </c>
      <c r="FI371" s="291"/>
      <c r="FJ371" s="291"/>
      <c r="FK371" s="305">
        <f>FN371</f>
        <v>0</v>
      </c>
      <c r="FL371" s="291"/>
      <c r="FM371" s="291"/>
      <c r="FN371" s="291"/>
      <c r="FO371" s="305">
        <f>FP371</f>
        <v>46390.272960000002</v>
      </c>
      <c r="FP371" s="291">
        <f>SUM(FP372:FP377)</f>
        <v>46390.272960000002</v>
      </c>
      <c r="FQ371" s="291"/>
      <c r="FR371" s="291">
        <v>0</v>
      </c>
      <c r="FS371" s="291">
        <f>FU371</f>
        <v>3207.6091000000001</v>
      </c>
      <c r="FT371" s="561">
        <f>FS371/FC371</f>
        <v>1.8289002110037172E-2</v>
      </c>
      <c r="FU371" s="291">
        <f>SUM(FU372:FU377)</f>
        <v>3207.6091000000001</v>
      </c>
      <c r="FV371" s="561">
        <f>FU371/FD371</f>
        <v>1.8289002110037172E-2</v>
      </c>
      <c r="FW371" s="291"/>
      <c r="FX371" s="291"/>
      <c r="FY371" s="291"/>
      <c r="FZ371" s="291"/>
      <c r="GA371" s="291">
        <v>0</v>
      </c>
      <c r="GB371" s="533">
        <v>0</v>
      </c>
      <c r="GC371" s="291"/>
      <c r="GD371" s="291"/>
      <c r="GE371" s="291"/>
      <c r="GF371" s="291"/>
      <c r="GG371" s="291"/>
      <c r="GH371" s="291"/>
      <c r="GI371" s="291">
        <f>GK371</f>
        <v>5118.8505800000003</v>
      </c>
      <c r="GJ371" s="431">
        <f t="shared" si="825"/>
        <v>2.9186433302793975E-2</v>
      </c>
      <c r="GK371" s="445">
        <f>SUM(GK372:GK377)</f>
        <v>5118.8505800000003</v>
      </c>
      <c r="GL371" s="450">
        <f>GK371/FD371</f>
        <v>2.9186433302793975E-2</v>
      </c>
      <c r="GM371" s="291"/>
      <c r="GN371" s="291"/>
      <c r="GO371" s="291"/>
      <c r="GP371" s="291"/>
      <c r="GQ371" s="291"/>
      <c r="GR371" s="291"/>
      <c r="GS371" s="291"/>
      <c r="GT371" s="291"/>
      <c r="GU371" s="305">
        <f t="shared" ref="GU371:GU377" si="839">GV371</f>
        <v>135552.56299999999</v>
      </c>
      <c r="GV371" s="445">
        <f>SUM(GV372:GV377)</f>
        <v>135552.56299999999</v>
      </c>
      <c r="GW371" s="291"/>
      <c r="GX371" s="291"/>
      <c r="GY371" s="291"/>
      <c r="GZ371" s="291"/>
      <c r="HA371" s="291"/>
      <c r="HB371" s="291"/>
      <c r="HC371" s="291"/>
      <c r="HD371" s="291"/>
      <c r="HE371" s="291"/>
      <c r="HF371" s="291"/>
      <c r="HG371" s="291">
        <f>HH371+HJ371</f>
        <v>0</v>
      </c>
      <c r="HH371" s="445">
        <f>SUM(HH372:HH377)</f>
        <v>0</v>
      </c>
      <c r="HI371" s="291"/>
      <c r="HJ371" s="291">
        <v>0</v>
      </c>
      <c r="HK371" s="305" t="e">
        <f>HL371</f>
        <v>#REF!</v>
      </c>
      <c r="HL371" s="291" t="e">
        <f>HL373+HL374+HL375+HL376+HL377</f>
        <v>#REF!</v>
      </c>
      <c r="HM371" s="291"/>
      <c r="HN371" s="291"/>
      <c r="HO371" s="305">
        <f t="shared" ref="HO371:HO377" si="840">HP371</f>
        <v>135552.56299999999</v>
      </c>
      <c r="HP371" s="445">
        <f>SUM(HP372:HP377)</f>
        <v>135552.56299999999</v>
      </c>
      <c r="HQ371" s="291"/>
      <c r="HR371" s="291">
        <v>0</v>
      </c>
      <c r="HS371" s="305">
        <f>HT371</f>
        <v>0</v>
      </c>
      <c r="HT371" s="445">
        <f>SUM(HT372:HT377)</f>
        <v>0</v>
      </c>
      <c r="HU371" s="291"/>
      <c r="HV371" s="291"/>
      <c r="HW371" s="305">
        <f>HX371</f>
        <v>0</v>
      </c>
      <c r="HX371" s="445">
        <f>SUM(HX372:HX377)</f>
        <v>0</v>
      </c>
      <c r="HY371" s="291"/>
      <c r="HZ371" s="291"/>
      <c r="IA371" s="305">
        <f>IB371</f>
        <v>0</v>
      </c>
      <c r="IB371" s="445">
        <f>SUM(IB372:IB377)</f>
        <v>0</v>
      </c>
      <c r="IC371" s="291"/>
      <c r="ID371" s="291"/>
      <c r="IE371" s="464" t="s">
        <v>541</v>
      </c>
      <c r="IF371" s="510"/>
      <c r="IG371" s="510"/>
      <c r="IH371" s="510"/>
    </row>
    <row r="372" spans="2:242" s="393" customFormat="1" ht="69" customHeight="1" x14ac:dyDescent="0.3">
      <c r="B372" s="403" t="s">
        <v>145</v>
      </c>
      <c r="C372" s="272" t="s">
        <v>542</v>
      </c>
      <c r="D372" s="548"/>
      <c r="E372" s="445"/>
      <c r="F372" s="445"/>
      <c r="G372" s="445"/>
      <c r="H372" s="445"/>
      <c r="I372" s="445"/>
      <c r="J372" s="445"/>
      <c r="K372" s="445"/>
      <c r="L372" s="445"/>
      <c r="M372" s="445"/>
      <c r="N372" s="445"/>
      <c r="O372" s="445"/>
      <c r="P372" s="445"/>
      <c r="Q372" s="291"/>
      <c r="R372" s="291"/>
      <c r="S372" s="291"/>
      <c r="T372" s="291"/>
      <c r="U372" s="291"/>
      <c r="V372" s="291"/>
      <c r="W372" s="291"/>
      <c r="X372" s="291"/>
      <c r="Y372" s="291"/>
      <c r="Z372" s="291"/>
      <c r="AA372" s="291"/>
      <c r="AB372" s="291"/>
      <c r="AC372" s="291"/>
      <c r="AD372" s="291"/>
      <c r="AE372" s="291"/>
      <c r="AF372" s="291"/>
      <c r="AG372" s="291"/>
      <c r="AH372" s="291"/>
      <c r="AI372" s="291"/>
      <c r="AJ372" s="291"/>
      <c r="AK372" s="291"/>
      <c r="AL372" s="291"/>
      <c r="AM372" s="291"/>
      <c r="AN372" s="291"/>
      <c r="AO372" s="291"/>
      <c r="AP372" s="291"/>
      <c r="AQ372" s="291"/>
      <c r="AR372" s="291"/>
      <c r="AS372" s="291"/>
      <c r="AT372" s="291"/>
      <c r="AU372" s="291"/>
      <c r="AV372" s="291"/>
      <c r="AW372" s="291"/>
      <c r="AX372" s="291"/>
      <c r="AY372" s="291"/>
      <c r="AZ372" s="291"/>
      <c r="BA372" s="291"/>
      <c r="BB372" s="291"/>
      <c r="BC372" s="291"/>
      <c r="BD372" s="291"/>
      <c r="BE372" s="291"/>
      <c r="BF372" s="291"/>
      <c r="BG372" s="291"/>
      <c r="BH372" s="291"/>
      <c r="BI372" s="291"/>
      <c r="BJ372" s="291"/>
      <c r="BK372" s="291"/>
      <c r="BL372" s="291"/>
      <c r="BM372" s="291"/>
      <c r="BN372" s="291"/>
      <c r="BO372" s="291"/>
      <c r="BP372" s="291"/>
      <c r="BQ372" s="291"/>
      <c r="BR372" s="291"/>
      <c r="BS372" s="291"/>
      <c r="BT372" s="291"/>
      <c r="BU372" s="291"/>
      <c r="BV372" s="291"/>
      <c r="BW372" s="291"/>
      <c r="BX372" s="291"/>
      <c r="BY372" s="291"/>
      <c r="BZ372" s="291"/>
      <c r="CA372" s="291"/>
      <c r="CB372" s="305"/>
      <c r="CC372" s="291"/>
      <c r="CD372" s="291"/>
      <c r="CE372" s="291"/>
      <c r="CF372" s="291"/>
      <c r="CG372" s="291"/>
      <c r="CH372" s="291"/>
      <c r="CI372" s="291"/>
      <c r="CJ372" s="291"/>
      <c r="CK372" s="291"/>
      <c r="CL372" s="291"/>
      <c r="CM372" s="291"/>
      <c r="CN372" s="291"/>
      <c r="CO372" s="291"/>
      <c r="CP372" s="291"/>
      <c r="CQ372" s="291"/>
      <c r="CR372" s="291"/>
      <c r="CS372" s="291"/>
      <c r="CT372" s="291"/>
      <c r="CU372" s="291"/>
      <c r="CV372" s="291"/>
      <c r="CW372" s="291"/>
      <c r="CX372" s="291"/>
      <c r="CY372" s="291"/>
      <c r="CZ372" s="291"/>
      <c r="DA372" s="291"/>
      <c r="DB372" s="291"/>
      <c r="DC372" s="291"/>
      <c r="DD372" s="291"/>
      <c r="DE372" s="291"/>
      <c r="DF372" s="291"/>
      <c r="DG372" s="291"/>
      <c r="DH372" s="291"/>
      <c r="DI372" s="291"/>
      <c r="DJ372" s="291"/>
      <c r="DK372" s="291"/>
      <c r="DL372" s="291"/>
      <c r="DM372" s="291"/>
      <c r="DN372" s="291"/>
      <c r="DO372" s="291"/>
      <c r="DP372" s="291"/>
      <c r="DQ372" s="291"/>
      <c r="DR372" s="291"/>
      <c r="DS372" s="291"/>
      <c r="DT372" s="291"/>
      <c r="DU372" s="291"/>
      <c r="DV372" s="291"/>
      <c r="DW372" s="291"/>
      <c r="DX372" s="291"/>
      <c r="DY372" s="291"/>
      <c r="DZ372" s="291"/>
      <c r="EA372" s="291"/>
      <c r="EB372" s="291"/>
      <c r="EC372" s="291"/>
      <c r="ED372" s="291"/>
      <c r="EE372" s="291"/>
      <c r="EF372" s="291"/>
      <c r="EG372" s="305"/>
      <c r="EH372" s="291"/>
      <c r="EI372" s="291"/>
      <c r="EJ372" s="291"/>
      <c r="EK372" s="305"/>
      <c r="EL372" s="291"/>
      <c r="EM372" s="291"/>
      <c r="EN372" s="291"/>
      <c r="EO372" s="305"/>
      <c r="EP372" s="291"/>
      <c r="EQ372" s="291"/>
      <c r="ER372" s="291"/>
      <c r="ES372" s="305"/>
      <c r="ET372" s="291"/>
      <c r="EU372" s="291"/>
      <c r="EV372" s="291"/>
      <c r="EW372" s="291"/>
      <c r="EX372" s="291"/>
      <c r="EY372" s="291"/>
      <c r="EZ372" s="291"/>
      <c r="FA372" s="291"/>
      <c r="FB372" s="291"/>
      <c r="FC372" s="291">
        <f t="shared" ref="FC372:FC377" si="841">FD372</f>
        <v>167765.73741999999</v>
      </c>
      <c r="FD372" s="234">
        <v>167765.73741999999</v>
      </c>
      <c r="FE372" s="291"/>
      <c r="FF372" s="291"/>
      <c r="FG372" s="291">
        <f t="shared" si="837"/>
        <v>-167765.73741999999</v>
      </c>
      <c r="FH372" s="263">
        <f t="shared" ref="FH372:FH377" si="842">FP372-FD372</f>
        <v>-167765.73741999999</v>
      </c>
      <c r="FI372" s="291"/>
      <c r="FJ372" s="291"/>
      <c r="FK372" s="305"/>
      <c r="FL372" s="291"/>
      <c r="FM372" s="291"/>
      <c r="FN372" s="291"/>
      <c r="FO372" s="291">
        <f>FP372</f>
        <v>0</v>
      </c>
      <c r="FP372" s="234">
        <v>0</v>
      </c>
      <c r="FQ372" s="291"/>
      <c r="FR372" s="291"/>
      <c r="FS372" s="291">
        <f t="shared" ref="FS372:FS377" si="843">FU372</f>
        <v>3207.6091000000001</v>
      </c>
      <c r="FT372" s="562">
        <f t="shared" ref="FT372:FT377" si="844">FS372/FC372</f>
        <v>1.9119572025423644E-2</v>
      </c>
      <c r="FU372" s="234">
        <f>[6]Лист1!$N$647</f>
        <v>3207.6091000000001</v>
      </c>
      <c r="FV372" s="563">
        <f t="shared" ref="FV372:FV377" si="845">FU372/FD372</f>
        <v>1.9119572025423644E-2</v>
      </c>
      <c r="FW372" s="291"/>
      <c r="FX372" s="291"/>
      <c r="FY372" s="291"/>
      <c r="FZ372" s="291"/>
      <c r="GA372" s="291">
        <v>0</v>
      </c>
      <c r="GB372" s="533">
        <v>0</v>
      </c>
      <c r="GC372" s="291"/>
      <c r="GD372" s="291"/>
      <c r="GE372" s="291"/>
      <c r="GF372" s="291"/>
      <c r="GG372" s="291"/>
      <c r="GH372" s="291"/>
      <c r="GI372" s="263">
        <f>GK372</f>
        <v>0</v>
      </c>
      <c r="GJ372" s="431">
        <f t="shared" si="825"/>
        <v>0</v>
      </c>
      <c r="GK372" s="263">
        <v>0</v>
      </c>
      <c r="GL372" s="435">
        <f t="shared" ref="GL372:GL377" si="846">GK372/FD372</f>
        <v>0</v>
      </c>
      <c r="GM372" s="291"/>
      <c r="GN372" s="291"/>
      <c r="GO372" s="291"/>
      <c r="GP372" s="291"/>
      <c r="GQ372" s="291"/>
      <c r="GR372" s="291"/>
      <c r="GS372" s="291"/>
      <c r="GT372" s="291"/>
      <c r="GU372" s="291">
        <f t="shared" si="839"/>
        <v>135552.56299999999</v>
      </c>
      <c r="GV372" s="232">
        <v>135552.56299999999</v>
      </c>
      <c r="GW372" s="291"/>
      <c r="GX372" s="291"/>
      <c r="GY372" s="291"/>
      <c r="GZ372" s="291"/>
      <c r="HA372" s="291"/>
      <c r="HB372" s="291"/>
      <c r="HC372" s="291"/>
      <c r="HD372" s="291"/>
      <c r="HE372" s="291"/>
      <c r="HF372" s="291"/>
      <c r="HG372" s="291">
        <f>HH372</f>
        <v>-135552.56299999999</v>
      </c>
      <c r="HH372" s="232">
        <f>HP372-GV372</f>
        <v>-135552.56299999999</v>
      </c>
      <c r="HI372" s="291"/>
      <c r="HJ372" s="291"/>
      <c r="HK372" s="305"/>
      <c r="HL372" s="291"/>
      <c r="HM372" s="291"/>
      <c r="HN372" s="291"/>
      <c r="HO372" s="291">
        <f t="shared" si="840"/>
        <v>0</v>
      </c>
      <c r="HP372" s="291">
        <v>0</v>
      </c>
      <c r="HQ372" s="291"/>
      <c r="HR372" s="291"/>
      <c r="HS372" s="305"/>
      <c r="HT372" s="291"/>
      <c r="HU372" s="291"/>
      <c r="HV372" s="291"/>
      <c r="HW372" s="305"/>
      <c r="HX372" s="291"/>
      <c r="HY372" s="291"/>
      <c r="HZ372" s="291"/>
      <c r="IA372" s="305"/>
      <c r="IB372" s="291"/>
      <c r="IC372" s="291"/>
      <c r="ID372" s="291"/>
      <c r="IE372" s="464"/>
      <c r="IF372" s="510"/>
      <c r="IG372" s="510"/>
      <c r="IH372" s="510"/>
    </row>
    <row r="373" spans="2:242" s="319" customFormat="1" ht="129.75" hidden="1" customHeight="1" x14ac:dyDescent="0.3">
      <c r="B373" s="542" t="s">
        <v>145</v>
      </c>
      <c r="C373" s="272" t="s">
        <v>543</v>
      </c>
      <c r="D373" s="279"/>
      <c r="E373" s="280"/>
      <c r="F373" s="280"/>
      <c r="G373" s="280"/>
      <c r="H373" s="280"/>
      <c r="I373" s="287"/>
      <c r="J373" s="287"/>
      <c r="K373" s="280"/>
      <c r="L373" s="280"/>
      <c r="M373" s="280"/>
      <c r="N373" s="280"/>
      <c r="O373" s="287"/>
      <c r="P373" s="287"/>
      <c r="Q373" s="281"/>
      <c r="R373" s="281"/>
      <c r="S373" s="281"/>
      <c r="T373" s="281"/>
      <c r="U373" s="281"/>
      <c r="V373" s="281"/>
      <c r="W373" s="281"/>
      <c r="X373" s="288"/>
      <c r="Y373" s="288"/>
      <c r="Z373" s="281"/>
      <c r="AA373" s="281"/>
      <c r="AB373" s="281"/>
      <c r="AC373" s="281"/>
      <c r="AD373" s="281"/>
      <c r="AE373" s="281"/>
      <c r="AF373" s="281"/>
      <c r="AG373" s="281"/>
      <c r="AH373" s="281"/>
      <c r="AI373" s="281"/>
      <c r="AJ373" s="281"/>
      <c r="AK373" s="281"/>
      <c r="AL373" s="281"/>
      <c r="AM373" s="281"/>
      <c r="AN373" s="281"/>
      <c r="AO373" s="281"/>
      <c r="AP373" s="281"/>
      <c r="AQ373" s="281"/>
      <c r="AR373" s="281"/>
      <c r="AS373" s="281"/>
      <c r="AT373" s="281"/>
      <c r="AU373" s="281"/>
      <c r="AV373" s="281"/>
      <c r="AW373" s="288"/>
      <c r="AX373" s="288"/>
      <c r="AY373" s="281"/>
      <c r="AZ373" s="281"/>
      <c r="BA373" s="281"/>
      <c r="BB373" s="281"/>
      <c r="BC373" s="281"/>
      <c r="BD373" s="281"/>
      <c r="BE373" s="281"/>
      <c r="BF373" s="288"/>
      <c r="BG373" s="288"/>
      <c r="BH373" s="281"/>
      <c r="BI373" s="281"/>
      <c r="BJ373" s="281"/>
      <c r="BK373" s="281"/>
      <c r="BL373" s="281"/>
      <c r="BM373" s="281"/>
      <c r="BN373" s="281"/>
      <c r="BO373" s="281"/>
      <c r="BP373" s="281"/>
      <c r="BQ373" s="281"/>
      <c r="BR373" s="281"/>
      <c r="BS373" s="281"/>
      <c r="BT373" s="281"/>
      <c r="BU373" s="281"/>
      <c r="BV373" s="281"/>
      <c r="BW373" s="281"/>
      <c r="BX373" s="281"/>
      <c r="BY373" s="281"/>
      <c r="BZ373" s="288"/>
      <c r="CA373" s="288"/>
      <c r="CB373" s="166"/>
      <c r="CC373" s="281"/>
      <c r="CD373" s="281"/>
      <c r="CE373" s="281"/>
      <c r="CF373" s="281"/>
      <c r="CG373" s="281"/>
      <c r="CH373" s="281"/>
      <c r="CI373" s="281"/>
      <c r="CJ373" s="281"/>
      <c r="CK373" s="281"/>
      <c r="CL373" s="288"/>
      <c r="CM373" s="288"/>
      <c r="CN373" s="288"/>
      <c r="CO373" s="288"/>
      <c r="CP373" s="288"/>
      <c r="CQ373" s="281"/>
      <c r="CR373" s="281"/>
      <c r="CS373" s="281"/>
      <c r="CT373" s="281"/>
      <c r="CU373" s="281"/>
      <c r="CV373" s="281"/>
      <c r="CW373" s="281"/>
      <c r="CX373" s="281"/>
      <c r="CY373" s="281"/>
      <c r="CZ373" s="281"/>
      <c r="DA373" s="281"/>
      <c r="DB373" s="281"/>
      <c r="DC373" s="281"/>
      <c r="DD373" s="281"/>
      <c r="DE373" s="281"/>
      <c r="DF373" s="281"/>
      <c r="DG373" s="281"/>
      <c r="DH373" s="281"/>
      <c r="DI373" s="281"/>
      <c r="DJ373" s="281"/>
      <c r="DK373" s="281"/>
      <c r="DL373" s="281"/>
      <c r="DM373" s="281"/>
      <c r="DN373" s="281"/>
      <c r="DO373" s="281"/>
      <c r="DP373" s="281"/>
      <c r="DQ373" s="281"/>
      <c r="DR373" s="281"/>
      <c r="DS373" s="281"/>
      <c r="DT373" s="281"/>
      <c r="DU373" s="281"/>
      <c r="DV373" s="281"/>
      <c r="DW373" s="281"/>
      <c r="DX373" s="281"/>
      <c r="DY373" s="281"/>
      <c r="DZ373" s="281"/>
      <c r="EA373" s="281"/>
      <c r="EB373" s="281"/>
      <c r="EC373" s="281"/>
      <c r="ED373" s="281"/>
      <c r="EE373" s="281"/>
      <c r="EF373" s="281"/>
      <c r="EG373" s="234">
        <f>EH373</f>
        <v>0</v>
      </c>
      <c r="EH373" s="263">
        <v>0</v>
      </c>
      <c r="EI373" s="281"/>
      <c r="EJ373" s="281"/>
      <c r="EK373" s="166">
        <f>EL373</f>
        <v>0</v>
      </c>
      <c r="EL373" s="281">
        <f>ET373-EH373</f>
        <v>0</v>
      </c>
      <c r="EM373" s="281"/>
      <c r="EN373" s="281"/>
      <c r="EO373" s="166"/>
      <c r="EP373" s="281"/>
      <c r="EQ373" s="281"/>
      <c r="ER373" s="281"/>
      <c r="ES373" s="234">
        <f>ET373</f>
        <v>0</v>
      </c>
      <c r="ET373" s="281">
        <f>SUM(ET374:ET378)</f>
        <v>0</v>
      </c>
      <c r="EU373" s="281"/>
      <c r="EV373" s="281"/>
      <c r="EW373" s="281"/>
      <c r="EX373" s="281"/>
      <c r="EY373" s="281"/>
      <c r="EZ373" s="281"/>
      <c r="FA373" s="281"/>
      <c r="FB373" s="281"/>
      <c r="FC373" s="291">
        <f t="shared" si="841"/>
        <v>0</v>
      </c>
      <c r="FD373" s="281">
        <v>0</v>
      </c>
      <c r="FE373" s="281"/>
      <c r="FF373" s="281"/>
      <c r="FG373" s="281">
        <f t="shared" si="837"/>
        <v>9553.9398500000007</v>
      </c>
      <c r="FH373" s="263">
        <f t="shared" si="842"/>
        <v>9553.9398500000007</v>
      </c>
      <c r="FI373" s="281"/>
      <c r="FJ373" s="281"/>
      <c r="FK373" s="166"/>
      <c r="FL373" s="281"/>
      <c r="FM373" s="281"/>
      <c r="FN373" s="281"/>
      <c r="FO373" s="281">
        <f>FP373</f>
        <v>9553.9398500000007</v>
      </c>
      <c r="FP373" s="263">
        <f>8793.93985+760</f>
        <v>9553.9398500000007</v>
      </c>
      <c r="FQ373" s="281"/>
      <c r="FR373" s="281"/>
      <c r="FS373" s="291">
        <f t="shared" si="843"/>
        <v>0</v>
      </c>
      <c r="FT373" s="562" t="e">
        <f t="shared" si="844"/>
        <v>#DIV/0!</v>
      </c>
      <c r="FU373" s="281"/>
      <c r="FV373" s="563" t="e">
        <f t="shared" si="845"/>
        <v>#DIV/0!</v>
      </c>
      <c r="FW373" s="281"/>
      <c r="FX373" s="281"/>
      <c r="FY373" s="281"/>
      <c r="FZ373" s="281"/>
      <c r="GA373" s="281"/>
      <c r="GB373" s="526">
        <v>0</v>
      </c>
      <c r="GC373" s="281"/>
      <c r="GD373" s="281"/>
      <c r="GE373" s="281"/>
      <c r="GF373" s="281"/>
      <c r="GG373" s="281"/>
      <c r="GH373" s="281"/>
      <c r="GI373" s="263">
        <f t="shared" ref="GI373:GI377" si="847">GK373</f>
        <v>0</v>
      </c>
      <c r="GJ373" s="431" t="e">
        <f t="shared" si="825"/>
        <v>#DIV/0!</v>
      </c>
      <c r="GK373" s="263"/>
      <c r="GL373" s="435" t="e">
        <f t="shared" si="846"/>
        <v>#DIV/0!</v>
      </c>
      <c r="GM373" s="281"/>
      <c r="GN373" s="281"/>
      <c r="GO373" s="281"/>
      <c r="GP373" s="281"/>
      <c r="GQ373" s="281"/>
      <c r="GR373" s="281"/>
      <c r="GS373" s="281"/>
      <c r="GT373" s="281"/>
      <c r="GU373" s="281">
        <f t="shared" si="839"/>
        <v>0</v>
      </c>
      <c r="GV373" s="263">
        <v>0</v>
      </c>
      <c r="GW373" s="281"/>
      <c r="GX373" s="281"/>
      <c r="GY373" s="281"/>
      <c r="GZ373" s="281"/>
      <c r="HA373" s="281"/>
      <c r="HB373" s="281"/>
      <c r="HC373" s="281"/>
      <c r="HD373" s="281"/>
      <c r="HE373" s="281"/>
      <c r="HF373" s="281"/>
      <c r="HG373" s="281">
        <f>HP373</f>
        <v>135552.56299999999</v>
      </c>
      <c r="HH373" s="263">
        <f>HP373-GV373</f>
        <v>135552.56299999999</v>
      </c>
      <c r="HI373" s="281"/>
      <c r="HJ373" s="281"/>
      <c r="HK373" s="281" t="e">
        <f>HL373</f>
        <v>#REF!</v>
      </c>
      <c r="HL373" s="281" t="e">
        <f>#REF!-GV373</f>
        <v>#REF!</v>
      </c>
      <c r="HM373" s="281"/>
      <c r="HN373" s="281"/>
      <c r="HO373" s="281">
        <f>HP373</f>
        <v>135552.56299999999</v>
      </c>
      <c r="HP373" s="232">
        <v>135552.56299999999</v>
      </c>
      <c r="HQ373" s="281"/>
      <c r="HR373" s="281"/>
      <c r="HS373" s="281">
        <f>HT373</f>
        <v>0</v>
      </c>
      <c r="HT373" s="263">
        <v>0</v>
      </c>
      <c r="HU373" s="281"/>
      <c r="HV373" s="281"/>
      <c r="HW373" s="281">
        <f>IB373</f>
        <v>0</v>
      </c>
      <c r="HX373" s="263">
        <f>IB373-HT373</f>
        <v>0</v>
      </c>
      <c r="HY373" s="281"/>
      <c r="HZ373" s="281"/>
      <c r="IA373" s="281">
        <f>IB373</f>
        <v>0</v>
      </c>
      <c r="IB373" s="263">
        <v>0</v>
      </c>
      <c r="IC373" s="281"/>
      <c r="ID373" s="281"/>
      <c r="IE373" s="483" t="s">
        <v>544</v>
      </c>
      <c r="IF373" s="283"/>
      <c r="IG373" s="283"/>
      <c r="IH373" s="283"/>
    </row>
    <row r="374" spans="2:242" s="319" customFormat="1" ht="84.75" customHeight="1" x14ac:dyDescent="0.3">
      <c r="B374" s="542" t="s">
        <v>242</v>
      </c>
      <c r="C374" s="272" t="s">
        <v>545</v>
      </c>
      <c r="D374" s="279"/>
      <c r="E374" s="280"/>
      <c r="F374" s="280"/>
      <c r="G374" s="280"/>
      <c r="H374" s="280"/>
      <c r="I374" s="287"/>
      <c r="J374" s="287"/>
      <c r="K374" s="280"/>
      <c r="L374" s="280"/>
      <c r="M374" s="280"/>
      <c r="N374" s="280"/>
      <c r="O374" s="287"/>
      <c r="P374" s="287"/>
      <c r="Q374" s="281"/>
      <c r="R374" s="281"/>
      <c r="S374" s="281"/>
      <c r="T374" s="281"/>
      <c r="U374" s="281"/>
      <c r="V374" s="281"/>
      <c r="W374" s="281"/>
      <c r="X374" s="288"/>
      <c r="Y374" s="288"/>
      <c r="Z374" s="281"/>
      <c r="AA374" s="281"/>
      <c r="AB374" s="281"/>
      <c r="AC374" s="281"/>
      <c r="AD374" s="281"/>
      <c r="AE374" s="281"/>
      <c r="AF374" s="281"/>
      <c r="AG374" s="281"/>
      <c r="AH374" s="281"/>
      <c r="AI374" s="281"/>
      <c r="AJ374" s="281"/>
      <c r="AK374" s="281"/>
      <c r="AL374" s="281"/>
      <c r="AM374" s="281"/>
      <c r="AN374" s="281"/>
      <c r="AO374" s="281"/>
      <c r="AP374" s="281"/>
      <c r="AQ374" s="281"/>
      <c r="AR374" s="281"/>
      <c r="AS374" s="281"/>
      <c r="AT374" s="281"/>
      <c r="AU374" s="281"/>
      <c r="AV374" s="281"/>
      <c r="AW374" s="288"/>
      <c r="AX374" s="288"/>
      <c r="AY374" s="281"/>
      <c r="AZ374" s="281"/>
      <c r="BA374" s="281"/>
      <c r="BB374" s="281"/>
      <c r="BC374" s="281"/>
      <c r="BD374" s="281"/>
      <c r="BE374" s="281"/>
      <c r="BF374" s="288"/>
      <c r="BG374" s="288"/>
      <c r="BH374" s="281"/>
      <c r="BI374" s="281"/>
      <c r="BJ374" s="281"/>
      <c r="BK374" s="281"/>
      <c r="BL374" s="281"/>
      <c r="BM374" s="281"/>
      <c r="BN374" s="281"/>
      <c r="BO374" s="281"/>
      <c r="BP374" s="281"/>
      <c r="BQ374" s="281"/>
      <c r="BR374" s="281"/>
      <c r="BS374" s="281"/>
      <c r="BT374" s="281"/>
      <c r="BU374" s="281"/>
      <c r="BV374" s="281"/>
      <c r="BW374" s="281"/>
      <c r="BX374" s="281"/>
      <c r="BY374" s="281"/>
      <c r="BZ374" s="288"/>
      <c r="CA374" s="288"/>
      <c r="CB374" s="166"/>
      <c r="CC374" s="281"/>
      <c r="CD374" s="281"/>
      <c r="CE374" s="281"/>
      <c r="CF374" s="281"/>
      <c r="CG374" s="281"/>
      <c r="CH374" s="281"/>
      <c r="CI374" s="281"/>
      <c r="CJ374" s="281"/>
      <c r="CK374" s="281"/>
      <c r="CL374" s="288"/>
      <c r="CM374" s="288"/>
      <c r="CN374" s="288"/>
      <c r="CO374" s="288"/>
      <c r="CP374" s="288"/>
      <c r="CQ374" s="281"/>
      <c r="CR374" s="281"/>
      <c r="CS374" s="281"/>
      <c r="CT374" s="281"/>
      <c r="CU374" s="281"/>
      <c r="CV374" s="281"/>
      <c r="CW374" s="281"/>
      <c r="CX374" s="281"/>
      <c r="CY374" s="281"/>
      <c r="CZ374" s="281"/>
      <c r="DA374" s="281"/>
      <c r="DB374" s="281"/>
      <c r="DC374" s="281"/>
      <c r="DD374" s="281"/>
      <c r="DE374" s="281"/>
      <c r="DF374" s="281"/>
      <c r="DG374" s="281"/>
      <c r="DH374" s="281"/>
      <c r="DI374" s="281"/>
      <c r="DJ374" s="281"/>
      <c r="DK374" s="281"/>
      <c r="DL374" s="281"/>
      <c r="DM374" s="281"/>
      <c r="DN374" s="281"/>
      <c r="DO374" s="281"/>
      <c r="DP374" s="281"/>
      <c r="DQ374" s="281"/>
      <c r="DR374" s="281"/>
      <c r="DS374" s="281"/>
      <c r="DT374" s="281"/>
      <c r="DU374" s="281"/>
      <c r="DV374" s="281"/>
      <c r="DW374" s="281"/>
      <c r="DX374" s="281"/>
      <c r="DY374" s="281"/>
      <c r="DZ374" s="281"/>
      <c r="EA374" s="281"/>
      <c r="EB374" s="281"/>
      <c r="EC374" s="281"/>
      <c r="ED374" s="281"/>
      <c r="EE374" s="281"/>
      <c r="EF374" s="281"/>
      <c r="EG374" s="234">
        <f>EH374</f>
        <v>0</v>
      </c>
      <c r="EH374" s="263">
        <v>0</v>
      </c>
      <c r="EI374" s="281"/>
      <c r="EJ374" s="281"/>
      <c r="EK374" s="166">
        <f>EL374</f>
        <v>0</v>
      </c>
      <c r="EL374" s="281">
        <f>ET374-EH374</f>
        <v>0</v>
      </c>
      <c r="EM374" s="281"/>
      <c r="EN374" s="281"/>
      <c r="EO374" s="166"/>
      <c r="EP374" s="281"/>
      <c r="EQ374" s="281"/>
      <c r="ER374" s="281"/>
      <c r="ES374" s="234">
        <f>ET374</f>
        <v>0</v>
      </c>
      <c r="ET374" s="281">
        <f>SUM(ET375:ET379)</f>
        <v>0</v>
      </c>
      <c r="EU374" s="281"/>
      <c r="EV374" s="281"/>
      <c r="EW374" s="281"/>
      <c r="EX374" s="281"/>
      <c r="EY374" s="281"/>
      <c r="EZ374" s="281"/>
      <c r="FA374" s="281"/>
      <c r="FB374" s="281"/>
      <c r="FC374" s="291">
        <f t="shared" si="841"/>
        <v>4465.5172400000001</v>
      </c>
      <c r="FD374" s="234">
        <v>4465.5172400000001</v>
      </c>
      <c r="FE374" s="281"/>
      <c r="FF374" s="281"/>
      <c r="FG374" s="281">
        <f t="shared" si="837"/>
        <v>2694.4827599999999</v>
      </c>
      <c r="FH374" s="263">
        <f t="shared" si="842"/>
        <v>2694.4827599999999</v>
      </c>
      <c r="FI374" s="281"/>
      <c r="FJ374" s="281"/>
      <c r="FK374" s="166"/>
      <c r="FL374" s="281"/>
      <c r="FM374" s="281"/>
      <c r="FN374" s="281"/>
      <c r="FO374" s="281">
        <f>FP374+FQ374+FR374</f>
        <v>7160</v>
      </c>
      <c r="FP374" s="263">
        <f>FD374+2194.48276+500</f>
        <v>7160</v>
      </c>
      <c r="FQ374" s="281"/>
      <c r="FR374" s="281"/>
      <c r="FS374" s="291">
        <f t="shared" si="843"/>
        <v>0</v>
      </c>
      <c r="FT374" s="562">
        <f t="shared" si="844"/>
        <v>0</v>
      </c>
      <c r="FU374" s="234"/>
      <c r="FV374" s="563">
        <f t="shared" si="845"/>
        <v>0</v>
      </c>
      <c r="FW374" s="281"/>
      <c r="FX374" s="281"/>
      <c r="FY374" s="281"/>
      <c r="FZ374" s="281"/>
      <c r="GA374" s="281">
        <v>0</v>
      </c>
      <c r="GB374" s="533">
        <v>0</v>
      </c>
      <c r="GC374" s="281"/>
      <c r="GD374" s="281"/>
      <c r="GE374" s="281"/>
      <c r="GF374" s="281"/>
      <c r="GG374" s="281"/>
      <c r="GH374" s="281"/>
      <c r="GI374" s="263">
        <f t="shared" si="847"/>
        <v>2965.5172400000001</v>
      </c>
      <c r="GJ374" s="431">
        <f t="shared" si="825"/>
        <v>0.66409266398890898</v>
      </c>
      <c r="GK374" s="263">
        <f>[6]Лист1!$I$649</f>
        <v>2965.5172400000001</v>
      </c>
      <c r="GL374" s="435">
        <f t="shared" si="846"/>
        <v>0.66409266398890898</v>
      </c>
      <c r="GM374" s="281"/>
      <c r="GN374" s="281"/>
      <c r="GO374" s="281"/>
      <c r="GP374" s="281"/>
      <c r="GQ374" s="281"/>
      <c r="GR374" s="281"/>
      <c r="GS374" s="281"/>
      <c r="GT374" s="281"/>
      <c r="GU374" s="281">
        <f t="shared" si="839"/>
        <v>0</v>
      </c>
      <c r="GV374" s="281">
        <v>0</v>
      </c>
      <c r="GW374" s="281"/>
      <c r="GX374" s="281"/>
      <c r="GY374" s="281"/>
      <c r="GZ374" s="281"/>
      <c r="HA374" s="281"/>
      <c r="HB374" s="281"/>
      <c r="HC374" s="281"/>
      <c r="HD374" s="281"/>
      <c r="HE374" s="281"/>
      <c r="HF374" s="281"/>
      <c r="HG374" s="281"/>
      <c r="HH374" s="281"/>
      <c r="HI374" s="281"/>
      <c r="HJ374" s="281"/>
      <c r="HK374" s="281">
        <f>HL374</f>
        <v>0</v>
      </c>
      <c r="HL374" s="281">
        <f>HP374-GV374</f>
        <v>0</v>
      </c>
      <c r="HM374" s="281"/>
      <c r="HN374" s="281"/>
      <c r="HO374" s="281">
        <f t="shared" si="840"/>
        <v>0</v>
      </c>
      <c r="HP374" s="281">
        <v>0</v>
      </c>
      <c r="HQ374" s="281"/>
      <c r="HR374" s="281"/>
      <c r="HS374" s="281">
        <f>HT374</f>
        <v>0</v>
      </c>
      <c r="HT374" s="281">
        <v>0</v>
      </c>
      <c r="HU374" s="281"/>
      <c r="HV374" s="281"/>
      <c r="HW374" s="281">
        <f>HX374</f>
        <v>0</v>
      </c>
      <c r="HX374" s="281">
        <f>IB374-HT374</f>
        <v>0</v>
      </c>
      <c r="HY374" s="281"/>
      <c r="HZ374" s="281"/>
      <c r="IA374" s="281">
        <f>IB374</f>
        <v>0</v>
      </c>
      <c r="IB374" s="281">
        <f>HT374</f>
        <v>0</v>
      </c>
      <c r="IC374" s="281"/>
      <c r="ID374" s="281"/>
      <c r="IE374" s="483" t="s">
        <v>546</v>
      </c>
      <c r="IF374" s="283"/>
      <c r="IG374" s="283"/>
      <c r="IH374" s="283"/>
    </row>
    <row r="375" spans="2:242" s="319" customFormat="1" ht="118.5" hidden="1" customHeight="1" x14ac:dyDescent="0.3">
      <c r="B375" s="542" t="s">
        <v>84</v>
      </c>
      <c r="C375" s="272" t="s">
        <v>547</v>
      </c>
      <c r="D375" s="279"/>
      <c r="E375" s="280"/>
      <c r="F375" s="280"/>
      <c r="G375" s="280"/>
      <c r="H375" s="280"/>
      <c r="I375" s="287"/>
      <c r="J375" s="287"/>
      <c r="K375" s="280"/>
      <c r="L375" s="280"/>
      <c r="M375" s="280"/>
      <c r="N375" s="280"/>
      <c r="O375" s="287"/>
      <c r="P375" s="287"/>
      <c r="Q375" s="281"/>
      <c r="R375" s="281"/>
      <c r="S375" s="281"/>
      <c r="T375" s="281"/>
      <c r="U375" s="281"/>
      <c r="V375" s="281"/>
      <c r="W375" s="281"/>
      <c r="X375" s="288"/>
      <c r="Y375" s="288"/>
      <c r="Z375" s="281"/>
      <c r="AA375" s="281"/>
      <c r="AB375" s="281"/>
      <c r="AC375" s="281"/>
      <c r="AD375" s="281"/>
      <c r="AE375" s="281"/>
      <c r="AF375" s="281"/>
      <c r="AG375" s="281"/>
      <c r="AH375" s="281"/>
      <c r="AI375" s="281"/>
      <c r="AJ375" s="281"/>
      <c r="AK375" s="281"/>
      <c r="AL375" s="281"/>
      <c r="AM375" s="281"/>
      <c r="AN375" s="281"/>
      <c r="AO375" s="281"/>
      <c r="AP375" s="281"/>
      <c r="AQ375" s="281"/>
      <c r="AR375" s="281"/>
      <c r="AS375" s="281"/>
      <c r="AT375" s="281"/>
      <c r="AU375" s="281"/>
      <c r="AV375" s="281"/>
      <c r="AW375" s="288"/>
      <c r="AX375" s="288"/>
      <c r="AY375" s="281"/>
      <c r="AZ375" s="281"/>
      <c r="BA375" s="281"/>
      <c r="BB375" s="281"/>
      <c r="BC375" s="281"/>
      <c r="BD375" s="281"/>
      <c r="BE375" s="281"/>
      <c r="BF375" s="288"/>
      <c r="BG375" s="288"/>
      <c r="BH375" s="281"/>
      <c r="BI375" s="281"/>
      <c r="BJ375" s="281"/>
      <c r="BK375" s="281"/>
      <c r="BL375" s="281"/>
      <c r="BM375" s="281"/>
      <c r="BN375" s="281"/>
      <c r="BO375" s="281"/>
      <c r="BP375" s="281"/>
      <c r="BQ375" s="281"/>
      <c r="BR375" s="281"/>
      <c r="BS375" s="281"/>
      <c r="BT375" s="281"/>
      <c r="BU375" s="281"/>
      <c r="BV375" s="281"/>
      <c r="BW375" s="281"/>
      <c r="BX375" s="281"/>
      <c r="BY375" s="281"/>
      <c r="BZ375" s="288"/>
      <c r="CA375" s="288"/>
      <c r="CB375" s="166"/>
      <c r="CC375" s="281"/>
      <c r="CD375" s="281"/>
      <c r="CE375" s="281"/>
      <c r="CF375" s="281"/>
      <c r="CG375" s="281"/>
      <c r="CH375" s="281"/>
      <c r="CI375" s="281"/>
      <c r="CJ375" s="281"/>
      <c r="CK375" s="281"/>
      <c r="CL375" s="288"/>
      <c r="CM375" s="288"/>
      <c r="CN375" s="288"/>
      <c r="CO375" s="288"/>
      <c r="CP375" s="288"/>
      <c r="CQ375" s="281"/>
      <c r="CR375" s="281"/>
      <c r="CS375" s="281"/>
      <c r="CT375" s="281"/>
      <c r="CU375" s="281"/>
      <c r="CV375" s="281"/>
      <c r="CW375" s="281"/>
      <c r="CX375" s="281"/>
      <c r="CY375" s="281"/>
      <c r="CZ375" s="281"/>
      <c r="DA375" s="281"/>
      <c r="DB375" s="281"/>
      <c r="DC375" s="281"/>
      <c r="DD375" s="281"/>
      <c r="DE375" s="281"/>
      <c r="DF375" s="281"/>
      <c r="DG375" s="281"/>
      <c r="DH375" s="281"/>
      <c r="DI375" s="281"/>
      <c r="DJ375" s="281"/>
      <c r="DK375" s="281"/>
      <c r="DL375" s="281"/>
      <c r="DM375" s="281"/>
      <c r="DN375" s="281"/>
      <c r="DO375" s="281"/>
      <c r="DP375" s="281"/>
      <c r="DQ375" s="281"/>
      <c r="DR375" s="281"/>
      <c r="DS375" s="281"/>
      <c r="DT375" s="281"/>
      <c r="DU375" s="281"/>
      <c r="DV375" s="281"/>
      <c r="DW375" s="281"/>
      <c r="DX375" s="281"/>
      <c r="DY375" s="281"/>
      <c r="DZ375" s="281"/>
      <c r="EA375" s="281"/>
      <c r="EB375" s="281"/>
      <c r="EC375" s="281"/>
      <c r="ED375" s="281"/>
      <c r="EE375" s="281"/>
      <c r="EF375" s="281"/>
      <c r="EG375" s="234">
        <f>EH375</f>
        <v>0</v>
      </c>
      <c r="EH375" s="263">
        <v>0</v>
      </c>
      <c r="EI375" s="281"/>
      <c r="EJ375" s="281"/>
      <c r="EK375" s="166">
        <f>EL375</f>
        <v>0</v>
      </c>
      <c r="EL375" s="281">
        <f>ET375-EH375</f>
        <v>0</v>
      </c>
      <c r="EM375" s="281"/>
      <c r="EN375" s="281"/>
      <c r="EO375" s="166"/>
      <c r="EP375" s="281"/>
      <c r="EQ375" s="281"/>
      <c r="ER375" s="281"/>
      <c r="ES375" s="234">
        <f>ET375</f>
        <v>0</v>
      </c>
      <c r="ET375" s="281">
        <f>SUM(ET376:ET380)</f>
        <v>0</v>
      </c>
      <c r="EU375" s="281"/>
      <c r="EV375" s="281"/>
      <c r="EW375" s="281"/>
      <c r="EX375" s="281"/>
      <c r="EY375" s="281"/>
      <c r="EZ375" s="281"/>
      <c r="FA375" s="281"/>
      <c r="FB375" s="281"/>
      <c r="FC375" s="291">
        <f t="shared" si="841"/>
        <v>0</v>
      </c>
      <c r="FD375" s="263">
        <v>0</v>
      </c>
      <c r="FE375" s="281"/>
      <c r="FF375" s="281"/>
      <c r="FG375" s="281">
        <f t="shared" si="837"/>
        <v>6899.51</v>
      </c>
      <c r="FH375" s="263">
        <f t="shared" si="842"/>
        <v>6899.51</v>
      </c>
      <c r="FI375" s="281"/>
      <c r="FJ375" s="281"/>
      <c r="FK375" s="166"/>
      <c r="FL375" s="281"/>
      <c r="FM375" s="281"/>
      <c r="FN375" s="281"/>
      <c r="FO375" s="281">
        <f>FP375</f>
        <v>6899.51</v>
      </c>
      <c r="FP375" s="263">
        <v>6899.51</v>
      </c>
      <c r="FQ375" s="281"/>
      <c r="FR375" s="281"/>
      <c r="FS375" s="291">
        <f t="shared" si="843"/>
        <v>0</v>
      </c>
      <c r="FT375" s="562" t="e">
        <f t="shared" si="844"/>
        <v>#DIV/0!</v>
      </c>
      <c r="FU375" s="263"/>
      <c r="FV375" s="563" t="e">
        <f t="shared" si="845"/>
        <v>#DIV/0!</v>
      </c>
      <c r="FW375" s="281"/>
      <c r="FX375" s="281"/>
      <c r="FY375" s="281"/>
      <c r="FZ375" s="281"/>
      <c r="GA375" s="281"/>
      <c r="GB375" s="533">
        <v>0</v>
      </c>
      <c r="GC375" s="281"/>
      <c r="GD375" s="281"/>
      <c r="GE375" s="281"/>
      <c r="GF375" s="281"/>
      <c r="GG375" s="281"/>
      <c r="GH375" s="281"/>
      <c r="GI375" s="263">
        <f t="shared" si="847"/>
        <v>0</v>
      </c>
      <c r="GJ375" s="431" t="e">
        <f t="shared" si="825"/>
        <v>#DIV/0!</v>
      </c>
      <c r="GK375" s="263"/>
      <c r="GL375" s="435" t="e">
        <f t="shared" si="846"/>
        <v>#DIV/0!</v>
      </c>
      <c r="GM375" s="281"/>
      <c r="GN375" s="281"/>
      <c r="GO375" s="281"/>
      <c r="GP375" s="281"/>
      <c r="GQ375" s="281"/>
      <c r="GR375" s="281"/>
      <c r="GS375" s="281"/>
      <c r="GT375" s="281"/>
      <c r="GU375" s="281">
        <f t="shared" si="839"/>
        <v>0</v>
      </c>
      <c r="GV375" s="281">
        <v>0</v>
      </c>
      <c r="GW375" s="281"/>
      <c r="GX375" s="281"/>
      <c r="GY375" s="281"/>
      <c r="GZ375" s="281"/>
      <c r="HA375" s="281"/>
      <c r="HB375" s="281"/>
      <c r="HC375" s="281"/>
      <c r="HD375" s="281"/>
      <c r="HE375" s="281"/>
      <c r="HF375" s="281"/>
      <c r="HG375" s="281"/>
      <c r="HH375" s="281"/>
      <c r="HI375" s="281"/>
      <c r="HJ375" s="281"/>
      <c r="HK375" s="281">
        <f>HL375</f>
        <v>0</v>
      </c>
      <c r="HL375" s="281">
        <f>HP375-GV375</f>
        <v>0</v>
      </c>
      <c r="HM375" s="281"/>
      <c r="HN375" s="281"/>
      <c r="HO375" s="281">
        <f t="shared" si="840"/>
        <v>0</v>
      </c>
      <c r="HP375" s="281">
        <v>0</v>
      </c>
      <c r="HQ375" s="281"/>
      <c r="HR375" s="281"/>
      <c r="HS375" s="281">
        <f>HT375</f>
        <v>0</v>
      </c>
      <c r="HT375" s="281">
        <v>0</v>
      </c>
      <c r="HU375" s="281"/>
      <c r="HV375" s="281"/>
      <c r="HW375" s="281">
        <f>HX375</f>
        <v>0</v>
      </c>
      <c r="HX375" s="281">
        <f>IB375-HT375</f>
        <v>0</v>
      </c>
      <c r="HY375" s="281"/>
      <c r="HZ375" s="281"/>
      <c r="IA375" s="281">
        <f>IB375</f>
        <v>0</v>
      </c>
      <c r="IB375" s="281">
        <f>HT375</f>
        <v>0</v>
      </c>
      <c r="IC375" s="281"/>
      <c r="ID375" s="281"/>
      <c r="IE375" s="483" t="s">
        <v>544</v>
      </c>
      <c r="IF375" s="283"/>
      <c r="IG375" s="283"/>
      <c r="IH375" s="283"/>
    </row>
    <row r="376" spans="2:242" s="319" customFormat="1" ht="122.25" hidden="1" customHeight="1" x14ac:dyDescent="0.3">
      <c r="B376" s="542" t="s">
        <v>85</v>
      </c>
      <c r="C376" s="272" t="s">
        <v>548</v>
      </c>
      <c r="D376" s="279"/>
      <c r="E376" s="280"/>
      <c r="F376" s="280"/>
      <c r="G376" s="280"/>
      <c r="H376" s="280"/>
      <c r="I376" s="287"/>
      <c r="J376" s="287"/>
      <c r="K376" s="280"/>
      <c r="L376" s="280"/>
      <c r="M376" s="280"/>
      <c r="N376" s="280"/>
      <c r="O376" s="287"/>
      <c r="P376" s="287"/>
      <c r="Q376" s="281"/>
      <c r="R376" s="281"/>
      <c r="S376" s="281"/>
      <c r="T376" s="281"/>
      <c r="U376" s="281"/>
      <c r="V376" s="281"/>
      <c r="W376" s="281"/>
      <c r="X376" s="288"/>
      <c r="Y376" s="288"/>
      <c r="Z376" s="281"/>
      <c r="AA376" s="281"/>
      <c r="AB376" s="281"/>
      <c r="AC376" s="281"/>
      <c r="AD376" s="281"/>
      <c r="AE376" s="281"/>
      <c r="AF376" s="281"/>
      <c r="AG376" s="281"/>
      <c r="AH376" s="281"/>
      <c r="AI376" s="281"/>
      <c r="AJ376" s="281"/>
      <c r="AK376" s="281"/>
      <c r="AL376" s="281"/>
      <c r="AM376" s="281"/>
      <c r="AN376" s="281"/>
      <c r="AO376" s="281"/>
      <c r="AP376" s="281"/>
      <c r="AQ376" s="281"/>
      <c r="AR376" s="281"/>
      <c r="AS376" s="281"/>
      <c r="AT376" s="281"/>
      <c r="AU376" s="281"/>
      <c r="AV376" s="281"/>
      <c r="AW376" s="288"/>
      <c r="AX376" s="288"/>
      <c r="AY376" s="281"/>
      <c r="AZ376" s="281"/>
      <c r="BA376" s="281"/>
      <c r="BB376" s="281"/>
      <c r="BC376" s="281"/>
      <c r="BD376" s="281"/>
      <c r="BE376" s="281"/>
      <c r="BF376" s="288"/>
      <c r="BG376" s="288"/>
      <c r="BH376" s="281"/>
      <c r="BI376" s="281"/>
      <c r="BJ376" s="281"/>
      <c r="BK376" s="281"/>
      <c r="BL376" s="281"/>
      <c r="BM376" s="281"/>
      <c r="BN376" s="281"/>
      <c r="BO376" s="281"/>
      <c r="BP376" s="281"/>
      <c r="BQ376" s="281"/>
      <c r="BR376" s="281"/>
      <c r="BS376" s="281"/>
      <c r="BT376" s="281"/>
      <c r="BU376" s="281"/>
      <c r="BV376" s="281"/>
      <c r="BW376" s="281"/>
      <c r="BX376" s="281"/>
      <c r="BY376" s="281"/>
      <c r="BZ376" s="288"/>
      <c r="CA376" s="288"/>
      <c r="CB376" s="166"/>
      <c r="CC376" s="281"/>
      <c r="CD376" s="281"/>
      <c r="CE376" s="281"/>
      <c r="CF376" s="281"/>
      <c r="CG376" s="281"/>
      <c r="CH376" s="281"/>
      <c r="CI376" s="281"/>
      <c r="CJ376" s="281"/>
      <c r="CK376" s="281"/>
      <c r="CL376" s="288"/>
      <c r="CM376" s="288"/>
      <c r="CN376" s="288"/>
      <c r="CO376" s="288"/>
      <c r="CP376" s="288"/>
      <c r="CQ376" s="281"/>
      <c r="CR376" s="281"/>
      <c r="CS376" s="281"/>
      <c r="CT376" s="281"/>
      <c r="CU376" s="281"/>
      <c r="CV376" s="281"/>
      <c r="CW376" s="281"/>
      <c r="CX376" s="281"/>
      <c r="CY376" s="281"/>
      <c r="CZ376" s="281"/>
      <c r="DA376" s="281"/>
      <c r="DB376" s="281"/>
      <c r="DC376" s="281"/>
      <c r="DD376" s="281"/>
      <c r="DE376" s="281"/>
      <c r="DF376" s="281"/>
      <c r="DG376" s="281"/>
      <c r="DH376" s="281"/>
      <c r="DI376" s="281"/>
      <c r="DJ376" s="281"/>
      <c r="DK376" s="281"/>
      <c r="DL376" s="281"/>
      <c r="DM376" s="281"/>
      <c r="DN376" s="281"/>
      <c r="DO376" s="281"/>
      <c r="DP376" s="281"/>
      <c r="DQ376" s="281"/>
      <c r="DR376" s="281"/>
      <c r="DS376" s="281"/>
      <c r="DT376" s="281"/>
      <c r="DU376" s="281"/>
      <c r="DV376" s="281"/>
      <c r="DW376" s="281"/>
      <c r="DX376" s="281"/>
      <c r="DY376" s="281"/>
      <c r="DZ376" s="281"/>
      <c r="EA376" s="281"/>
      <c r="EB376" s="281"/>
      <c r="EC376" s="281"/>
      <c r="ED376" s="281"/>
      <c r="EE376" s="281"/>
      <c r="EF376" s="281"/>
      <c r="EG376" s="234">
        <f>EH376</f>
        <v>0</v>
      </c>
      <c r="EH376" s="263">
        <v>0</v>
      </c>
      <c r="EI376" s="281"/>
      <c r="EJ376" s="281"/>
      <c r="EK376" s="166">
        <f>EL376</f>
        <v>0</v>
      </c>
      <c r="EL376" s="281">
        <f>ET376-EH376</f>
        <v>0</v>
      </c>
      <c r="EM376" s="281"/>
      <c r="EN376" s="281"/>
      <c r="EO376" s="166"/>
      <c r="EP376" s="281"/>
      <c r="EQ376" s="281"/>
      <c r="ER376" s="281"/>
      <c r="ES376" s="234">
        <f>ET376</f>
        <v>0</v>
      </c>
      <c r="ET376" s="281">
        <f>SUM(ET377:ET381)</f>
        <v>0</v>
      </c>
      <c r="EU376" s="281"/>
      <c r="EV376" s="281"/>
      <c r="EW376" s="281"/>
      <c r="EX376" s="281"/>
      <c r="EY376" s="281"/>
      <c r="EZ376" s="281"/>
      <c r="FA376" s="281"/>
      <c r="FB376" s="281"/>
      <c r="FC376" s="291">
        <f t="shared" si="841"/>
        <v>0</v>
      </c>
      <c r="FD376" s="263">
        <v>0</v>
      </c>
      <c r="FE376" s="281"/>
      <c r="FF376" s="281"/>
      <c r="FG376" s="281">
        <f>FH376+FI376+FJ376</f>
        <v>17524.323109999998</v>
      </c>
      <c r="FH376" s="281">
        <f t="shared" si="842"/>
        <v>17524.323109999998</v>
      </c>
      <c r="FI376" s="281"/>
      <c r="FJ376" s="281"/>
      <c r="FK376" s="166"/>
      <c r="FL376" s="281"/>
      <c r="FM376" s="281"/>
      <c r="FN376" s="281"/>
      <c r="FO376" s="281">
        <f>FP376</f>
        <v>17524.323109999998</v>
      </c>
      <c r="FP376" s="263">
        <f>14024.32311+3500</f>
        <v>17524.323109999998</v>
      </c>
      <c r="FQ376" s="281"/>
      <c r="FR376" s="281"/>
      <c r="FS376" s="291">
        <f t="shared" si="843"/>
        <v>0</v>
      </c>
      <c r="FT376" s="562" t="e">
        <f t="shared" si="844"/>
        <v>#DIV/0!</v>
      </c>
      <c r="FU376" s="263"/>
      <c r="FV376" s="563" t="e">
        <f t="shared" si="845"/>
        <v>#DIV/0!</v>
      </c>
      <c r="FW376" s="281"/>
      <c r="FX376" s="281"/>
      <c r="FY376" s="281"/>
      <c r="FZ376" s="281"/>
      <c r="GA376" s="281"/>
      <c r="GB376" s="533">
        <v>0</v>
      </c>
      <c r="GC376" s="281"/>
      <c r="GD376" s="281"/>
      <c r="GE376" s="281"/>
      <c r="GF376" s="281"/>
      <c r="GG376" s="281"/>
      <c r="GH376" s="281"/>
      <c r="GI376" s="263">
        <f t="shared" si="847"/>
        <v>0</v>
      </c>
      <c r="GJ376" s="431" t="e">
        <f t="shared" si="825"/>
        <v>#DIV/0!</v>
      </c>
      <c r="GK376" s="263"/>
      <c r="GL376" s="435" t="e">
        <f t="shared" si="846"/>
        <v>#DIV/0!</v>
      </c>
      <c r="GM376" s="281"/>
      <c r="GN376" s="281"/>
      <c r="GO376" s="281"/>
      <c r="GP376" s="281"/>
      <c r="GQ376" s="281"/>
      <c r="GR376" s="281"/>
      <c r="GS376" s="281"/>
      <c r="GT376" s="281"/>
      <c r="GU376" s="281">
        <f t="shared" si="839"/>
        <v>0</v>
      </c>
      <c r="GV376" s="281">
        <v>0</v>
      </c>
      <c r="GW376" s="281"/>
      <c r="GX376" s="281"/>
      <c r="GY376" s="281"/>
      <c r="GZ376" s="281"/>
      <c r="HA376" s="281"/>
      <c r="HB376" s="281"/>
      <c r="HC376" s="281"/>
      <c r="HD376" s="281"/>
      <c r="HE376" s="281"/>
      <c r="HF376" s="281"/>
      <c r="HG376" s="281"/>
      <c r="HH376" s="281"/>
      <c r="HI376" s="281"/>
      <c r="HJ376" s="281"/>
      <c r="HK376" s="281">
        <f>HL376</f>
        <v>0</v>
      </c>
      <c r="HL376" s="281">
        <f>HP376-GV376</f>
        <v>0</v>
      </c>
      <c r="HM376" s="281"/>
      <c r="HN376" s="281"/>
      <c r="HO376" s="281">
        <f t="shared" si="840"/>
        <v>0</v>
      </c>
      <c r="HP376" s="281">
        <v>0</v>
      </c>
      <c r="HQ376" s="281"/>
      <c r="HR376" s="281"/>
      <c r="HS376" s="281">
        <f>HT376</f>
        <v>0</v>
      </c>
      <c r="HT376" s="281">
        <v>0</v>
      </c>
      <c r="HU376" s="281"/>
      <c r="HV376" s="281"/>
      <c r="HW376" s="281">
        <f>HX376</f>
        <v>0</v>
      </c>
      <c r="HX376" s="281">
        <f>IB376-HT376</f>
        <v>0</v>
      </c>
      <c r="HY376" s="281"/>
      <c r="HZ376" s="281"/>
      <c r="IA376" s="281">
        <f>IB376</f>
        <v>0</v>
      </c>
      <c r="IB376" s="281">
        <f>HT376</f>
        <v>0</v>
      </c>
      <c r="IC376" s="281"/>
      <c r="ID376" s="281"/>
      <c r="IE376" s="483" t="s">
        <v>544</v>
      </c>
      <c r="IF376" s="283"/>
      <c r="IG376" s="283"/>
      <c r="IH376" s="283"/>
    </row>
    <row r="377" spans="2:242" s="319" customFormat="1" ht="92.25" customHeight="1" x14ac:dyDescent="0.3">
      <c r="B377" s="542" t="s">
        <v>84</v>
      </c>
      <c r="C377" s="272" t="s">
        <v>549</v>
      </c>
      <c r="D377" s="279"/>
      <c r="E377" s="280"/>
      <c r="F377" s="280"/>
      <c r="G377" s="280"/>
      <c r="H377" s="280"/>
      <c r="I377" s="287"/>
      <c r="J377" s="287"/>
      <c r="K377" s="280"/>
      <c r="L377" s="280"/>
      <c r="M377" s="280"/>
      <c r="N377" s="280"/>
      <c r="O377" s="287"/>
      <c r="P377" s="287"/>
      <c r="Q377" s="281"/>
      <c r="R377" s="281"/>
      <c r="S377" s="281"/>
      <c r="T377" s="281"/>
      <c r="U377" s="281"/>
      <c r="V377" s="281"/>
      <c r="W377" s="281"/>
      <c r="X377" s="288"/>
      <c r="Y377" s="288"/>
      <c r="Z377" s="281"/>
      <c r="AA377" s="281"/>
      <c r="AB377" s="281"/>
      <c r="AC377" s="281"/>
      <c r="AD377" s="281"/>
      <c r="AE377" s="281"/>
      <c r="AF377" s="281"/>
      <c r="AG377" s="281"/>
      <c r="AH377" s="281"/>
      <c r="AI377" s="281"/>
      <c r="AJ377" s="281"/>
      <c r="AK377" s="281"/>
      <c r="AL377" s="281"/>
      <c r="AM377" s="281"/>
      <c r="AN377" s="281"/>
      <c r="AO377" s="281"/>
      <c r="AP377" s="281"/>
      <c r="AQ377" s="281"/>
      <c r="AR377" s="281"/>
      <c r="AS377" s="281"/>
      <c r="AT377" s="281"/>
      <c r="AU377" s="281"/>
      <c r="AV377" s="281"/>
      <c r="AW377" s="288"/>
      <c r="AX377" s="288"/>
      <c r="AY377" s="281"/>
      <c r="AZ377" s="281"/>
      <c r="BA377" s="281"/>
      <c r="BB377" s="281"/>
      <c r="BC377" s="281"/>
      <c r="BD377" s="281"/>
      <c r="BE377" s="281"/>
      <c r="BF377" s="288"/>
      <c r="BG377" s="288"/>
      <c r="BH377" s="281"/>
      <c r="BI377" s="281"/>
      <c r="BJ377" s="281"/>
      <c r="BK377" s="281"/>
      <c r="BL377" s="281"/>
      <c r="BM377" s="281"/>
      <c r="BN377" s="281"/>
      <c r="BO377" s="281"/>
      <c r="BP377" s="281"/>
      <c r="BQ377" s="281"/>
      <c r="BR377" s="281"/>
      <c r="BS377" s="281"/>
      <c r="BT377" s="281"/>
      <c r="BU377" s="281"/>
      <c r="BV377" s="281"/>
      <c r="BW377" s="281"/>
      <c r="BX377" s="281"/>
      <c r="BY377" s="281"/>
      <c r="BZ377" s="288"/>
      <c r="CA377" s="288"/>
      <c r="CB377" s="166"/>
      <c r="CC377" s="281"/>
      <c r="CD377" s="281"/>
      <c r="CE377" s="281"/>
      <c r="CF377" s="281"/>
      <c r="CG377" s="281"/>
      <c r="CH377" s="281"/>
      <c r="CI377" s="281"/>
      <c r="CJ377" s="281"/>
      <c r="CK377" s="281"/>
      <c r="CL377" s="288"/>
      <c r="CM377" s="288"/>
      <c r="CN377" s="288"/>
      <c r="CO377" s="288"/>
      <c r="CP377" s="288"/>
      <c r="CQ377" s="281"/>
      <c r="CR377" s="281"/>
      <c r="CS377" s="281"/>
      <c r="CT377" s="281"/>
      <c r="CU377" s="281"/>
      <c r="CV377" s="281"/>
      <c r="CW377" s="281"/>
      <c r="CX377" s="281"/>
      <c r="CY377" s="281"/>
      <c r="CZ377" s="281"/>
      <c r="DA377" s="281"/>
      <c r="DB377" s="281"/>
      <c r="DC377" s="281"/>
      <c r="DD377" s="281"/>
      <c r="DE377" s="281"/>
      <c r="DF377" s="281"/>
      <c r="DG377" s="281"/>
      <c r="DH377" s="281"/>
      <c r="DI377" s="281"/>
      <c r="DJ377" s="281"/>
      <c r="DK377" s="281"/>
      <c r="DL377" s="281"/>
      <c r="DM377" s="281"/>
      <c r="DN377" s="281"/>
      <c r="DO377" s="281"/>
      <c r="DP377" s="281"/>
      <c r="DQ377" s="281"/>
      <c r="DR377" s="281"/>
      <c r="DS377" s="281"/>
      <c r="DT377" s="281"/>
      <c r="DU377" s="281"/>
      <c r="DV377" s="281"/>
      <c r="DW377" s="281"/>
      <c r="DX377" s="281"/>
      <c r="DY377" s="281"/>
      <c r="DZ377" s="281"/>
      <c r="EA377" s="281"/>
      <c r="EB377" s="281"/>
      <c r="EC377" s="281"/>
      <c r="ED377" s="281"/>
      <c r="EE377" s="281"/>
      <c r="EF377" s="281"/>
      <c r="EG377" s="234">
        <f>EH377</f>
        <v>0</v>
      </c>
      <c r="EH377" s="263">
        <v>0</v>
      </c>
      <c r="EI377" s="281"/>
      <c r="EJ377" s="281"/>
      <c r="EK377" s="166">
        <f>EL377</f>
        <v>0</v>
      </c>
      <c r="EL377" s="281">
        <f>ET377-EH377</f>
        <v>0</v>
      </c>
      <c r="EM377" s="281"/>
      <c r="EN377" s="281"/>
      <c r="EO377" s="166"/>
      <c r="EP377" s="281"/>
      <c r="EQ377" s="281"/>
      <c r="ER377" s="281"/>
      <c r="ES377" s="234">
        <f>ET377</f>
        <v>0</v>
      </c>
      <c r="ET377" s="281">
        <f>SUM(ET378:ET382)</f>
        <v>0</v>
      </c>
      <c r="EU377" s="281"/>
      <c r="EV377" s="281"/>
      <c r="EW377" s="281"/>
      <c r="EX377" s="281"/>
      <c r="EY377" s="281"/>
      <c r="EZ377" s="281"/>
      <c r="FA377" s="281"/>
      <c r="FB377" s="281"/>
      <c r="FC377" s="291">
        <f t="shared" si="841"/>
        <v>3153.3333400000001</v>
      </c>
      <c r="FD377" s="263">
        <v>3153.3333400000001</v>
      </c>
      <c r="FE377" s="281"/>
      <c r="FF377" s="281"/>
      <c r="FG377" s="281">
        <f>FH377+FI377+FJ377</f>
        <v>2099.1666599999999</v>
      </c>
      <c r="FH377" s="263">
        <f t="shared" si="842"/>
        <v>2099.1666599999999</v>
      </c>
      <c r="FI377" s="281"/>
      <c r="FJ377" s="281"/>
      <c r="FK377" s="166"/>
      <c r="FL377" s="281"/>
      <c r="FM377" s="281"/>
      <c r="FN377" s="281"/>
      <c r="FO377" s="281">
        <f>FP377</f>
        <v>5252.5</v>
      </c>
      <c r="FP377" s="263">
        <f>FD377+1599.16666+500</f>
        <v>5252.5</v>
      </c>
      <c r="FQ377" s="281"/>
      <c r="FR377" s="281"/>
      <c r="FS377" s="291">
        <f t="shared" si="843"/>
        <v>0</v>
      </c>
      <c r="FT377" s="562">
        <f t="shared" si="844"/>
        <v>0</v>
      </c>
      <c r="FU377" s="263"/>
      <c r="FV377" s="563">
        <f t="shared" si="845"/>
        <v>0</v>
      </c>
      <c r="FW377" s="281"/>
      <c r="FX377" s="281"/>
      <c r="FY377" s="281"/>
      <c r="FZ377" s="281"/>
      <c r="GA377" s="281">
        <v>0</v>
      </c>
      <c r="GB377" s="533">
        <v>0</v>
      </c>
      <c r="GC377" s="281"/>
      <c r="GD377" s="281"/>
      <c r="GE377" s="281"/>
      <c r="GF377" s="281"/>
      <c r="GG377" s="281"/>
      <c r="GH377" s="281"/>
      <c r="GI377" s="263">
        <f t="shared" si="847"/>
        <v>2153.3333400000001</v>
      </c>
      <c r="GJ377" s="431">
        <f t="shared" si="825"/>
        <v>0.68287526494106709</v>
      </c>
      <c r="GK377" s="263">
        <f>[6]Лист1!$I$648</f>
        <v>2153.3333400000001</v>
      </c>
      <c r="GL377" s="435">
        <f t="shared" si="846"/>
        <v>0.68287526494106709</v>
      </c>
      <c r="GM377" s="281"/>
      <c r="GN377" s="281"/>
      <c r="GO377" s="281"/>
      <c r="GP377" s="281"/>
      <c r="GQ377" s="281"/>
      <c r="GR377" s="281"/>
      <c r="GS377" s="281"/>
      <c r="GT377" s="281"/>
      <c r="GU377" s="281">
        <f t="shared" si="839"/>
        <v>0</v>
      </c>
      <c r="GV377" s="281">
        <v>0</v>
      </c>
      <c r="GW377" s="281"/>
      <c r="GX377" s="281"/>
      <c r="GY377" s="281"/>
      <c r="GZ377" s="281"/>
      <c r="HA377" s="281"/>
      <c r="HB377" s="281"/>
      <c r="HC377" s="281"/>
      <c r="HD377" s="281"/>
      <c r="HE377" s="281"/>
      <c r="HF377" s="281"/>
      <c r="HG377" s="281"/>
      <c r="HH377" s="281"/>
      <c r="HI377" s="281"/>
      <c r="HJ377" s="281"/>
      <c r="HK377" s="281">
        <f>HL377</f>
        <v>0</v>
      </c>
      <c r="HL377" s="281">
        <f>HP377-GV377</f>
        <v>0</v>
      </c>
      <c r="HM377" s="281"/>
      <c r="HN377" s="281"/>
      <c r="HO377" s="281">
        <f t="shared" si="840"/>
        <v>0</v>
      </c>
      <c r="HP377" s="281">
        <v>0</v>
      </c>
      <c r="HQ377" s="281"/>
      <c r="HR377" s="281"/>
      <c r="HS377" s="281">
        <f>HT377</f>
        <v>0</v>
      </c>
      <c r="HT377" s="281">
        <v>0</v>
      </c>
      <c r="HU377" s="281"/>
      <c r="HV377" s="281"/>
      <c r="HW377" s="281">
        <f>HX377</f>
        <v>0</v>
      </c>
      <c r="HX377" s="281">
        <v>0</v>
      </c>
      <c r="HY377" s="281"/>
      <c r="HZ377" s="281"/>
      <c r="IA377" s="281">
        <f>IB377</f>
        <v>0</v>
      </c>
      <c r="IB377" s="281">
        <f>HT377</f>
        <v>0</v>
      </c>
      <c r="IC377" s="281"/>
      <c r="ID377" s="281"/>
      <c r="IE377" s="483" t="s">
        <v>544</v>
      </c>
      <c r="IF377" s="283"/>
      <c r="IG377" s="283"/>
      <c r="IH377" s="283"/>
    </row>
    <row r="378" spans="2:242" s="319" customFormat="1" ht="61.5" customHeight="1" x14ac:dyDescent="0.3">
      <c r="B378" s="708" t="s">
        <v>550</v>
      </c>
      <c r="C378" s="709"/>
      <c r="D378" s="709"/>
      <c r="E378" s="709"/>
      <c r="F378" s="709"/>
      <c r="G378" s="709"/>
      <c r="H378" s="709"/>
      <c r="I378" s="709"/>
      <c r="J378" s="709"/>
      <c r="K378" s="709"/>
      <c r="L378" s="709"/>
      <c r="M378" s="709"/>
      <c r="N378" s="709"/>
      <c r="O378" s="709"/>
      <c r="P378" s="709"/>
      <c r="Q378" s="709"/>
      <c r="R378" s="709"/>
      <c r="S378" s="709"/>
      <c r="T378" s="709"/>
      <c r="U378" s="709"/>
      <c r="V378" s="709"/>
      <c r="W378" s="709"/>
      <c r="X378" s="709"/>
      <c r="Y378" s="709"/>
      <c r="Z378" s="709"/>
      <c r="AA378" s="709"/>
      <c r="AB378" s="709"/>
      <c r="AC378" s="709"/>
      <c r="AD378" s="709"/>
      <c r="AE378" s="709"/>
      <c r="AF378" s="709"/>
      <c r="AG378" s="709"/>
      <c r="AH378" s="709"/>
      <c r="AI378" s="709"/>
      <c r="AJ378" s="709"/>
      <c r="AK378" s="709"/>
      <c r="AL378" s="709"/>
      <c r="AM378" s="709"/>
      <c r="AN378" s="709"/>
      <c r="AO378" s="709"/>
      <c r="AP378" s="709"/>
      <c r="AQ378" s="709"/>
      <c r="AR378" s="709"/>
      <c r="AS378" s="709"/>
      <c r="AT378" s="709"/>
      <c r="AU378" s="709"/>
      <c r="AV378" s="709"/>
      <c r="AW378" s="709"/>
      <c r="AX378" s="709"/>
      <c r="AY378" s="709"/>
      <c r="AZ378" s="709"/>
      <c r="BA378" s="709"/>
      <c r="BB378" s="709"/>
      <c r="BC378" s="709"/>
      <c r="BD378" s="709"/>
      <c r="BE378" s="709"/>
      <c r="BF378" s="709"/>
      <c r="BG378" s="709"/>
      <c r="BH378" s="709"/>
      <c r="BI378" s="709"/>
      <c r="BJ378" s="709"/>
      <c r="BK378" s="709"/>
      <c r="BL378" s="709"/>
      <c r="BM378" s="709"/>
      <c r="BN378" s="709"/>
      <c r="BO378" s="709"/>
      <c r="BP378" s="709"/>
      <c r="BQ378" s="709"/>
      <c r="BR378" s="709"/>
      <c r="BS378" s="709"/>
      <c r="BT378" s="709"/>
      <c r="BU378" s="709"/>
      <c r="BV378" s="709"/>
      <c r="BW378" s="709"/>
      <c r="BX378" s="709"/>
      <c r="BY378" s="709"/>
      <c r="BZ378" s="709"/>
      <c r="CA378" s="709"/>
      <c r="CB378" s="709"/>
      <c r="CC378" s="709"/>
      <c r="CD378" s="709"/>
      <c r="CE378" s="709"/>
      <c r="CF378" s="709"/>
      <c r="CG378" s="709"/>
      <c r="CH378" s="709"/>
      <c r="CI378" s="709"/>
      <c r="CJ378" s="709"/>
      <c r="CK378" s="709"/>
      <c r="CL378" s="709"/>
      <c r="CM378" s="709"/>
      <c r="CN378" s="709"/>
      <c r="CO378" s="709"/>
      <c r="CP378" s="709"/>
      <c r="CQ378" s="709"/>
      <c r="CR378" s="709"/>
      <c r="CS378" s="709"/>
      <c r="CT378" s="709"/>
      <c r="CU378" s="709"/>
      <c r="CV378" s="709"/>
      <c r="CW378" s="709"/>
      <c r="CX378" s="709"/>
      <c r="CY378" s="709"/>
      <c r="CZ378" s="709"/>
      <c r="DA378" s="709"/>
      <c r="DB378" s="709"/>
      <c r="DC378" s="709"/>
      <c r="DD378" s="709"/>
      <c r="DE378" s="709"/>
      <c r="DF378" s="709"/>
      <c r="DG378" s="709"/>
      <c r="DH378" s="709"/>
      <c r="DI378" s="709"/>
      <c r="DJ378" s="709"/>
      <c r="DK378" s="709"/>
      <c r="DL378" s="709"/>
      <c r="DM378" s="709"/>
      <c r="DN378" s="709"/>
      <c r="DO378" s="709"/>
      <c r="DP378" s="709"/>
      <c r="DQ378" s="709"/>
      <c r="DR378" s="709"/>
      <c r="DS378" s="709"/>
      <c r="DT378" s="709"/>
      <c r="DU378" s="709"/>
      <c r="DV378" s="709"/>
      <c r="DW378" s="709"/>
      <c r="DX378" s="709"/>
      <c r="DY378" s="709"/>
      <c r="DZ378" s="709"/>
      <c r="EA378" s="709"/>
      <c r="EB378" s="709"/>
      <c r="EC378" s="709"/>
      <c r="ED378" s="709"/>
      <c r="EE378" s="709"/>
      <c r="EF378" s="709"/>
      <c r="EG378" s="709"/>
      <c r="EH378" s="709"/>
      <c r="EI378" s="709"/>
      <c r="EJ378" s="709"/>
      <c r="EK378" s="709"/>
      <c r="EL378" s="709"/>
      <c r="EM378" s="709"/>
      <c r="EN378" s="709"/>
      <c r="EO378" s="709"/>
      <c r="EP378" s="709"/>
      <c r="EQ378" s="709"/>
      <c r="ER378" s="709"/>
      <c r="ES378" s="709"/>
      <c r="ET378" s="709"/>
      <c r="EU378" s="709"/>
      <c r="EV378" s="709"/>
      <c r="EW378" s="709"/>
      <c r="EX378" s="709"/>
      <c r="EY378" s="709"/>
      <c r="EZ378" s="709"/>
      <c r="FA378" s="709"/>
      <c r="FB378" s="709"/>
      <c r="FC378" s="709"/>
      <c r="FD378" s="709"/>
      <c r="FE378" s="709"/>
      <c r="FF378" s="709"/>
      <c r="FG378" s="709"/>
      <c r="FH378" s="709"/>
      <c r="FI378" s="709"/>
      <c r="FJ378" s="709"/>
      <c r="FK378" s="709"/>
      <c r="FL378" s="709"/>
      <c r="FM378" s="709"/>
      <c r="FN378" s="709"/>
      <c r="FO378" s="709"/>
      <c r="FP378" s="709"/>
      <c r="FQ378" s="709"/>
      <c r="FR378" s="709"/>
      <c r="FS378" s="709"/>
      <c r="FT378" s="709"/>
      <c r="FU378" s="709"/>
      <c r="FV378" s="709"/>
      <c r="FW378" s="709"/>
      <c r="FX378" s="709"/>
      <c r="FY378" s="709"/>
      <c r="FZ378" s="709"/>
      <c r="GA378" s="709"/>
      <c r="GB378" s="709"/>
      <c r="GC378" s="709"/>
      <c r="GD378" s="709"/>
      <c r="GE378" s="709"/>
      <c r="GF378" s="709"/>
      <c r="GG378" s="709"/>
      <c r="GH378" s="709"/>
      <c r="GI378" s="709"/>
      <c r="GJ378" s="709"/>
      <c r="GK378" s="709"/>
      <c r="GL378" s="709"/>
      <c r="GM378" s="709"/>
      <c r="GN378" s="709"/>
      <c r="GO378" s="709"/>
      <c r="GP378" s="709"/>
      <c r="GQ378" s="709"/>
      <c r="GR378" s="709"/>
      <c r="GS378" s="709"/>
      <c r="GT378" s="709"/>
      <c r="GU378" s="709"/>
      <c r="GV378" s="709"/>
      <c r="GW378" s="709"/>
      <c r="GX378" s="709"/>
      <c r="GY378" s="709"/>
      <c r="GZ378" s="709"/>
      <c r="HA378" s="709"/>
      <c r="HB378" s="709"/>
      <c r="HC378" s="709"/>
      <c r="HD378" s="709"/>
      <c r="HE378" s="709"/>
      <c r="HF378" s="709"/>
      <c r="HG378" s="709"/>
      <c r="HH378" s="709"/>
      <c r="HI378" s="709"/>
      <c r="HJ378" s="709"/>
      <c r="HK378" s="709"/>
      <c r="HL378" s="709"/>
      <c r="HM378" s="709"/>
      <c r="HN378" s="709"/>
      <c r="HO378" s="709"/>
      <c r="HP378" s="709"/>
      <c r="HQ378" s="709"/>
      <c r="HR378" s="709"/>
      <c r="HS378" s="564"/>
      <c r="HT378" s="564"/>
      <c r="HU378" s="564"/>
      <c r="HV378" s="564"/>
      <c r="HW378" s="564"/>
      <c r="HX378" s="564"/>
      <c r="HY378" s="564"/>
      <c r="HZ378" s="564"/>
      <c r="IA378" s="564"/>
      <c r="IB378" s="564"/>
      <c r="IC378" s="564"/>
      <c r="ID378" s="564"/>
      <c r="IE378" s="483"/>
      <c r="IF378" s="283"/>
      <c r="IG378" s="283"/>
      <c r="IH378" s="283"/>
    </row>
    <row r="379" spans="2:242" s="580" customFormat="1" ht="86.25" customHeight="1" thickBot="1" x14ac:dyDescent="0.35">
      <c r="B379" s="565" t="s">
        <v>145</v>
      </c>
      <c r="C379" s="566" t="s">
        <v>551</v>
      </c>
      <c r="D379" s="567"/>
      <c r="E379" s="568"/>
      <c r="F379" s="568"/>
      <c r="G379" s="568"/>
      <c r="H379" s="568"/>
      <c r="I379" s="568"/>
      <c r="J379" s="568"/>
      <c r="K379" s="568"/>
      <c r="L379" s="568"/>
      <c r="M379" s="568"/>
      <c r="N379" s="568"/>
      <c r="O379" s="568"/>
      <c r="P379" s="568"/>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0"/>
      <c r="AM379" s="571"/>
      <c r="AN379" s="571"/>
      <c r="AO379" s="572"/>
      <c r="AP379" s="573"/>
      <c r="AQ379" s="571"/>
      <c r="AR379" s="571"/>
      <c r="AS379" s="569"/>
      <c r="AT379" s="569"/>
      <c r="AU379" s="569"/>
      <c r="AV379" s="569"/>
      <c r="AW379" s="569"/>
      <c r="AX379" s="569"/>
      <c r="AY379" s="569"/>
      <c r="AZ379" s="569"/>
      <c r="BA379" s="569"/>
      <c r="BB379" s="569"/>
      <c r="BC379" s="569"/>
      <c r="BD379" s="569"/>
      <c r="BE379" s="569"/>
      <c r="BF379" s="569"/>
      <c r="BG379" s="569"/>
      <c r="BH379" s="569"/>
      <c r="BI379" s="569"/>
      <c r="BJ379" s="569"/>
      <c r="BK379" s="574"/>
      <c r="BL379" s="575"/>
      <c r="BM379" s="569"/>
      <c r="BN379" s="569"/>
      <c r="BO379" s="569"/>
      <c r="BP379" s="569"/>
      <c r="BQ379" s="569"/>
      <c r="BR379" s="569"/>
      <c r="BS379" s="569"/>
      <c r="BT379" s="569"/>
      <c r="BU379" s="569"/>
      <c r="BV379" s="569"/>
      <c r="BW379" s="569"/>
      <c r="BX379" s="569"/>
      <c r="BY379" s="569"/>
      <c r="BZ379" s="569"/>
      <c r="CA379" s="569"/>
      <c r="CB379" s="569"/>
      <c r="CC379" s="569"/>
      <c r="CD379" s="569"/>
      <c r="CE379" s="575"/>
      <c r="CF379" s="575"/>
      <c r="CG379" s="569"/>
      <c r="CH379" s="569"/>
      <c r="CI379" s="569"/>
      <c r="CJ379" s="569"/>
      <c r="CK379" s="569"/>
      <c r="CL379" s="569"/>
      <c r="CM379" s="569"/>
      <c r="CN379" s="569"/>
      <c r="CO379" s="569"/>
      <c r="CP379" s="569"/>
      <c r="CQ379" s="569"/>
      <c r="CR379" s="569"/>
      <c r="CS379" s="569"/>
      <c r="CT379" s="569"/>
      <c r="CU379" s="569"/>
      <c r="CV379" s="569"/>
      <c r="CW379" s="569"/>
      <c r="CX379" s="569"/>
      <c r="CY379" s="569"/>
      <c r="CZ379" s="569"/>
      <c r="DA379" s="569"/>
      <c r="DB379" s="569"/>
      <c r="DC379" s="569"/>
      <c r="DD379" s="569"/>
      <c r="DE379" s="569"/>
      <c r="DF379" s="569"/>
      <c r="DG379" s="569"/>
      <c r="DH379" s="569"/>
      <c r="DI379" s="569"/>
      <c r="DJ379" s="569"/>
      <c r="DK379" s="569"/>
      <c r="DL379" s="569"/>
      <c r="DM379" s="569"/>
      <c r="DN379" s="569"/>
      <c r="DO379" s="569"/>
      <c r="DP379" s="569"/>
      <c r="DQ379" s="569"/>
      <c r="DR379" s="569"/>
      <c r="DS379" s="569"/>
      <c r="DT379" s="569"/>
      <c r="DU379" s="569"/>
      <c r="DV379" s="569"/>
      <c r="DW379" s="569"/>
      <c r="DX379" s="569"/>
      <c r="DY379" s="569"/>
      <c r="DZ379" s="569"/>
      <c r="EA379" s="569"/>
      <c r="EB379" s="569"/>
      <c r="EC379" s="569"/>
      <c r="ED379" s="569"/>
      <c r="EE379" s="569"/>
      <c r="EF379" s="569"/>
      <c r="EG379" s="569">
        <f>EH379+EI379+EJ379</f>
        <v>0</v>
      </c>
      <c r="EH379" s="569">
        <v>0</v>
      </c>
      <c r="EI379" s="569">
        <v>0</v>
      </c>
      <c r="EJ379" s="569">
        <v>0</v>
      </c>
      <c r="EK379" s="569">
        <v>0</v>
      </c>
      <c r="EL379" s="569">
        <v>0</v>
      </c>
      <c r="EM379" s="569">
        <v>0</v>
      </c>
      <c r="EN379" s="569">
        <v>0</v>
      </c>
      <c r="EO379" s="569"/>
      <c r="EP379" s="569"/>
      <c r="EQ379" s="569"/>
      <c r="ER379" s="569"/>
      <c r="ES379" s="569">
        <f>ET379</f>
        <v>0</v>
      </c>
      <c r="ET379" s="569">
        <f>EH379</f>
        <v>0</v>
      </c>
      <c r="EU379" s="569">
        <v>0</v>
      </c>
      <c r="EV379" s="569">
        <v>0</v>
      </c>
      <c r="EW379" s="569"/>
      <c r="EX379" s="569"/>
      <c r="EY379" s="569"/>
      <c r="EZ379" s="569"/>
      <c r="FA379" s="569"/>
      <c r="FB379" s="569"/>
      <c r="FC379" s="569">
        <f>FF379</f>
        <v>6500</v>
      </c>
      <c r="FD379" s="569">
        <v>0</v>
      </c>
      <c r="FE379" s="569">
        <v>0</v>
      </c>
      <c r="FF379" s="569">
        <v>6500</v>
      </c>
      <c r="FG379" s="569">
        <v>0</v>
      </c>
      <c r="FH379" s="569">
        <v>0</v>
      </c>
      <c r="FI379" s="569">
        <v>0</v>
      </c>
      <c r="FJ379" s="569">
        <v>0</v>
      </c>
      <c r="FK379" s="569"/>
      <c r="FL379" s="569"/>
      <c r="FM379" s="569"/>
      <c r="FN379" s="569"/>
      <c r="FO379" s="569">
        <f>FR379</f>
        <v>6500</v>
      </c>
      <c r="FP379" s="569">
        <v>0</v>
      </c>
      <c r="FQ379" s="569">
        <v>0</v>
      </c>
      <c r="FR379" s="569">
        <v>6500</v>
      </c>
      <c r="FS379" s="569">
        <f>FU379</f>
        <v>0</v>
      </c>
      <c r="FT379" s="576">
        <f>FS379/FC379</f>
        <v>0</v>
      </c>
      <c r="FU379" s="569"/>
      <c r="FV379" s="569"/>
      <c r="FW379" s="569"/>
      <c r="FX379" s="569"/>
      <c r="FY379" s="569">
        <v>0</v>
      </c>
      <c r="FZ379" s="569">
        <f>FY379/FF379</f>
        <v>0</v>
      </c>
      <c r="GA379" s="569">
        <f>GC379+GE379+GG379</f>
        <v>6500</v>
      </c>
      <c r="GB379" s="577">
        <f>GA379/FC379</f>
        <v>1</v>
      </c>
      <c r="GC379" s="569">
        <v>0</v>
      </c>
      <c r="GD379" s="569">
        <v>0</v>
      </c>
      <c r="GE379" s="569">
        <v>0</v>
      </c>
      <c r="GF379" s="569">
        <v>0</v>
      </c>
      <c r="GG379" s="569">
        <v>6500</v>
      </c>
      <c r="GH379" s="577">
        <f>GG379/FF379</f>
        <v>1</v>
      </c>
      <c r="GI379" s="569">
        <f>GK379+GM379+GO379</f>
        <v>6500</v>
      </c>
      <c r="GJ379" s="576">
        <f>GI379/FC379</f>
        <v>1</v>
      </c>
      <c r="GK379" s="569">
        <v>0</v>
      </c>
      <c r="GL379" s="569">
        <v>0</v>
      </c>
      <c r="GM379" s="569">
        <v>0</v>
      </c>
      <c r="GN379" s="569">
        <v>0</v>
      </c>
      <c r="GO379" s="569">
        <v>6500</v>
      </c>
      <c r="GP379" s="577">
        <f>GO379/FF379</f>
        <v>1</v>
      </c>
      <c r="GQ379" s="569"/>
      <c r="GR379" s="569"/>
      <c r="GS379" s="569"/>
      <c r="GT379" s="569"/>
      <c r="GU379" s="569">
        <v>0</v>
      </c>
      <c r="GV379" s="569">
        <v>0</v>
      </c>
      <c r="GW379" s="569">
        <v>0</v>
      </c>
      <c r="GX379" s="569">
        <v>0</v>
      </c>
      <c r="GY379" s="569"/>
      <c r="GZ379" s="569"/>
      <c r="HA379" s="569"/>
      <c r="HB379" s="569"/>
      <c r="HC379" s="569"/>
      <c r="HD379" s="569"/>
      <c r="HE379" s="569"/>
      <c r="HF379" s="569"/>
      <c r="HG379" s="569">
        <v>0</v>
      </c>
      <c r="HH379" s="569">
        <v>0</v>
      </c>
      <c r="HI379" s="569">
        <v>0</v>
      </c>
      <c r="HJ379" s="569">
        <v>0</v>
      </c>
      <c r="HK379" s="569"/>
      <c r="HL379" s="569"/>
      <c r="HM379" s="569"/>
      <c r="HN379" s="569"/>
      <c r="HO379" s="569">
        <v>0</v>
      </c>
      <c r="HP379" s="569">
        <v>0</v>
      </c>
      <c r="HQ379" s="569">
        <v>0</v>
      </c>
      <c r="HR379" s="569">
        <v>0</v>
      </c>
      <c r="HS379" s="569">
        <v>0</v>
      </c>
      <c r="HT379" s="569">
        <v>0</v>
      </c>
      <c r="HU379" s="569">
        <v>0</v>
      </c>
      <c r="HV379" s="569">
        <v>0</v>
      </c>
      <c r="HW379" s="569"/>
      <c r="HX379" s="569"/>
      <c r="HY379" s="569"/>
      <c r="HZ379" s="569"/>
      <c r="IA379" s="569">
        <v>0</v>
      </c>
      <c r="IB379" s="569">
        <v>0</v>
      </c>
      <c r="IC379" s="569">
        <v>0</v>
      </c>
      <c r="ID379" s="569">
        <v>0</v>
      </c>
      <c r="IE379" s="578"/>
      <c r="IF379" s="579"/>
      <c r="IG379" s="579"/>
      <c r="IH379" s="579"/>
    </row>
    <row r="380" spans="2:242" s="217" customFormat="1" ht="60.75" customHeight="1" x14ac:dyDescent="0.3">
      <c r="B380" s="708" t="s">
        <v>552</v>
      </c>
      <c r="C380" s="709"/>
      <c r="D380" s="709"/>
      <c r="E380" s="709"/>
      <c r="F380" s="709"/>
      <c r="G380" s="709"/>
      <c r="H380" s="709"/>
      <c r="I380" s="709"/>
      <c r="J380" s="709"/>
      <c r="K380" s="709"/>
      <c r="L380" s="709"/>
      <c r="M380" s="709"/>
      <c r="N380" s="709"/>
      <c r="O380" s="709"/>
      <c r="P380" s="709"/>
      <c r="Q380" s="709"/>
      <c r="R380" s="709"/>
      <c r="S380" s="709"/>
      <c r="T380" s="709"/>
      <c r="U380" s="709"/>
      <c r="V380" s="709"/>
      <c r="W380" s="709"/>
      <c r="X380" s="709"/>
      <c r="Y380" s="709"/>
      <c r="Z380" s="709"/>
      <c r="AA380" s="709"/>
      <c r="AB380" s="709"/>
      <c r="AC380" s="709"/>
      <c r="AD380" s="709"/>
      <c r="AE380" s="709"/>
      <c r="AF380" s="709"/>
      <c r="AG380" s="709"/>
      <c r="AH380" s="709"/>
      <c r="AI380" s="709"/>
      <c r="AJ380" s="709"/>
      <c r="AK380" s="709"/>
      <c r="AL380" s="709"/>
      <c r="AM380" s="709"/>
      <c r="AN380" s="709"/>
      <c r="AO380" s="709"/>
      <c r="AP380" s="709"/>
      <c r="AQ380" s="709"/>
      <c r="AR380" s="709"/>
      <c r="AS380" s="709"/>
      <c r="AT380" s="709"/>
      <c r="AU380" s="709"/>
      <c r="AV380" s="709"/>
      <c r="AW380" s="709"/>
      <c r="AX380" s="709"/>
      <c r="AY380" s="709"/>
      <c r="AZ380" s="709"/>
      <c r="BA380" s="709"/>
      <c r="BB380" s="709"/>
      <c r="BC380" s="709"/>
      <c r="BD380" s="709"/>
      <c r="BE380" s="709"/>
      <c r="BF380" s="709"/>
      <c r="BG380" s="709"/>
      <c r="BH380" s="709"/>
      <c r="BI380" s="709"/>
      <c r="BJ380" s="709"/>
      <c r="BK380" s="709"/>
      <c r="BL380" s="709"/>
      <c r="BM380" s="709"/>
      <c r="BN380" s="709"/>
      <c r="BO380" s="709"/>
      <c r="BP380" s="709"/>
      <c r="BQ380" s="709"/>
      <c r="BR380" s="709"/>
      <c r="BS380" s="709"/>
      <c r="BT380" s="709"/>
      <c r="BU380" s="709"/>
      <c r="BV380" s="709"/>
      <c r="BW380" s="709"/>
      <c r="BX380" s="709"/>
      <c r="BY380" s="709"/>
      <c r="BZ380" s="709"/>
      <c r="CA380" s="709"/>
      <c r="CB380" s="709"/>
      <c r="CC380" s="709"/>
      <c r="CD380" s="709"/>
      <c r="CE380" s="709"/>
      <c r="CF380" s="709"/>
      <c r="CG380" s="709"/>
      <c r="CH380" s="709"/>
      <c r="CI380" s="709"/>
      <c r="CJ380" s="709"/>
      <c r="CK380" s="709"/>
      <c r="CL380" s="709"/>
      <c r="CM380" s="709"/>
      <c r="CN380" s="709"/>
      <c r="CO380" s="709"/>
      <c r="CP380" s="709"/>
      <c r="CQ380" s="709"/>
      <c r="CR380" s="709"/>
      <c r="CS380" s="709"/>
      <c r="CT380" s="709"/>
      <c r="CU380" s="709"/>
      <c r="CV380" s="709"/>
      <c r="CW380" s="709"/>
      <c r="CX380" s="709"/>
      <c r="CY380" s="709"/>
      <c r="CZ380" s="709"/>
      <c r="DA380" s="709"/>
      <c r="DB380" s="709"/>
      <c r="DC380" s="709"/>
      <c r="DD380" s="709"/>
      <c r="DE380" s="709"/>
      <c r="DF380" s="709"/>
      <c r="DG380" s="709"/>
      <c r="DH380" s="709"/>
      <c r="DI380" s="709"/>
      <c r="DJ380" s="709"/>
      <c r="DK380" s="709"/>
      <c r="DL380" s="709"/>
      <c r="DM380" s="709"/>
      <c r="DN380" s="709"/>
      <c r="DO380" s="709"/>
      <c r="DP380" s="709"/>
      <c r="DQ380" s="709"/>
      <c r="DR380" s="709"/>
      <c r="DS380" s="709"/>
      <c r="DT380" s="709"/>
      <c r="DU380" s="709"/>
      <c r="DV380" s="709"/>
      <c r="DW380" s="709"/>
      <c r="DX380" s="709"/>
      <c r="DY380" s="709"/>
      <c r="DZ380" s="709"/>
      <c r="EA380" s="709"/>
      <c r="EB380" s="709"/>
      <c r="EC380" s="709"/>
      <c r="ED380" s="709"/>
      <c r="EE380" s="709"/>
      <c r="EF380" s="709"/>
      <c r="EG380" s="709"/>
      <c r="EH380" s="709"/>
      <c r="EI380" s="709"/>
      <c r="EJ380" s="709"/>
      <c r="EK380" s="709"/>
      <c r="EL380" s="709"/>
      <c r="EM380" s="709"/>
      <c r="EN380" s="709"/>
      <c r="EO380" s="709"/>
      <c r="EP380" s="709"/>
      <c r="EQ380" s="709"/>
      <c r="ER380" s="709"/>
      <c r="ES380" s="709"/>
      <c r="ET380" s="709"/>
      <c r="EU380" s="709"/>
      <c r="EV380" s="709"/>
      <c r="EW380" s="709"/>
      <c r="EX380" s="709"/>
      <c r="EY380" s="709"/>
      <c r="EZ380" s="709"/>
      <c r="FA380" s="709"/>
      <c r="FB380" s="709"/>
      <c r="FC380" s="709"/>
      <c r="FD380" s="709"/>
      <c r="FE380" s="709"/>
      <c r="FF380" s="709"/>
      <c r="FG380" s="709"/>
      <c r="FH380" s="709"/>
      <c r="FI380" s="709"/>
      <c r="FJ380" s="709"/>
      <c r="FK380" s="709"/>
      <c r="FL380" s="709"/>
      <c r="FM380" s="709"/>
      <c r="FN380" s="709"/>
      <c r="FO380" s="709"/>
      <c r="FP380" s="709"/>
      <c r="FQ380" s="709"/>
      <c r="FR380" s="709"/>
      <c r="FS380" s="709"/>
      <c r="FT380" s="709"/>
      <c r="FU380" s="709"/>
      <c r="FV380" s="709"/>
      <c r="FW380" s="709"/>
      <c r="FX380" s="709"/>
      <c r="FY380" s="709"/>
      <c r="FZ380" s="709"/>
      <c r="GA380" s="709"/>
      <c r="GB380" s="709"/>
      <c r="GC380" s="709"/>
      <c r="GD380" s="709"/>
      <c r="GE380" s="709"/>
      <c r="GF380" s="709"/>
      <c r="GG380" s="709"/>
      <c r="GH380" s="709"/>
      <c r="GI380" s="709"/>
      <c r="GJ380" s="709"/>
      <c r="GK380" s="709"/>
      <c r="GL380" s="709"/>
      <c r="GM380" s="709"/>
      <c r="GN380" s="709"/>
      <c r="GO380" s="709"/>
      <c r="GP380" s="709"/>
      <c r="GQ380" s="709"/>
      <c r="GR380" s="709"/>
      <c r="GS380" s="709"/>
      <c r="GT380" s="709"/>
      <c r="GU380" s="709"/>
      <c r="GV380" s="709"/>
      <c r="GW380" s="709"/>
      <c r="GX380" s="709"/>
      <c r="GY380" s="709"/>
      <c r="GZ380" s="709"/>
      <c r="HA380" s="709"/>
      <c r="HB380" s="709"/>
      <c r="HC380" s="709"/>
      <c r="HD380" s="709"/>
      <c r="HE380" s="709"/>
      <c r="HF380" s="709"/>
      <c r="HG380" s="709"/>
      <c r="HH380" s="709"/>
      <c r="HI380" s="709"/>
      <c r="HJ380" s="709"/>
      <c r="HK380" s="709"/>
      <c r="HL380" s="709"/>
      <c r="HM380" s="709"/>
      <c r="HN380" s="709"/>
      <c r="HO380" s="709"/>
      <c r="HP380" s="709"/>
      <c r="HQ380" s="709"/>
      <c r="HR380" s="709"/>
      <c r="HS380" s="710"/>
      <c r="HT380" s="710"/>
      <c r="HU380" s="710"/>
      <c r="HV380" s="710"/>
      <c r="HW380" s="710"/>
      <c r="HX380" s="710"/>
      <c r="HY380" s="710"/>
      <c r="HZ380" s="710"/>
      <c r="IA380" s="710"/>
      <c r="IB380" s="710"/>
      <c r="IC380" s="710"/>
      <c r="ID380" s="710"/>
      <c r="IE380" s="711"/>
      <c r="IF380" s="517"/>
      <c r="IG380" s="517"/>
      <c r="IH380" s="517"/>
    </row>
    <row r="381" spans="2:242" s="580" customFormat="1" ht="66" customHeight="1" thickBot="1" x14ac:dyDescent="0.35">
      <c r="B381" s="565" t="s">
        <v>145</v>
      </c>
      <c r="C381" s="566" t="s">
        <v>553</v>
      </c>
      <c r="D381" s="567" t="s">
        <v>554</v>
      </c>
      <c r="E381" s="568">
        <f>F381+G381</f>
        <v>4456.0509999999995</v>
      </c>
      <c r="F381" s="568">
        <f>F382+F384</f>
        <v>2919.1757699999998</v>
      </c>
      <c r="G381" s="568">
        <f>G382+G384</f>
        <v>1536.8752300000001</v>
      </c>
      <c r="H381" s="568">
        <f>I381+J381</f>
        <v>15328.551740000001</v>
      </c>
      <c r="I381" s="568">
        <f>I382+I384</f>
        <v>5556.3421799999996</v>
      </c>
      <c r="J381" s="568">
        <f>J382+J384</f>
        <v>9772.2095600000011</v>
      </c>
      <c r="K381" s="568">
        <f>L381+M381</f>
        <v>19784.602740000002</v>
      </c>
      <c r="L381" s="568">
        <f>L382+L384</f>
        <v>8475.5179499999995</v>
      </c>
      <c r="M381" s="568">
        <f>M382+M384</f>
        <v>11309.084790000001</v>
      </c>
      <c r="N381" s="568">
        <f>O381+P381</f>
        <v>0</v>
      </c>
      <c r="O381" s="568">
        <f>O382+O384</f>
        <v>0</v>
      </c>
      <c r="P381" s="568">
        <f>P382+P384</f>
        <v>0</v>
      </c>
      <c r="Q381" s="569">
        <f>R381+S381</f>
        <v>19784.602740000002</v>
      </c>
      <c r="R381" s="569">
        <f>R382+R384</f>
        <v>8475.5179499999995</v>
      </c>
      <c r="S381" s="569">
        <f>S382+S384</f>
        <v>11309.084790000001</v>
      </c>
      <c r="T381" s="569">
        <f>U381+V381</f>
        <v>1555</v>
      </c>
      <c r="U381" s="569">
        <f>U382+U384</f>
        <v>0</v>
      </c>
      <c r="V381" s="569">
        <f>V382+V384</f>
        <v>1555</v>
      </c>
      <c r="W381" s="569" t="e">
        <f>X381+Y381</f>
        <v>#REF!</v>
      </c>
      <c r="X381" s="569" t="e">
        <f>X382+X384</f>
        <v>#REF!</v>
      </c>
      <c r="Y381" s="569">
        <f>Y382+Y384</f>
        <v>-1555</v>
      </c>
      <c r="Z381" s="569" t="e">
        <f>AA381+AB381</f>
        <v>#REF!</v>
      </c>
      <c r="AA381" s="569" t="e">
        <f>AA382+AA384</f>
        <v>#REF!</v>
      </c>
      <c r="AB381" s="569">
        <f>AB382+AB384</f>
        <v>0</v>
      </c>
      <c r="AC381" s="569">
        <f>AD381+AE381</f>
        <v>0</v>
      </c>
      <c r="AD381" s="569"/>
      <c r="AE381" s="569">
        <f>AE382+AE384</f>
        <v>0</v>
      </c>
      <c r="AF381" s="569" t="e">
        <f>AG381+AH381</f>
        <v>#REF!</v>
      </c>
      <c r="AG381" s="569" t="e">
        <f>AG382+AG384</f>
        <v>#REF!</v>
      </c>
      <c r="AH381" s="569">
        <f>AH382+AH384</f>
        <v>0</v>
      </c>
      <c r="AI381" s="569">
        <v>0</v>
      </c>
      <c r="AJ381" s="569">
        <v>0</v>
      </c>
      <c r="AK381" s="570" t="e">
        <f>Z381-AJ381</f>
        <v>#REF!</v>
      </c>
      <c r="AL381" s="570" t="e">
        <f>AF381-AJ381</f>
        <v>#REF!</v>
      </c>
      <c r="AM381" s="571" t="s">
        <v>555</v>
      </c>
      <c r="AN381" s="571" t="s">
        <v>555</v>
      </c>
      <c r="AO381" s="572">
        <v>1</v>
      </c>
      <c r="AP381" s="573">
        <v>19700</v>
      </c>
      <c r="AQ381" s="571"/>
      <c r="AR381" s="571"/>
      <c r="AS381" s="569">
        <f>AT381+AU381</f>
        <v>20000.400000000001</v>
      </c>
      <c r="AT381" s="569">
        <f>'[4]2018-2019 _с лимит75и50'!BQ216</f>
        <v>20000.400000000001</v>
      </c>
      <c r="AU381" s="569">
        <f>AU382+AU384</f>
        <v>0</v>
      </c>
      <c r="AV381" s="569">
        <f>AW381+AX381</f>
        <v>0</v>
      </c>
      <c r="AW381" s="569">
        <f>AW382+AW384</f>
        <v>0</v>
      </c>
      <c r="AX381" s="569">
        <f>AX382+AX384</f>
        <v>0</v>
      </c>
      <c r="AY381" s="569">
        <f>AZ381+BA381</f>
        <v>20000.400000000001</v>
      </c>
      <c r="AZ381" s="569">
        <f>AT381+AW381</f>
        <v>20000.400000000001</v>
      </c>
      <c r="BA381" s="569">
        <f>BA382+BA384</f>
        <v>0</v>
      </c>
      <c r="BB381" s="569">
        <f>BC381+BD381</f>
        <v>0</v>
      </c>
      <c r="BC381" s="569">
        <f>BC382+BC384</f>
        <v>0</v>
      </c>
      <c r="BD381" s="569">
        <f>BD382+BD384</f>
        <v>0</v>
      </c>
      <c r="BE381" s="569">
        <f>BF381+BG381</f>
        <v>-0.40000000000145519</v>
      </c>
      <c r="BF381" s="569">
        <f>BI381-AZ381</f>
        <v>-0.40000000000145519</v>
      </c>
      <c r="BG381" s="569">
        <f>BG382+BG384</f>
        <v>0</v>
      </c>
      <c r="BH381" s="569">
        <f>BI381+BJ381</f>
        <v>20000</v>
      </c>
      <c r="BI381" s="569">
        <v>20000</v>
      </c>
      <c r="BJ381" s="569">
        <f>BJ382+BJ384</f>
        <v>0</v>
      </c>
      <c r="BK381" s="574">
        <v>1</v>
      </c>
      <c r="BL381" s="575">
        <f>AZ381</f>
        <v>20000.400000000001</v>
      </c>
      <c r="BM381" s="569">
        <f>BN381+BO381</f>
        <v>20000</v>
      </c>
      <c r="BN381" s="569">
        <f>BI381</f>
        <v>20000</v>
      </c>
      <c r="BO381" s="569">
        <f>BO382+BO384</f>
        <v>0</v>
      </c>
      <c r="BP381" s="569">
        <f>BQ381+BR381</f>
        <v>0</v>
      </c>
      <c r="BQ381" s="569">
        <v>0</v>
      </c>
      <c r="BR381" s="569">
        <f>BR382+BR384</f>
        <v>0</v>
      </c>
      <c r="BS381" s="569">
        <f>BT381+BU381</f>
        <v>0</v>
      </c>
      <c r="BT381" s="569">
        <v>0</v>
      </c>
      <c r="BU381" s="569">
        <f>BU382+BU384</f>
        <v>0</v>
      </c>
      <c r="BV381" s="569">
        <f>BW381+BX381</f>
        <v>20000.400000000001</v>
      </c>
      <c r="BW381" s="569">
        <v>20000.400000000001</v>
      </c>
      <c r="BX381" s="569">
        <f>BX382+BX384</f>
        <v>0</v>
      </c>
      <c r="BY381" s="569">
        <f>BZ381+CA381</f>
        <v>0</v>
      </c>
      <c r="BZ381" s="569">
        <f>CC381-BI381</f>
        <v>0</v>
      </c>
      <c r="CA381" s="569">
        <f>CA382+CA384</f>
        <v>0</v>
      </c>
      <c r="CB381" s="569">
        <f>CC381+CD381</f>
        <v>20000</v>
      </c>
      <c r="CC381" s="569">
        <f>BI381</f>
        <v>20000</v>
      </c>
      <c r="CD381" s="569">
        <f>CD382+CD384</f>
        <v>0</v>
      </c>
      <c r="CE381" s="575">
        <v>1</v>
      </c>
      <c r="CF381" s="575">
        <f>BW381</f>
        <v>20000.400000000001</v>
      </c>
      <c r="CG381" s="569"/>
      <c r="CH381" s="569">
        <f>CI381+CJ381</f>
        <v>0</v>
      </c>
      <c r="CI381" s="569">
        <f>'[4]2018-2019 _с лимит75и50'!DC216</f>
        <v>0</v>
      </c>
      <c r="CJ381" s="569">
        <f>CJ382+CJ384</f>
        <v>0</v>
      </c>
      <c r="CK381" s="569">
        <f>CL381+CM381</f>
        <v>20000</v>
      </c>
      <c r="CL381" s="569">
        <f>CR381-CH381</f>
        <v>20000</v>
      </c>
      <c r="CM381" s="569">
        <f>CM382+CM384</f>
        <v>0</v>
      </c>
      <c r="CN381" s="569">
        <f>CO381+CP381</f>
        <v>0</v>
      </c>
      <c r="CO381" s="569">
        <v>0</v>
      </c>
      <c r="CP381" s="569">
        <f>CP382+CP384</f>
        <v>0</v>
      </c>
      <c r="CQ381" s="569">
        <f>CR381+CS381</f>
        <v>20000</v>
      </c>
      <c r="CR381" s="569">
        <f>20000</f>
        <v>20000</v>
      </c>
      <c r="CS381" s="569">
        <f>CS382+CS384</f>
        <v>0</v>
      </c>
      <c r="CT381" s="569">
        <f>CU381+CV381</f>
        <v>0</v>
      </c>
      <c r="CU381" s="569">
        <f>CA381</f>
        <v>0</v>
      </c>
      <c r="CV381" s="569">
        <f>CV382+CV384</f>
        <v>0</v>
      </c>
      <c r="CW381" s="569">
        <f>CX381+CY381</f>
        <v>20000</v>
      </c>
      <c r="CX381" s="569">
        <v>20000</v>
      </c>
      <c r="CY381" s="569"/>
      <c r="CZ381" s="569">
        <f>DA381+DB381</f>
        <v>20000</v>
      </c>
      <c r="DA381" s="569">
        <f>20000</f>
        <v>20000</v>
      </c>
      <c r="DB381" s="569">
        <f>DB382+DB384</f>
        <v>0</v>
      </c>
      <c r="DC381" s="569">
        <v>0</v>
      </c>
      <c r="DD381" s="569">
        <v>0</v>
      </c>
      <c r="DE381" s="569">
        <v>0</v>
      </c>
      <c r="DF381" s="569">
        <f>DG381</f>
        <v>0</v>
      </c>
      <c r="DG381" s="569">
        <f>DJ381-CX381</f>
        <v>0</v>
      </c>
      <c r="DH381" s="569"/>
      <c r="DI381" s="569">
        <f>DJ381+DK381</f>
        <v>20000</v>
      </c>
      <c r="DJ381" s="569">
        <f>CX381</f>
        <v>20000</v>
      </c>
      <c r="DK381" s="569"/>
      <c r="DL381" s="569">
        <f>DM381+DN381</f>
        <v>0</v>
      </c>
      <c r="DM381" s="569">
        <v>0</v>
      </c>
      <c r="DN381" s="569"/>
      <c r="DO381" s="569">
        <f>DP381+DQ381</f>
        <v>0</v>
      </c>
      <c r="DP381" s="569">
        <f>DD381</f>
        <v>0</v>
      </c>
      <c r="DQ381" s="569"/>
      <c r="DR381" s="569">
        <f>DS381+DT381</f>
        <v>20000</v>
      </c>
      <c r="DS381" s="569">
        <f>DJ381-DM381-DP381</f>
        <v>20000</v>
      </c>
      <c r="DT381" s="569"/>
      <c r="DU381" s="569">
        <f>DV381+DW381</f>
        <v>20000</v>
      </c>
      <c r="DV381" s="569">
        <f>20000</f>
        <v>20000</v>
      </c>
      <c r="DW381" s="569"/>
      <c r="DX381" s="569">
        <f>DY381+DZ381</f>
        <v>20000</v>
      </c>
      <c r="DY381" s="569">
        <f>20000</f>
        <v>20000</v>
      </c>
      <c r="DZ381" s="569">
        <f>DZ382+DZ384</f>
        <v>0</v>
      </c>
      <c r="EA381" s="569"/>
      <c r="EB381" s="569"/>
      <c r="EC381" s="569"/>
      <c r="ED381" s="569"/>
      <c r="EE381" s="569"/>
      <c r="EF381" s="569"/>
      <c r="EG381" s="569">
        <f>EH381</f>
        <v>20000</v>
      </c>
      <c r="EH381" s="569">
        <f>DV381-EE381</f>
        <v>20000</v>
      </c>
      <c r="EI381" s="569"/>
      <c r="EJ381" s="569"/>
      <c r="EK381" s="569">
        <f>EL381+EN381</f>
        <v>-20000</v>
      </c>
      <c r="EL381" s="569">
        <f>ET381-EH381</f>
        <v>-20000</v>
      </c>
      <c r="EM381" s="569"/>
      <c r="EN381" s="569"/>
      <c r="EO381" s="569">
        <f>EP381+ER381</f>
        <v>0</v>
      </c>
      <c r="EP381" s="569"/>
      <c r="EQ381" s="569"/>
      <c r="ER381" s="569"/>
      <c r="ES381" s="569">
        <f>ET381</f>
        <v>0</v>
      </c>
      <c r="ET381" s="569"/>
      <c r="EU381" s="569"/>
      <c r="EV381" s="569"/>
      <c r="EW381" s="569">
        <f>EX381+EY381</f>
        <v>20000</v>
      </c>
      <c r="EX381" s="569">
        <f>20000</f>
        <v>20000</v>
      </c>
      <c r="EY381" s="569">
        <f>EY382+EY384</f>
        <v>0</v>
      </c>
      <c r="EZ381" s="569"/>
      <c r="FA381" s="569"/>
      <c r="FB381" s="569"/>
      <c r="FC381" s="569">
        <f>FD381</f>
        <v>20000</v>
      </c>
      <c r="FD381" s="569">
        <f>SUM(FD382:FD384)</f>
        <v>20000</v>
      </c>
      <c r="FE381" s="569"/>
      <c r="FF381" s="569"/>
      <c r="FG381" s="569">
        <f>FH381+FJ381</f>
        <v>0</v>
      </c>
      <c r="FH381" s="569">
        <f>FH382</f>
        <v>0</v>
      </c>
      <c r="FI381" s="569"/>
      <c r="FJ381" s="569"/>
      <c r="FK381" s="569">
        <f>FL381+FN381</f>
        <v>0</v>
      </c>
      <c r="FL381" s="569"/>
      <c r="FM381" s="569"/>
      <c r="FN381" s="569"/>
      <c r="FO381" s="569">
        <f>FP381</f>
        <v>20000</v>
      </c>
      <c r="FP381" s="569">
        <f>FD381</f>
        <v>20000</v>
      </c>
      <c r="FQ381" s="569"/>
      <c r="FR381" s="569"/>
      <c r="FS381" s="569">
        <f>FU381+FW381+FY381</f>
        <v>1113.1300000000001</v>
      </c>
      <c r="FT381" s="576">
        <f>FS381/FC381</f>
        <v>5.5656500000000005E-2</v>
      </c>
      <c r="FU381" s="569">
        <f>SUM(FU382:FU384)</f>
        <v>1113.1300000000001</v>
      </c>
      <c r="FV381" s="577">
        <f>FU381/FD381</f>
        <v>5.5656500000000005E-2</v>
      </c>
      <c r="FW381" s="569"/>
      <c r="FX381" s="569"/>
      <c r="FY381" s="569"/>
      <c r="FZ381" s="569"/>
      <c r="GA381" s="569">
        <f>GC381+GE381+GG381</f>
        <v>1113.1300000000001</v>
      </c>
      <c r="GB381" s="577">
        <f>GA381/FC381</f>
        <v>5.5656500000000005E-2</v>
      </c>
      <c r="GC381" s="569">
        <f>SUM(GC382:GC384)</f>
        <v>1113.1300000000001</v>
      </c>
      <c r="GD381" s="577">
        <f>GC381/FD381</f>
        <v>5.5656500000000005E-2</v>
      </c>
      <c r="GE381" s="569">
        <v>0</v>
      </c>
      <c r="GF381" s="569">
        <v>0</v>
      </c>
      <c r="GG381" s="569">
        <v>0</v>
      </c>
      <c r="GH381" s="569">
        <v>0</v>
      </c>
      <c r="GI381" s="569">
        <f>GK381+GM381+GO381</f>
        <v>1113.1300000000001</v>
      </c>
      <c r="GJ381" s="576">
        <f>GI381/FC381</f>
        <v>5.5656500000000005E-2</v>
      </c>
      <c r="GK381" s="569">
        <f>SUM(GK382:GK384)</f>
        <v>1113.1300000000001</v>
      </c>
      <c r="GL381" s="577">
        <f>GK381/FD381</f>
        <v>5.5656500000000005E-2</v>
      </c>
      <c r="GM381" s="569"/>
      <c r="GN381" s="569"/>
      <c r="GO381" s="569"/>
      <c r="GP381" s="569"/>
      <c r="GQ381" s="569"/>
      <c r="GR381" s="569"/>
      <c r="GS381" s="569"/>
      <c r="GT381" s="569"/>
      <c r="GU381" s="569">
        <f>GV381</f>
        <v>20000</v>
      </c>
      <c r="GV381" s="569">
        <f>FP381</f>
        <v>20000</v>
      </c>
      <c r="GW381" s="569"/>
      <c r="GX381" s="569"/>
      <c r="GY381" s="569"/>
      <c r="GZ381" s="569"/>
      <c r="HA381" s="569"/>
      <c r="HB381" s="569"/>
      <c r="HC381" s="569"/>
      <c r="HD381" s="569"/>
      <c r="HE381" s="569"/>
      <c r="HF381" s="569"/>
      <c r="HG381" s="569">
        <f>HH381</f>
        <v>0</v>
      </c>
      <c r="HH381" s="569">
        <f>HD381</f>
        <v>0</v>
      </c>
      <c r="HI381" s="569"/>
      <c r="HJ381" s="569"/>
      <c r="HK381" s="569">
        <f>HL381</f>
        <v>0</v>
      </c>
      <c r="HL381" s="569">
        <f>HH381</f>
        <v>0</v>
      </c>
      <c r="HM381" s="569"/>
      <c r="HN381" s="569"/>
      <c r="HO381" s="569">
        <f>HP381</f>
        <v>20000</v>
      </c>
      <c r="HP381" s="569">
        <f>GV381</f>
        <v>20000</v>
      </c>
      <c r="HQ381" s="569"/>
      <c r="HR381" s="569"/>
      <c r="HS381" s="569">
        <f>HT381</f>
        <v>20000</v>
      </c>
      <c r="HT381" s="569">
        <f>HP381</f>
        <v>20000</v>
      </c>
      <c r="HU381" s="569"/>
      <c r="HV381" s="569"/>
      <c r="HW381" s="569">
        <f>HX381</f>
        <v>0</v>
      </c>
      <c r="HX381" s="569">
        <v>0</v>
      </c>
      <c r="HY381" s="569"/>
      <c r="HZ381" s="569"/>
      <c r="IA381" s="569">
        <f>IB381</f>
        <v>20000</v>
      </c>
      <c r="IB381" s="569">
        <f>HT381</f>
        <v>20000</v>
      </c>
      <c r="IC381" s="569"/>
      <c r="ID381" s="569"/>
      <c r="IE381" s="581" t="s">
        <v>556</v>
      </c>
      <c r="IF381" s="579"/>
      <c r="IG381" s="579"/>
      <c r="IH381" s="579"/>
    </row>
    <row r="382" spans="2:242" s="217" customFormat="1" ht="18" hidden="1" customHeight="1" x14ac:dyDescent="0.3">
      <c r="B382" s="582"/>
      <c r="C382" s="583" t="s">
        <v>557</v>
      </c>
      <c r="D382" s="584" t="s">
        <v>558</v>
      </c>
      <c r="E382" s="585">
        <f>F382+G382</f>
        <v>3696.0509999999999</v>
      </c>
      <c r="F382" s="585">
        <v>2919.1757699999998</v>
      </c>
      <c r="G382" s="585">
        <v>776.87522999999999</v>
      </c>
      <c r="H382" s="585">
        <f>I382+J382</f>
        <v>10086.60174</v>
      </c>
      <c r="I382" s="586">
        <f>L382-F382</f>
        <v>536.3421800000001</v>
      </c>
      <c r="J382" s="586">
        <f>M382-G382</f>
        <v>9550.2595600000004</v>
      </c>
      <c r="K382" s="585">
        <f>L382+M382</f>
        <v>13782.65274</v>
      </c>
      <c r="L382" s="585">
        <f>2919.17577+536.34218</f>
        <v>3455.5179499999999</v>
      </c>
      <c r="M382" s="585">
        <f>776.87523+9550.25956</f>
        <v>10327.13479</v>
      </c>
      <c r="N382" s="585">
        <f>O382+P382</f>
        <v>0</v>
      </c>
      <c r="O382" s="586">
        <f>R382-L382</f>
        <v>0</v>
      </c>
      <c r="P382" s="586">
        <f>S382-M382</f>
        <v>0</v>
      </c>
      <c r="Q382" s="587">
        <f>R382+S382</f>
        <v>13782.65274</v>
      </c>
      <c r="R382" s="587">
        <f>2919.17577+536.34218</f>
        <v>3455.5179499999999</v>
      </c>
      <c r="S382" s="587">
        <f>776.87523+9550.25956</f>
        <v>10327.13479</v>
      </c>
      <c r="T382" s="587">
        <f>U382+V382</f>
        <v>1555</v>
      </c>
      <c r="U382" s="587"/>
      <c r="V382" s="587">
        <v>1555</v>
      </c>
      <c r="W382" s="587">
        <f>X382+Y382</f>
        <v>-1555</v>
      </c>
      <c r="X382" s="588">
        <f>AA382-U382</f>
        <v>0</v>
      </c>
      <c r="Y382" s="588">
        <f>AB382-V382</f>
        <v>-1555</v>
      </c>
      <c r="Z382" s="587">
        <f>AA382+AB382</f>
        <v>0</v>
      </c>
      <c r="AA382" s="587">
        <f>'[2]2017_с остатком на торги'!$AG$206</f>
        <v>0</v>
      </c>
      <c r="AB382" s="587">
        <v>0</v>
      </c>
      <c r="AC382" s="587">
        <f>AD382+AE382</f>
        <v>0</v>
      </c>
      <c r="AD382" s="587">
        <f>'[2]2017_с остатком на торги'!$AG$206</f>
        <v>0</v>
      </c>
      <c r="AE382" s="587">
        <v>0</v>
      </c>
      <c r="AF382" s="587">
        <f>AG382+AH382</f>
        <v>0</v>
      </c>
      <c r="AG382" s="587">
        <f>'[2]2017_с остатком на торги'!$AG$206</f>
        <v>0</v>
      </c>
      <c r="AH382" s="587">
        <v>0</v>
      </c>
      <c r="AI382" s="587">
        <v>0</v>
      </c>
      <c r="AJ382" s="587">
        <v>0</v>
      </c>
      <c r="AK382" s="587">
        <f>Z382-AJ382</f>
        <v>0</v>
      </c>
      <c r="AL382" s="587">
        <f>AF382-AJ382</f>
        <v>0</v>
      </c>
      <c r="AM382" s="587"/>
      <c r="AN382" s="587"/>
      <c r="AO382" s="589"/>
      <c r="AP382" s="587"/>
      <c r="AQ382" s="587"/>
      <c r="AR382" s="587"/>
      <c r="AS382" s="587">
        <f>AT382+AU382</f>
        <v>0</v>
      </c>
      <c r="AT382" s="587">
        <f>AJ382</f>
        <v>0</v>
      </c>
      <c r="AU382" s="587"/>
      <c r="AV382" s="587">
        <f>AW382+AX382</f>
        <v>0</v>
      </c>
      <c r="AW382" s="588">
        <f>AZ382-AT382</f>
        <v>0</v>
      </c>
      <c r="AX382" s="588">
        <f>BA382-AU382</f>
        <v>0</v>
      </c>
      <c r="AY382" s="587">
        <f>AZ382+BA382</f>
        <v>0</v>
      </c>
      <c r="AZ382" s="587">
        <f>AT382</f>
        <v>0</v>
      </c>
      <c r="BA382" s="587"/>
      <c r="BB382" s="587">
        <f>BC382+BD382</f>
        <v>0</v>
      </c>
      <c r="BC382" s="587"/>
      <c r="BD382" s="587"/>
      <c r="BE382" s="587">
        <f>BF382+BG382</f>
        <v>20000.400000000001</v>
      </c>
      <c r="BF382" s="588">
        <f>BW382-BC382</f>
        <v>20000.400000000001</v>
      </c>
      <c r="BG382" s="588">
        <f>BX382-BD382</f>
        <v>0</v>
      </c>
      <c r="BH382" s="587">
        <f>BI382+BJ382</f>
        <v>0</v>
      </c>
      <c r="BI382" s="587">
        <f>BC382</f>
        <v>0</v>
      </c>
      <c r="BJ382" s="587"/>
      <c r="BK382" s="590"/>
      <c r="BL382" s="591"/>
      <c r="BM382" s="591"/>
      <c r="BN382" s="591"/>
      <c r="BO382" s="591"/>
      <c r="BP382" s="591"/>
      <c r="BQ382" s="591"/>
      <c r="BR382" s="591"/>
      <c r="BS382" s="591"/>
      <c r="BT382" s="591"/>
      <c r="BU382" s="591"/>
      <c r="BV382" s="587">
        <f>BW382+BX382</f>
        <v>20000.400000000001</v>
      </c>
      <c r="BW382" s="587">
        <v>20000.400000000001</v>
      </c>
      <c r="BX382" s="587">
        <v>0</v>
      </c>
      <c r="BY382" s="587">
        <f>BZ382+CA382</f>
        <v>-0.40000000000145519</v>
      </c>
      <c r="BZ382" s="588">
        <f>CC382-BW382</f>
        <v>-0.40000000000145519</v>
      </c>
      <c r="CA382" s="588">
        <f>CD382-BX382</f>
        <v>0</v>
      </c>
      <c r="CB382" s="587">
        <f>CC382+CD382</f>
        <v>20000</v>
      </c>
      <c r="CC382" s="587">
        <v>20000</v>
      </c>
      <c r="CD382" s="592">
        <v>0</v>
      </c>
      <c r="CE382" s="589"/>
      <c r="CF382" s="593"/>
      <c r="CG382" s="587"/>
      <c r="CH382" s="587">
        <f>CI382+CJ382</f>
        <v>-0.40000000000145519</v>
      </c>
      <c r="CI382" s="587">
        <f>BY382</f>
        <v>-0.40000000000145519</v>
      </c>
      <c r="CJ382" s="587"/>
      <c r="CK382" s="587">
        <f>CL382+CM382</f>
        <v>0.40000000000145519</v>
      </c>
      <c r="CL382" s="588">
        <f>CR382-CI382</f>
        <v>0.40000000000145519</v>
      </c>
      <c r="CM382" s="588">
        <f>CS382-CJ382</f>
        <v>0</v>
      </c>
      <c r="CN382" s="588"/>
      <c r="CO382" s="588"/>
      <c r="CP382" s="588"/>
      <c r="CQ382" s="587">
        <f>CR382+CS382</f>
        <v>0</v>
      </c>
      <c r="CR382" s="587">
        <f>CE382</f>
        <v>0</v>
      </c>
      <c r="CS382" s="587"/>
      <c r="CT382" s="587">
        <f>CU382+CV382</f>
        <v>0</v>
      </c>
      <c r="CU382" s="587">
        <v>0</v>
      </c>
      <c r="CV382" s="592">
        <v>0</v>
      </c>
      <c r="CW382" s="592">
        <f>CX382+CY382</f>
        <v>0</v>
      </c>
      <c r="CX382" s="592"/>
      <c r="CY382" s="592"/>
      <c r="CZ382" s="587">
        <f>DA382+DB382</f>
        <v>0.40000000000145519</v>
      </c>
      <c r="DA382" s="587">
        <f>CK382</f>
        <v>0.40000000000145519</v>
      </c>
      <c r="DB382" s="587"/>
      <c r="DC382" s="587"/>
      <c r="DD382" s="587"/>
      <c r="DE382" s="587"/>
      <c r="DF382" s="587"/>
      <c r="DG382" s="587"/>
      <c r="DH382" s="587"/>
      <c r="DI382" s="587"/>
      <c r="DJ382" s="587"/>
      <c r="DK382" s="587"/>
      <c r="DL382" s="587"/>
      <c r="DM382" s="587"/>
      <c r="DN382" s="587"/>
      <c r="DO382" s="587"/>
      <c r="DP382" s="587"/>
      <c r="DQ382" s="587"/>
      <c r="DR382" s="587"/>
      <c r="DS382" s="587"/>
      <c r="DT382" s="587"/>
      <c r="DU382" s="587"/>
      <c r="DV382" s="587"/>
      <c r="DW382" s="587"/>
      <c r="DX382" s="587">
        <f>DY382+DZ382</f>
        <v>0</v>
      </c>
      <c r="DY382" s="587">
        <f>CN382</f>
        <v>0</v>
      </c>
      <c r="DZ382" s="587"/>
      <c r="EA382" s="587"/>
      <c r="EB382" s="587"/>
      <c r="EC382" s="587"/>
      <c r="ED382" s="587"/>
      <c r="EE382" s="587"/>
      <c r="EF382" s="587"/>
      <c r="EG382" s="587"/>
      <c r="EH382" s="587"/>
      <c r="EI382" s="587"/>
      <c r="EJ382" s="587"/>
      <c r="EK382" s="587"/>
      <c r="EL382" s="587"/>
      <c r="EM382" s="587"/>
      <c r="EN382" s="587"/>
      <c r="EO382" s="587"/>
      <c r="EP382" s="587"/>
      <c r="EQ382" s="587"/>
      <c r="ER382" s="587"/>
      <c r="ES382" s="587"/>
      <c r="ET382" s="587"/>
      <c r="EU382" s="587"/>
      <c r="EV382" s="587"/>
      <c r="EW382" s="587"/>
      <c r="EX382" s="587"/>
      <c r="EY382" s="587"/>
      <c r="EZ382" s="587"/>
      <c r="FA382" s="587"/>
      <c r="FB382" s="587"/>
      <c r="FC382" s="587">
        <f>FD382</f>
        <v>3000</v>
      </c>
      <c r="FD382" s="587">
        <v>3000</v>
      </c>
      <c r="FE382" s="587"/>
      <c r="FF382" s="587"/>
      <c r="FG382" s="587"/>
      <c r="FH382" s="587"/>
      <c r="FI382" s="587"/>
      <c r="FJ382" s="587"/>
      <c r="FK382" s="587"/>
      <c r="FL382" s="587"/>
      <c r="FM382" s="587"/>
      <c r="FN382" s="587"/>
      <c r="FO382" s="587"/>
      <c r="FP382" s="587"/>
      <c r="FQ382" s="587"/>
      <c r="FR382" s="587"/>
      <c r="FS382" s="587">
        <f>FU382:FU383</f>
        <v>760</v>
      </c>
      <c r="FT382" s="594" t="e">
        <f>FS382/EU382</f>
        <v>#DIV/0!</v>
      </c>
      <c r="FU382" s="587">
        <v>760</v>
      </c>
      <c r="FV382" s="594" t="e">
        <f>FU382/EV382</f>
        <v>#DIV/0!</v>
      </c>
      <c r="FW382" s="587"/>
      <c r="FX382" s="587"/>
      <c r="FY382" s="587"/>
      <c r="FZ382" s="587"/>
      <c r="GA382" s="587">
        <f>GC382+GE382+GG382</f>
        <v>760</v>
      </c>
      <c r="GB382" s="594">
        <f>GA382/FC382</f>
        <v>0.25333333333333335</v>
      </c>
      <c r="GC382" s="587">
        <v>760</v>
      </c>
      <c r="GD382" s="594">
        <f>GC382/FD382</f>
        <v>0.25333333333333335</v>
      </c>
      <c r="GE382" s="587"/>
      <c r="GF382" s="587"/>
      <c r="GG382" s="587"/>
      <c r="GH382" s="587"/>
      <c r="GI382" s="587">
        <f>GK382+GM382+GO382</f>
        <v>760</v>
      </c>
      <c r="GJ382" s="594" t="e">
        <f>GI382/FK382</f>
        <v>#DIV/0!</v>
      </c>
      <c r="GK382" s="587">
        <v>760</v>
      </c>
      <c r="GL382" s="594" t="e">
        <f>GK382/FL382</f>
        <v>#DIV/0!</v>
      </c>
      <c r="GM382" s="587"/>
      <c r="GN382" s="587"/>
      <c r="GO382" s="587"/>
      <c r="GP382" s="587"/>
      <c r="GQ382" s="587"/>
      <c r="GR382" s="587"/>
      <c r="GS382" s="587"/>
      <c r="GT382" s="587"/>
      <c r="GU382" s="587"/>
      <c r="GV382" s="587"/>
      <c r="GW382" s="587"/>
      <c r="GX382" s="587"/>
      <c r="GY382" s="587"/>
      <c r="GZ382" s="587"/>
      <c r="HA382" s="587"/>
      <c r="HB382" s="587"/>
      <c r="HC382" s="587"/>
      <c r="HD382" s="587"/>
      <c r="HE382" s="587"/>
      <c r="HF382" s="587"/>
      <c r="HG382" s="587"/>
      <c r="HH382" s="587"/>
      <c r="HI382" s="587"/>
      <c r="HJ382" s="587"/>
      <c r="HK382" s="587"/>
      <c r="HL382" s="587"/>
      <c r="HM382" s="587"/>
      <c r="HN382" s="587"/>
      <c r="HO382" s="587"/>
      <c r="HP382" s="587"/>
      <c r="HQ382" s="587"/>
      <c r="HR382" s="587"/>
      <c r="HS382" s="587"/>
      <c r="HT382" s="587"/>
      <c r="HU382" s="587"/>
      <c r="HV382" s="587"/>
      <c r="HW382" s="587"/>
      <c r="HX382" s="587"/>
      <c r="HY382" s="587"/>
      <c r="HZ382" s="587"/>
      <c r="IA382" s="587"/>
      <c r="IB382" s="587"/>
      <c r="IC382" s="587"/>
      <c r="ID382" s="587"/>
      <c r="IE382" s="587"/>
      <c r="IF382" s="283"/>
      <c r="IG382" s="283"/>
      <c r="IH382" s="283"/>
    </row>
    <row r="383" spans="2:242" s="217" customFormat="1" ht="18" hidden="1" customHeight="1" x14ac:dyDescent="0.3">
      <c r="B383" s="595"/>
      <c r="C383" s="583" t="s">
        <v>559</v>
      </c>
      <c r="D383" s="596"/>
      <c r="E383" s="597"/>
      <c r="F383" s="597"/>
      <c r="G383" s="597"/>
      <c r="H383" s="597"/>
      <c r="I383" s="598"/>
      <c r="J383" s="598"/>
      <c r="K383" s="597"/>
      <c r="L383" s="597"/>
      <c r="M383" s="597"/>
      <c r="N383" s="597"/>
      <c r="O383" s="598"/>
      <c r="P383" s="598"/>
      <c r="Q383" s="599"/>
      <c r="R383" s="599"/>
      <c r="S383" s="599"/>
      <c r="T383" s="599"/>
      <c r="U383" s="599"/>
      <c r="V383" s="599"/>
      <c r="W383" s="599"/>
      <c r="X383" s="600"/>
      <c r="Y383" s="600"/>
      <c r="Z383" s="599"/>
      <c r="AA383" s="599"/>
      <c r="AB383" s="599"/>
      <c r="AC383" s="599"/>
      <c r="AD383" s="599"/>
      <c r="AE383" s="599"/>
      <c r="AF383" s="599"/>
      <c r="AG383" s="599"/>
      <c r="AH383" s="599"/>
      <c r="AI383" s="599"/>
      <c r="AJ383" s="599"/>
      <c r="AK383" s="599"/>
      <c r="AL383" s="599"/>
      <c r="AM383" s="599"/>
      <c r="AN383" s="599"/>
      <c r="AO383" s="601"/>
      <c r="AP383" s="599"/>
      <c r="AQ383" s="599"/>
      <c r="AR383" s="599"/>
      <c r="AS383" s="599"/>
      <c r="AT383" s="599"/>
      <c r="AU383" s="599"/>
      <c r="AV383" s="599"/>
      <c r="AW383" s="600"/>
      <c r="AX383" s="600"/>
      <c r="AY383" s="599"/>
      <c r="AZ383" s="599"/>
      <c r="BA383" s="599"/>
      <c r="BB383" s="599"/>
      <c r="BC383" s="599"/>
      <c r="BD383" s="599"/>
      <c r="BE383" s="599"/>
      <c r="BF383" s="600"/>
      <c r="BG383" s="600"/>
      <c r="BH383" s="599"/>
      <c r="BI383" s="599"/>
      <c r="BJ383" s="599"/>
      <c r="BK383" s="602"/>
      <c r="BL383" s="603"/>
      <c r="BM383" s="603"/>
      <c r="BN383" s="603"/>
      <c r="BO383" s="603"/>
      <c r="BP383" s="603"/>
      <c r="BQ383" s="603"/>
      <c r="BR383" s="603"/>
      <c r="BS383" s="603"/>
      <c r="BT383" s="603"/>
      <c r="BU383" s="603"/>
      <c r="BV383" s="599"/>
      <c r="BW383" s="599"/>
      <c r="BX383" s="599"/>
      <c r="BY383" s="599"/>
      <c r="BZ383" s="600"/>
      <c r="CA383" s="600"/>
      <c r="CB383" s="599"/>
      <c r="CC383" s="599"/>
      <c r="CD383" s="604"/>
      <c r="CE383" s="601"/>
      <c r="CF383" s="605"/>
      <c r="CG383" s="599"/>
      <c r="CH383" s="599"/>
      <c r="CI383" s="599"/>
      <c r="CJ383" s="599"/>
      <c r="CK383" s="599"/>
      <c r="CL383" s="600"/>
      <c r="CM383" s="600"/>
      <c r="CN383" s="600"/>
      <c r="CO383" s="600"/>
      <c r="CP383" s="600"/>
      <c r="CQ383" s="599"/>
      <c r="CR383" s="599"/>
      <c r="CS383" s="599"/>
      <c r="CT383" s="599"/>
      <c r="CU383" s="599"/>
      <c r="CV383" s="604"/>
      <c r="CW383" s="604"/>
      <c r="CX383" s="604"/>
      <c r="CY383" s="604"/>
      <c r="CZ383" s="599"/>
      <c r="DA383" s="599"/>
      <c r="DB383" s="599"/>
      <c r="DC383" s="599"/>
      <c r="DD383" s="599"/>
      <c r="DE383" s="599"/>
      <c r="DF383" s="599"/>
      <c r="DG383" s="599"/>
      <c r="DH383" s="599"/>
      <c r="DI383" s="599"/>
      <c r="DJ383" s="599"/>
      <c r="DK383" s="599"/>
      <c r="DL383" s="599"/>
      <c r="DM383" s="599"/>
      <c r="DN383" s="599"/>
      <c r="DO383" s="599"/>
      <c r="DP383" s="599"/>
      <c r="DQ383" s="599"/>
      <c r="DR383" s="599"/>
      <c r="DS383" s="599"/>
      <c r="DT383" s="599"/>
      <c r="DU383" s="599"/>
      <c r="DV383" s="599"/>
      <c r="DW383" s="599"/>
      <c r="DX383" s="599"/>
      <c r="DY383" s="599"/>
      <c r="DZ383" s="599"/>
      <c r="EA383" s="599"/>
      <c r="EB383" s="599"/>
      <c r="EC383" s="599"/>
      <c r="ED383" s="599"/>
      <c r="EE383" s="599"/>
      <c r="EF383" s="599"/>
      <c r="EG383" s="599"/>
      <c r="EH383" s="599"/>
      <c r="EI383" s="599"/>
      <c r="EJ383" s="599"/>
      <c r="EK383" s="599"/>
      <c r="EL383" s="599"/>
      <c r="EM383" s="599"/>
      <c r="EN383" s="599"/>
      <c r="EO383" s="599"/>
      <c r="EP383" s="599"/>
      <c r="EQ383" s="599"/>
      <c r="ER383" s="599"/>
      <c r="ES383" s="599"/>
      <c r="ET383" s="599"/>
      <c r="EU383" s="599"/>
      <c r="EV383" s="599"/>
      <c r="EW383" s="599"/>
      <c r="EX383" s="599"/>
      <c r="EY383" s="599"/>
      <c r="EZ383" s="599"/>
      <c r="FA383" s="599"/>
      <c r="FB383" s="599"/>
      <c r="FC383" s="587">
        <f>FD383</f>
        <v>238.13</v>
      </c>
      <c r="FD383" s="587">
        <v>238.13</v>
      </c>
      <c r="FE383" s="587"/>
      <c r="FF383" s="587"/>
      <c r="FG383" s="599"/>
      <c r="FH383" s="599"/>
      <c r="FI383" s="599"/>
      <c r="FJ383" s="599"/>
      <c r="FK383" s="599"/>
      <c r="FL383" s="599"/>
      <c r="FM383" s="599"/>
      <c r="FN383" s="599"/>
      <c r="FO383" s="599"/>
      <c r="FP383" s="587"/>
      <c r="FQ383" s="587"/>
      <c r="FR383" s="587"/>
      <c r="FS383" s="587">
        <f t="shared" ref="FS383:FS384" si="848">FU383:FU384</f>
        <v>238.13</v>
      </c>
      <c r="FT383" s="594" t="e">
        <f>FS383/EU383</f>
        <v>#DIV/0!</v>
      </c>
      <c r="FU383" s="599">
        <v>238.13</v>
      </c>
      <c r="FV383" s="594" t="e">
        <f>FU383/EV383</f>
        <v>#DIV/0!</v>
      </c>
      <c r="FW383" s="599"/>
      <c r="FX383" s="599"/>
      <c r="FY383" s="599"/>
      <c r="FZ383" s="599"/>
      <c r="GA383" s="587">
        <f>GC383+GE383+GG383</f>
        <v>238.13</v>
      </c>
      <c r="GB383" s="594">
        <f>GA383/FC383</f>
        <v>1</v>
      </c>
      <c r="GC383" s="599">
        <v>238.13</v>
      </c>
      <c r="GD383" s="594">
        <f>GC383/FD383</f>
        <v>1</v>
      </c>
      <c r="GE383" s="599"/>
      <c r="GF383" s="599"/>
      <c r="GG383" s="599"/>
      <c r="GH383" s="599"/>
      <c r="GI383" s="587">
        <f>GK383+GM383+GO383</f>
        <v>238.13</v>
      </c>
      <c r="GJ383" s="594" t="e">
        <f>GI383/FK383</f>
        <v>#DIV/0!</v>
      </c>
      <c r="GK383" s="599">
        <v>238.13</v>
      </c>
      <c r="GL383" s="594" t="e">
        <f>GK383/FL383</f>
        <v>#DIV/0!</v>
      </c>
      <c r="GM383" s="599"/>
      <c r="GN383" s="599"/>
      <c r="GO383" s="599"/>
      <c r="GP383" s="599"/>
      <c r="GQ383" s="599"/>
      <c r="GR383" s="599"/>
      <c r="GS383" s="599"/>
      <c r="GT383" s="599"/>
      <c r="GU383" s="599"/>
      <c r="GV383" s="587"/>
      <c r="GW383" s="587"/>
      <c r="GX383" s="587"/>
      <c r="GY383" s="587"/>
      <c r="GZ383" s="587"/>
      <c r="HA383" s="587"/>
      <c r="HB383" s="587"/>
      <c r="HC383" s="587"/>
      <c r="HD383" s="587"/>
      <c r="HE383" s="587"/>
      <c r="HF383" s="587"/>
      <c r="HG383" s="599"/>
      <c r="HH383" s="587"/>
      <c r="HI383" s="587"/>
      <c r="HJ383" s="587"/>
      <c r="HK383" s="599"/>
      <c r="HL383" s="587"/>
      <c r="HM383" s="587"/>
      <c r="HN383" s="587"/>
      <c r="HO383" s="599"/>
      <c r="HP383" s="587"/>
      <c r="HQ383" s="587"/>
      <c r="HR383" s="587"/>
      <c r="HS383" s="599"/>
      <c r="HT383" s="587"/>
      <c r="HU383" s="587"/>
      <c r="HV383" s="587"/>
      <c r="HW383" s="599"/>
      <c r="HX383" s="587"/>
      <c r="HY383" s="587"/>
      <c r="HZ383" s="587"/>
      <c r="IA383" s="599"/>
      <c r="IB383" s="587"/>
      <c r="IC383" s="587"/>
      <c r="ID383" s="587"/>
      <c r="IE383" s="587"/>
      <c r="IF383" s="283"/>
      <c r="IG383" s="283"/>
      <c r="IH383" s="283"/>
    </row>
    <row r="384" spans="2:242" s="217" customFormat="1" ht="21" hidden="1" customHeight="1" thickBot="1" x14ac:dyDescent="0.35">
      <c r="B384" s="606"/>
      <c r="C384" s="583" t="s">
        <v>560</v>
      </c>
      <c r="D384" s="607" t="s">
        <v>561</v>
      </c>
      <c r="E384" s="608">
        <f>F384+G384</f>
        <v>760</v>
      </c>
      <c r="F384" s="608"/>
      <c r="G384" s="608">
        <v>760</v>
      </c>
      <c r="H384" s="608">
        <f>I384+J384</f>
        <v>5241.95</v>
      </c>
      <c r="I384" s="609">
        <f>L384-F384</f>
        <v>5020</v>
      </c>
      <c r="J384" s="609">
        <f>M384-G384</f>
        <v>221.95000000000005</v>
      </c>
      <c r="K384" s="608">
        <f>L384+M384</f>
        <v>6001.95</v>
      </c>
      <c r="L384" s="608">
        <v>5020</v>
      </c>
      <c r="M384" s="608">
        <f>760+207+14.95</f>
        <v>981.95</v>
      </c>
      <c r="N384" s="608">
        <f>O384+P384</f>
        <v>0</v>
      </c>
      <c r="O384" s="609">
        <f>R384-L384</f>
        <v>0</v>
      </c>
      <c r="P384" s="609">
        <f>S384-M384</f>
        <v>0</v>
      </c>
      <c r="Q384" s="610">
        <f>R384+S384</f>
        <v>6001.95</v>
      </c>
      <c r="R384" s="610">
        <v>5020</v>
      </c>
      <c r="S384" s="610">
        <f>760+207+14.95</f>
        <v>981.95</v>
      </c>
      <c r="T384" s="610">
        <f>U384+V384</f>
        <v>0</v>
      </c>
      <c r="U384" s="610"/>
      <c r="V384" s="610"/>
      <c r="W384" s="610" t="e">
        <f>X384+Y384</f>
        <v>#REF!</v>
      </c>
      <c r="X384" s="611" t="e">
        <f>AA384-U384</f>
        <v>#REF!</v>
      </c>
      <c r="Y384" s="611">
        <f>AB384-V384</f>
        <v>0</v>
      </c>
      <c r="Z384" s="610" t="e">
        <f>AA384+AB384</f>
        <v>#REF!</v>
      </c>
      <c r="AA384" s="610" t="e">
        <f>'[2]2017_с остатком на торги'!$AG$207</f>
        <v>#REF!</v>
      </c>
      <c r="AB384" s="610">
        <v>0</v>
      </c>
      <c r="AC384" s="610" t="e">
        <f>AD384+AE384</f>
        <v>#REF!</v>
      </c>
      <c r="AD384" s="610" t="e">
        <f>'[2]2017_с остатком на торги'!$AG$207</f>
        <v>#REF!</v>
      </c>
      <c r="AE384" s="610">
        <v>0</v>
      </c>
      <c r="AF384" s="610" t="e">
        <f>AG384+AH384</f>
        <v>#REF!</v>
      </c>
      <c r="AG384" s="610" t="e">
        <f>'[2]2017_с остатком на торги'!$AG$207</f>
        <v>#REF!</v>
      </c>
      <c r="AH384" s="610">
        <v>0</v>
      </c>
      <c r="AI384" s="610">
        <v>0</v>
      </c>
      <c r="AJ384" s="610">
        <v>0</v>
      </c>
      <c r="AK384" s="610" t="e">
        <f>Z384-AJ384</f>
        <v>#REF!</v>
      </c>
      <c r="AL384" s="610" t="e">
        <f>AF384-AJ384</f>
        <v>#REF!</v>
      </c>
      <c r="AM384" s="610"/>
      <c r="AN384" s="610"/>
      <c r="AO384" s="612"/>
      <c r="AP384" s="610"/>
      <c r="AQ384" s="610"/>
      <c r="AR384" s="610"/>
      <c r="AS384" s="610">
        <f>AT384+AU384</f>
        <v>0</v>
      </c>
      <c r="AT384" s="610">
        <f>AJ384</f>
        <v>0</v>
      </c>
      <c r="AU384" s="610"/>
      <c r="AV384" s="610">
        <f>AW384+AX384</f>
        <v>0</v>
      </c>
      <c r="AW384" s="611">
        <f>AZ384-AT384</f>
        <v>0</v>
      </c>
      <c r="AX384" s="611">
        <f>BA384-AU384</f>
        <v>0</v>
      </c>
      <c r="AY384" s="610">
        <f>AZ384+BA384</f>
        <v>0</v>
      </c>
      <c r="AZ384" s="610">
        <f>AT384</f>
        <v>0</v>
      </c>
      <c r="BA384" s="610"/>
      <c r="BB384" s="610">
        <f>BC384+BD384</f>
        <v>0</v>
      </c>
      <c r="BC384" s="610"/>
      <c r="BD384" s="610"/>
      <c r="BE384" s="610">
        <f>BF384+BG384</f>
        <v>0</v>
      </c>
      <c r="BF384" s="611">
        <f>BW384-BC384</f>
        <v>0</v>
      </c>
      <c r="BG384" s="611">
        <f>BX384-BD384</f>
        <v>0</v>
      </c>
      <c r="BH384" s="610">
        <f>BI384+BJ384</f>
        <v>0</v>
      </c>
      <c r="BI384" s="610">
        <f>BC384</f>
        <v>0</v>
      </c>
      <c r="BJ384" s="610"/>
      <c r="BK384" s="613"/>
      <c r="BL384" s="614"/>
      <c r="BM384" s="614"/>
      <c r="BN384" s="614"/>
      <c r="BO384" s="614"/>
      <c r="BP384" s="614"/>
      <c r="BQ384" s="614"/>
      <c r="BR384" s="614"/>
      <c r="BS384" s="614"/>
      <c r="BT384" s="614"/>
      <c r="BU384" s="614"/>
      <c r="BV384" s="610">
        <f>BW384+BX384</f>
        <v>0</v>
      </c>
      <c r="BW384" s="610"/>
      <c r="BX384" s="610"/>
      <c r="BY384" s="610">
        <f>BZ384+CA384</f>
        <v>0</v>
      </c>
      <c r="BZ384" s="611">
        <f>CC384-BW384</f>
        <v>0</v>
      </c>
      <c r="CA384" s="611">
        <f>CD384-BX384</f>
        <v>0</v>
      </c>
      <c r="CB384" s="610">
        <f>CC384+CD384</f>
        <v>0</v>
      </c>
      <c r="CC384" s="610"/>
      <c r="CD384" s="615"/>
      <c r="CE384" s="612"/>
      <c r="CF384" s="616"/>
      <c r="CG384" s="610"/>
      <c r="CH384" s="610">
        <f>CI384+CJ384</f>
        <v>0</v>
      </c>
      <c r="CI384" s="610">
        <f>BY384</f>
        <v>0</v>
      </c>
      <c r="CJ384" s="610"/>
      <c r="CK384" s="610">
        <f>CL384+CM384</f>
        <v>0</v>
      </c>
      <c r="CL384" s="611">
        <f>CR384-CI384</f>
        <v>0</v>
      </c>
      <c r="CM384" s="611">
        <f>CS384-CJ384</f>
        <v>0</v>
      </c>
      <c r="CN384" s="611"/>
      <c r="CO384" s="611"/>
      <c r="CP384" s="611"/>
      <c r="CQ384" s="610">
        <f>CR384+CS384</f>
        <v>0</v>
      </c>
      <c r="CR384" s="610">
        <f>CE384</f>
        <v>0</v>
      </c>
      <c r="CS384" s="610"/>
      <c r="CT384" s="610">
        <f>CU384+CV384</f>
        <v>0</v>
      </c>
      <c r="CU384" s="610"/>
      <c r="CV384" s="615"/>
      <c r="CW384" s="615"/>
      <c r="CX384" s="615"/>
      <c r="CY384" s="615"/>
      <c r="CZ384" s="610">
        <f>DA384+DB384</f>
        <v>0</v>
      </c>
      <c r="DA384" s="610">
        <f>CK384</f>
        <v>0</v>
      </c>
      <c r="DB384" s="610"/>
      <c r="DC384" s="610"/>
      <c r="DD384" s="610"/>
      <c r="DE384" s="610"/>
      <c r="DF384" s="610"/>
      <c r="DG384" s="610"/>
      <c r="DH384" s="610"/>
      <c r="DI384" s="610"/>
      <c r="DJ384" s="610"/>
      <c r="DK384" s="610"/>
      <c r="DL384" s="610"/>
      <c r="DM384" s="610"/>
      <c r="DN384" s="610"/>
      <c r="DO384" s="610"/>
      <c r="DP384" s="610"/>
      <c r="DQ384" s="610"/>
      <c r="DR384" s="610"/>
      <c r="DS384" s="610"/>
      <c r="DT384" s="610"/>
      <c r="DU384" s="610"/>
      <c r="DV384" s="610"/>
      <c r="DW384" s="610"/>
      <c r="DX384" s="610">
        <f>DY384+DZ384</f>
        <v>0</v>
      </c>
      <c r="DY384" s="610">
        <f>CN384</f>
        <v>0</v>
      </c>
      <c r="DZ384" s="610"/>
      <c r="EA384" s="610"/>
      <c r="EB384" s="610"/>
      <c r="EC384" s="610"/>
      <c r="ED384" s="610"/>
      <c r="EE384" s="610"/>
      <c r="EF384" s="610"/>
      <c r="EG384" s="610"/>
      <c r="EH384" s="610"/>
      <c r="EI384" s="610"/>
      <c r="EJ384" s="610"/>
      <c r="EK384" s="610"/>
      <c r="EL384" s="610"/>
      <c r="EM384" s="610"/>
      <c r="EN384" s="610"/>
      <c r="EO384" s="610"/>
      <c r="EP384" s="610"/>
      <c r="EQ384" s="610"/>
      <c r="ER384" s="610"/>
      <c r="ES384" s="610"/>
      <c r="ET384" s="610"/>
      <c r="EU384" s="610"/>
      <c r="EV384" s="610"/>
      <c r="EW384" s="610"/>
      <c r="EX384" s="610"/>
      <c r="EY384" s="610"/>
      <c r="EZ384" s="610"/>
      <c r="FA384" s="610"/>
      <c r="FB384" s="610"/>
      <c r="FC384" s="587">
        <f>FD384</f>
        <v>16761.87</v>
      </c>
      <c r="FD384" s="617">
        <v>16761.87</v>
      </c>
      <c r="FE384" s="617"/>
      <c r="FF384" s="617"/>
      <c r="FG384" s="610"/>
      <c r="FH384" s="610"/>
      <c r="FI384" s="610"/>
      <c r="FJ384" s="610"/>
      <c r="FK384" s="610"/>
      <c r="FL384" s="610"/>
      <c r="FM384" s="610"/>
      <c r="FN384" s="610"/>
      <c r="FO384" s="610"/>
      <c r="FP384" s="617"/>
      <c r="FQ384" s="617"/>
      <c r="FR384" s="617"/>
      <c r="FS384" s="587">
        <f t="shared" si="848"/>
        <v>115</v>
      </c>
      <c r="FT384" s="594" t="e">
        <f>FS384/EU384</f>
        <v>#DIV/0!</v>
      </c>
      <c r="FU384" s="617">
        <v>115</v>
      </c>
      <c r="FV384" s="594" t="e">
        <f>FU384/EV384</f>
        <v>#DIV/0!</v>
      </c>
      <c r="FW384" s="610"/>
      <c r="FX384" s="610"/>
      <c r="FY384" s="610"/>
      <c r="FZ384" s="610"/>
      <c r="GA384" s="587">
        <f>GC384+GE384+GG384</f>
        <v>115</v>
      </c>
      <c r="GB384" s="594">
        <f>GA384/FC384</f>
        <v>6.8608096829291722E-3</v>
      </c>
      <c r="GC384" s="617">
        <v>115</v>
      </c>
      <c r="GD384" s="594">
        <f>GC384/FD384</f>
        <v>6.8608096829291722E-3</v>
      </c>
      <c r="GE384" s="617"/>
      <c r="GF384" s="617"/>
      <c r="GG384" s="617"/>
      <c r="GH384" s="617"/>
      <c r="GI384" s="587">
        <f>GK384+GM384+GO384</f>
        <v>115</v>
      </c>
      <c r="GJ384" s="594" t="e">
        <f>GI384/FK384</f>
        <v>#DIV/0!</v>
      </c>
      <c r="GK384" s="617">
        <v>115</v>
      </c>
      <c r="GL384" s="594" t="e">
        <f>GK384/FL384</f>
        <v>#DIV/0!</v>
      </c>
      <c r="GM384" s="610"/>
      <c r="GN384" s="610"/>
      <c r="GO384" s="610"/>
      <c r="GP384" s="610"/>
      <c r="GQ384" s="610"/>
      <c r="GR384" s="610"/>
      <c r="GS384" s="610"/>
      <c r="GT384" s="610"/>
      <c r="GU384" s="610"/>
      <c r="GV384" s="617"/>
      <c r="GW384" s="617"/>
      <c r="GX384" s="617"/>
      <c r="GY384" s="617"/>
      <c r="GZ384" s="617"/>
      <c r="HA384" s="617"/>
      <c r="HB384" s="617"/>
      <c r="HC384" s="617"/>
      <c r="HD384" s="617"/>
      <c r="HE384" s="617"/>
      <c r="HF384" s="617"/>
      <c r="HG384" s="610"/>
      <c r="HH384" s="617"/>
      <c r="HI384" s="617"/>
      <c r="HJ384" s="617"/>
      <c r="HK384" s="610"/>
      <c r="HL384" s="617"/>
      <c r="HM384" s="617"/>
      <c r="HN384" s="617"/>
      <c r="HO384" s="610"/>
      <c r="HP384" s="617"/>
      <c r="HQ384" s="617"/>
      <c r="HR384" s="617"/>
      <c r="HS384" s="610"/>
      <c r="HT384" s="617"/>
      <c r="HU384" s="617"/>
      <c r="HV384" s="617"/>
      <c r="HW384" s="610"/>
      <c r="HX384" s="617"/>
      <c r="HY384" s="617"/>
      <c r="HZ384" s="617"/>
      <c r="IA384" s="610"/>
      <c r="IB384" s="617"/>
      <c r="IC384" s="617"/>
      <c r="ID384" s="617"/>
      <c r="IE384" s="617"/>
      <c r="IF384" s="283"/>
      <c r="IG384" s="283"/>
      <c r="IH384" s="283"/>
    </row>
    <row r="385" spans="2:242" s="217" customFormat="1" ht="92.25" hidden="1" customHeight="1" thickBot="1" x14ac:dyDescent="0.35">
      <c r="B385" s="618" t="s">
        <v>93</v>
      </c>
      <c r="C385" s="712" t="s">
        <v>562</v>
      </c>
      <c r="D385" s="713"/>
      <c r="E385" s="619"/>
      <c r="F385" s="619"/>
      <c r="G385" s="619"/>
      <c r="H385" s="619"/>
      <c r="I385" s="620"/>
      <c r="J385" s="620"/>
      <c r="K385" s="619"/>
      <c r="L385" s="619"/>
      <c r="M385" s="619"/>
      <c r="N385" s="619"/>
      <c r="O385" s="620"/>
      <c r="P385" s="620"/>
      <c r="Q385" s="621"/>
      <c r="R385" s="621"/>
      <c r="S385" s="621"/>
      <c r="T385" s="621"/>
      <c r="U385" s="621"/>
      <c r="V385" s="621"/>
      <c r="W385" s="621"/>
      <c r="X385" s="622"/>
      <c r="Y385" s="622"/>
      <c r="Z385" s="621"/>
      <c r="AA385" s="621"/>
      <c r="AB385" s="621"/>
      <c r="AC385" s="621"/>
      <c r="AD385" s="621"/>
      <c r="AE385" s="621"/>
      <c r="AF385" s="621"/>
      <c r="AG385" s="621"/>
      <c r="AH385" s="621"/>
      <c r="AI385" s="621"/>
      <c r="AJ385" s="621"/>
      <c r="AK385" s="621"/>
      <c r="AL385" s="621"/>
      <c r="AM385" s="621"/>
      <c r="AN385" s="621"/>
      <c r="AO385" s="623"/>
      <c r="AP385" s="621"/>
      <c r="AQ385" s="621"/>
      <c r="AR385" s="621"/>
      <c r="AS385" s="621"/>
      <c r="AT385" s="621"/>
      <c r="AU385" s="621"/>
      <c r="AV385" s="621"/>
      <c r="AW385" s="622"/>
      <c r="AX385" s="622"/>
      <c r="AY385" s="621"/>
      <c r="AZ385" s="621"/>
      <c r="BA385" s="621"/>
      <c r="BB385" s="621"/>
      <c r="BC385" s="621"/>
      <c r="BD385" s="621"/>
      <c r="BE385" s="621"/>
      <c r="BF385" s="622"/>
      <c r="BG385" s="622"/>
      <c r="BH385" s="621"/>
      <c r="BI385" s="621"/>
      <c r="BJ385" s="621"/>
      <c r="BK385" s="624"/>
      <c r="BL385" s="625"/>
      <c r="BM385" s="625"/>
      <c r="BN385" s="625"/>
      <c r="BO385" s="625"/>
      <c r="BP385" s="625"/>
      <c r="BQ385" s="625"/>
      <c r="BR385" s="625"/>
      <c r="BS385" s="625"/>
      <c r="BT385" s="625"/>
      <c r="BU385" s="625"/>
      <c r="BV385" s="621"/>
      <c r="BW385" s="621"/>
      <c r="BX385" s="621"/>
      <c r="BY385" s="621"/>
      <c r="BZ385" s="622"/>
      <c r="CA385" s="622"/>
      <c r="CB385" s="621"/>
      <c r="CC385" s="621"/>
      <c r="CD385" s="626"/>
      <c r="CE385" s="623"/>
      <c r="CF385" s="627"/>
      <c r="CG385" s="621"/>
      <c r="CH385" s="621"/>
      <c r="CI385" s="621"/>
      <c r="CJ385" s="621"/>
      <c r="CK385" s="621"/>
      <c r="CL385" s="622"/>
      <c r="CM385" s="622"/>
      <c r="CN385" s="622"/>
      <c r="CO385" s="622"/>
      <c r="CP385" s="622"/>
      <c r="CQ385" s="621"/>
      <c r="CR385" s="621"/>
      <c r="CS385" s="621"/>
      <c r="CT385" s="621"/>
      <c r="CU385" s="621"/>
      <c r="CV385" s="626"/>
      <c r="CW385" s="628">
        <f>CX385</f>
        <v>248442.4</v>
      </c>
      <c r="CX385" s="628">
        <v>248442.4</v>
      </c>
      <c r="CY385" s="626"/>
      <c r="CZ385" s="621"/>
      <c r="DA385" s="621"/>
      <c r="DB385" s="621"/>
      <c r="DC385" s="621"/>
      <c r="DD385" s="621"/>
      <c r="DE385" s="621"/>
      <c r="DF385" s="628">
        <f>DG385</f>
        <v>-248442.4</v>
      </c>
      <c r="DG385" s="628">
        <f>DJ385-CX385</f>
        <v>-248442.4</v>
      </c>
      <c r="DH385" s="626"/>
      <c r="DI385" s="628">
        <f>DJ385</f>
        <v>0</v>
      </c>
      <c r="DJ385" s="628">
        <v>0</v>
      </c>
      <c r="DK385" s="626"/>
      <c r="DL385" s="621"/>
      <c r="DM385" s="621"/>
      <c r="DN385" s="626"/>
      <c r="DO385" s="621"/>
      <c r="DP385" s="621"/>
      <c r="DQ385" s="626"/>
      <c r="DR385" s="621"/>
      <c r="DS385" s="621"/>
      <c r="DT385" s="626"/>
      <c r="DU385" s="621"/>
      <c r="DV385" s="621"/>
      <c r="DW385" s="621"/>
      <c r="DX385" s="621"/>
      <c r="DY385" s="621"/>
      <c r="DZ385" s="621"/>
      <c r="EA385" s="621"/>
      <c r="EB385" s="621"/>
      <c r="EC385" s="621"/>
      <c r="ED385" s="621"/>
      <c r="EE385" s="621"/>
      <c r="EF385" s="626"/>
      <c r="EG385" s="621">
        <f>EH385+EI385+EJ385</f>
        <v>0</v>
      </c>
      <c r="EH385" s="621">
        <v>0</v>
      </c>
      <c r="EI385" s="626"/>
      <c r="EJ385" s="626"/>
      <c r="EK385" s="621"/>
      <c r="EL385" s="621"/>
      <c r="EM385" s="626"/>
      <c r="EN385" s="626"/>
      <c r="EO385" s="621"/>
      <c r="EP385" s="621"/>
      <c r="EQ385" s="626"/>
      <c r="ER385" s="626"/>
      <c r="ES385" s="621">
        <f>ET385+EU385+EV385</f>
        <v>0</v>
      </c>
      <c r="ET385" s="621"/>
      <c r="EU385" s="626"/>
      <c r="EV385" s="626"/>
      <c r="EW385" s="621"/>
      <c r="EX385" s="621"/>
      <c r="EY385" s="621"/>
      <c r="EZ385" s="621"/>
      <c r="FA385" s="621"/>
      <c r="FB385" s="626"/>
      <c r="FC385" s="629"/>
      <c r="FD385" s="630"/>
      <c r="FE385" s="630"/>
      <c r="FF385" s="631"/>
      <c r="FG385" s="621"/>
      <c r="FH385" s="621"/>
      <c r="FI385" s="626"/>
      <c r="FJ385" s="626"/>
      <c r="FK385" s="621"/>
      <c r="FL385" s="621"/>
      <c r="FM385" s="626"/>
      <c r="FN385" s="626"/>
      <c r="FO385" s="629"/>
      <c r="FP385" s="630"/>
      <c r="FQ385" s="630"/>
      <c r="FR385" s="631"/>
      <c r="FS385" s="632"/>
      <c r="FT385" s="632"/>
      <c r="FU385" s="632"/>
      <c r="FV385" s="632"/>
      <c r="FW385" s="632"/>
      <c r="FX385" s="632"/>
      <c r="FY385" s="632"/>
      <c r="FZ385" s="632"/>
      <c r="GA385" s="632"/>
      <c r="GB385" s="632"/>
      <c r="GC385" s="632"/>
      <c r="GD385" s="632"/>
      <c r="GE385" s="632"/>
      <c r="GF385" s="632"/>
      <c r="GG385" s="632"/>
      <c r="GH385" s="632"/>
      <c r="GI385" s="632"/>
      <c r="GJ385" s="632"/>
      <c r="GK385" s="632"/>
      <c r="GL385" s="632"/>
      <c r="GM385" s="632"/>
      <c r="GN385" s="632"/>
      <c r="GO385" s="632"/>
      <c r="GP385" s="632"/>
      <c r="GQ385" s="632"/>
      <c r="GR385" s="632"/>
      <c r="GS385" s="632"/>
      <c r="GT385" s="632"/>
      <c r="GU385" s="629"/>
      <c r="GV385" s="630"/>
      <c r="GW385" s="630"/>
      <c r="GX385" s="631"/>
      <c r="GY385" s="610"/>
      <c r="GZ385" s="610"/>
      <c r="HA385" s="610"/>
      <c r="HB385" s="610"/>
      <c r="HC385" s="610"/>
      <c r="HD385" s="610"/>
      <c r="HE385" s="610"/>
      <c r="HF385" s="610"/>
      <c r="HG385" s="629"/>
      <c r="HH385" s="630"/>
      <c r="HI385" s="630"/>
      <c r="HJ385" s="631"/>
      <c r="HK385" s="629"/>
      <c r="HL385" s="630"/>
      <c r="HM385" s="630"/>
      <c r="HN385" s="631"/>
      <c r="HO385" s="629"/>
      <c r="HP385" s="630"/>
      <c r="HQ385" s="630"/>
      <c r="HR385" s="631"/>
      <c r="HS385" s="629"/>
      <c r="HT385" s="630"/>
      <c r="HU385" s="630"/>
      <c r="HV385" s="631"/>
      <c r="HW385" s="629"/>
      <c r="HX385" s="630"/>
      <c r="HY385" s="630"/>
      <c r="HZ385" s="631"/>
      <c r="IA385" s="629"/>
      <c r="IB385" s="630"/>
      <c r="IC385" s="630"/>
      <c r="ID385" s="631"/>
      <c r="IE385" s="617"/>
      <c r="IF385" s="283"/>
      <c r="IG385" s="283"/>
      <c r="IH385" s="283"/>
    </row>
    <row r="386" spans="2:242" s="239" customFormat="1" ht="45.75" hidden="1" customHeight="1" x14ac:dyDescent="0.25">
      <c r="B386" s="714" t="s">
        <v>123</v>
      </c>
      <c r="C386" s="715"/>
      <c r="D386" s="633"/>
      <c r="E386" s="634" t="e">
        <f>E330+E336+#REF!+E356+E381</f>
        <v>#REF!</v>
      </c>
      <c r="F386" s="634" t="e">
        <f>F330+F336+#REF!+F356+F381</f>
        <v>#REF!</v>
      </c>
      <c r="G386" s="634" t="e">
        <f>G330+G336+#REF!+G356+G381</f>
        <v>#REF!</v>
      </c>
      <c r="H386" s="634" t="e">
        <f>H330+H336+#REF!+H356+H381</f>
        <v>#REF!</v>
      </c>
      <c r="I386" s="634" t="e">
        <f>I330+I336+#REF!+I356+I381</f>
        <v>#REF!</v>
      </c>
      <c r="J386" s="634" t="e">
        <f>J330+J336+#REF!+J356+J381</f>
        <v>#REF!</v>
      </c>
      <c r="K386" s="634" t="e">
        <f>K330+K336+#REF!+K356+K381</f>
        <v>#REF!</v>
      </c>
      <c r="L386" s="634" t="e">
        <f>L330+L336+#REF!+L356+L381</f>
        <v>#REF!</v>
      </c>
      <c r="M386" s="634" t="e">
        <f>M330+M336+#REF!+M356+M381</f>
        <v>#REF!</v>
      </c>
      <c r="N386" s="634" t="e">
        <f>N330+N336+#REF!+N356+N381</f>
        <v>#REF!</v>
      </c>
      <c r="O386" s="634" t="e">
        <f>O330+O336+#REF!+O356+O381</f>
        <v>#REF!</v>
      </c>
      <c r="P386" s="634" t="e">
        <f>P330+P336+#REF!+P356+P381</f>
        <v>#REF!</v>
      </c>
      <c r="Q386" s="635" t="e">
        <f>Q330+Q336+#REF!+Q356+Q381</f>
        <v>#REF!</v>
      </c>
      <c r="R386" s="635" t="e">
        <f>R330+R336+#REF!+R356+R381</f>
        <v>#REF!</v>
      </c>
      <c r="S386" s="635" t="e">
        <f>S330+S336+#REF!+S356+S381</f>
        <v>#REF!</v>
      </c>
      <c r="T386" s="635" t="e">
        <f>T330+T336+#REF!+T356+T381</f>
        <v>#REF!</v>
      </c>
      <c r="U386" s="635" t="e">
        <f>U330+U336+#REF!+U356+U381</f>
        <v>#REF!</v>
      </c>
      <c r="V386" s="635" t="e">
        <f>V330+V336+#REF!+V356+V381</f>
        <v>#REF!</v>
      </c>
      <c r="W386" s="635" t="e">
        <f>W330+W336+#REF!+W356+W381</f>
        <v>#REF!</v>
      </c>
      <c r="X386" s="635" t="e">
        <f>X330+X336+#REF!+X356+X381</f>
        <v>#REF!</v>
      </c>
      <c r="Y386" s="635" t="e">
        <f>Y330+Y336+#REF!+Y356+Y381</f>
        <v>#REF!</v>
      </c>
      <c r="Z386" s="635" t="e">
        <f>Z330+Z336+#REF!+Z356+Z381</f>
        <v>#REF!</v>
      </c>
      <c r="AA386" s="635" t="e">
        <f>AA330+AA336+#REF!+AA356+AA381</f>
        <v>#REF!</v>
      </c>
      <c r="AB386" s="635" t="e">
        <f>AB330+AB336+#REF!+AB356+AB381</f>
        <v>#REF!</v>
      </c>
      <c r="AC386" s="635" t="e">
        <f>AC330+AC336+#REF!+AC356+AC381</f>
        <v>#REF!</v>
      </c>
      <c r="AD386" s="635" t="e">
        <f>AD330+AD336+#REF!+AD356+AD381</f>
        <v>#REF!</v>
      </c>
      <c r="AE386" s="635" t="e">
        <f>AE330+AE336+#REF!+AE356+AE381</f>
        <v>#REF!</v>
      </c>
      <c r="AF386" s="635" t="e">
        <f>AF330+AF336+#REF!+AF356+AF381</f>
        <v>#REF!</v>
      </c>
      <c r="AG386" s="635" t="e">
        <f>AG330+AG336+#REF!+AG356+AG381</f>
        <v>#REF!</v>
      </c>
      <c r="AH386" s="635" t="e">
        <f>AH330+AH336+#REF!+AH356+AH381</f>
        <v>#REF!</v>
      </c>
      <c r="AI386" s="635" t="e">
        <f>AI330+AI336+#REF!+AI356+AI381</f>
        <v>#REF!</v>
      </c>
      <c r="AJ386" s="635" t="e">
        <f>AJ330+AJ336+#REF!+AJ356+AJ381</f>
        <v>#REF!</v>
      </c>
      <c r="AK386" s="635" t="e">
        <f>AK330+AK336+#REF!+AK356+AK381</f>
        <v>#REF!</v>
      </c>
      <c r="AL386" s="635" t="e">
        <f>AL330+AL336+#REF!+AL356+AL381</f>
        <v>#REF!</v>
      </c>
      <c r="AM386" s="635" t="e">
        <f>AM330+AM336+#REF!+AM356+AM381</f>
        <v>#REF!</v>
      </c>
      <c r="AN386" s="635" t="e">
        <f>AN330+AN336+#REF!+AN356+AN381</f>
        <v>#REF!</v>
      </c>
      <c r="AO386" s="589">
        <v>1</v>
      </c>
      <c r="AP386" s="635" t="e">
        <f>AP330+AP336+#REF!+AP356+AP381</f>
        <v>#REF!</v>
      </c>
      <c r="AQ386" s="635" t="e">
        <f>AQ330+AQ336+#REF!+AQ356+AQ381</f>
        <v>#REF!</v>
      </c>
      <c r="AR386" s="635" t="e">
        <f>AR330+AR336+#REF!+AR356+AR381</f>
        <v>#REF!</v>
      </c>
      <c r="AS386" s="635" t="e">
        <f>AS330+AS336+#REF!+AS356+AS381</f>
        <v>#REF!</v>
      </c>
      <c r="AT386" s="635" t="e">
        <f>AT330+AT336+#REF!+AT356+AT381</f>
        <v>#REF!</v>
      </c>
      <c r="AU386" s="635" t="e">
        <f>AU330+AU336+#REF!+AU356+AU381</f>
        <v>#REF!</v>
      </c>
      <c r="AV386" s="635" t="e">
        <f>AV330+AV336+#REF!+AV356+AV381</f>
        <v>#REF!</v>
      </c>
      <c r="AW386" s="635" t="e">
        <f>AW330+AW336+#REF!+AW356+AW381</f>
        <v>#REF!</v>
      </c>
      <c r="AX386" s="635" t="e">
        <f>AX330+AX336+#REF!+AX356+AX381</f>
        <v>#REF!</v>
      </c>
      <c r="AY386" s="635" t="e">
        <f>AY330+AY336+#REF!+AY356+AY381</f>
        <v>#REF!</v>
      </c>
      <c r="AZ386" s="635" t="e">
        <f>AZ330+AZ336+#REF!+AZ356+AZ381</f>
        <v>#REF!</v>
      </c>
      <c r="BA386" s="635" t="e">
        <f>BA330+BA336+#REF!+BA356+BA381</f>
        <v>#REF!</v>
      </c>
      <c r="BB386" s="635" t="e">
        <f>BB330+BB336+#REF!+BB356+BB381</f>
        <v>#REF!</v>
      </c>
      <c r="BC386" s="635" t="e">
        <f>BC330+BC336+#REF!+BC356+BC381</f>
        <v>#REF!</v>
      </c>
      <c r="BD386" s="635" t="e">
        <f>BD330+BD336+#REF!+BD356+BD381</f>
        <v>#REF!</v>
      </c>
      <c r="BE386" s="635" t="e">
        <f>BE330+BE336+#REF!+BE356+BE381</f>
        <v>#REF!</v>
      </c>
      <c r="BF386" s="635" t="e">
        <f>BF330+BF336+#REF!+BF356+BF381</f>
        <v>#REF!</v>
      </c>
      <c r="BG386" s="635" t="e">
        <f>BG330+BG336+#REF!+BG356+BG381</f>
        <v>#REF!</v>
      </c>
      <c r="BH386" s="635" t="e">
        <f>BH330+BH336+#REF!+BH356+BH381</f>
        <v>#REF!</v>
      </c>
      <c r="BI386" s="635" t="e">
        <f>BI330+BI336+#REF!+BI356+BI381</f>
        <v>#REF!</v>
      </c>
      <c r="BJ386" s="635" t="e">
        <f>BJ330+BJ336+#REF!+BJ356+BJ381</f>
        <v>#REF!</v>
      </c>
      <c r="BK386" s="590">
        <v>1</v>
      </c>
      <c r="BL386" s="635" t="e">
        <f>BL330+BL336+#REF!+BL356+BL381</f>
        <v>#REF!</v>
      </c>
      <c r="BM386" s="635" t="e">
        <f>BM330+BM336+#REF!+BM356+BM381</f>
        <v>#REF!</v>
      </c>
      <c r="BN386" s="635" t="e">
        <f>BN330+BN336+#REF!+BN356+BN381</f>
        <v>#REF!</v>
      </c>
      <c r="BO386" s="635" t="e">
        <f>BO330+BO336+#REF!+BO356+BO381</f>
        <v>#REF!</v>
      </c>
      <c r="BP386" s="635" t="e">
        <f>BP330+BP336+#REF!+BP356+BP381</f>
        <v>#REF!</v>
      </c>
      <c r="BQ386" s="635" t="e">
        <f>BQ330+BQ336+#REF!+BQ356+BQ381</f>
        <v>#REF!</v>
      </c>
      <c r="BR386" s="635" t="e">
        <f>BR330+BR336+#REF!+BR356+BR381</f>
        <v>#REF!</v>
      </c>
      <c r="BS386" s="635" t="e">
        <f>BS330+BS336+#REF!+BS356+BS381</f>
        <v>#REF!</v>
      </c>
      <c r="BT386" s="635" t="e">
        <f>BT330+BT336+#REF!+BT356+BT381</f>
        <v>#REF!</v>
      </c>
      <c r="BU386" s="635" t="e">
        <f>BU330+BU336+#REF!+BU356+BU381</f>
        <v>#REF!</v>
      </c>
      <c r="BV386" s="635" t="e">
        <f>BV330+BV336+#REF!+BV356+BV381</f>
        <v>#REF!</v>
      </c>
      <c r="BW386" s="635" t="e">
        <f>BW330+BW336+#REF!+BW356+BW381</f>
        <v>#REF!</v>
      </c>
      <c r="BX386" s="635" t="e">
        <f>BX330+BX336+#REF!+BX356+BX381</f>
        <v>#REF!</v>
      </c>
      <c r="BY386" s="635" t="e">
        <f>BY330+BY336+#REF!+BY356+BY381</f>
        <v>#REF!</v>
      </c>
      <c r="BZ386" s="635" t="e">
        <f>BZ330+BZ336+#REF!+BZ356+BZ381</f>
        <v>#REF!</v>
      </c>
      <c r="CA386" s="635" t="e">
        <f>CA330+CA336+#REF!+CA356+CA381</f>
        <v>#REF!</v>
      </c>
      <c r="CB386" s="635" t="e">
        <f>CB330+CB336+#REF!+CB356+CB381</f>
        <v>#REF!</v>
      </c>
      <c r="CC386" s="635" t="e">
        <f>CC330+CC336+#REF!+CC356+CC381</f>
        <v>#REF!</v>
      </c>
      <c r="CD386" s="636" t="e">
        <f>CD330+CD336+#REF!+CD356+CD381</f>
        <v>#REF!</v>
      </c>
      <c r="CE386" s="589">
        <v>1</v>
      </c>
      <c r="CF386" s="637" t="e">
        <f>CF330+CF336+#REF!+CF356+CF381</f>
        <v>#REF!</v>
      </c>
      <c r="CG386" s="635"/>
      <c r="CH386" s="635" t="e">
        <f>CH330+CH336+#REF!+CH356+CH381</f>
        <v>#REF!</v>
      </c>
      <c r="CI386" s="635" t="e">
        <f>CI330+CI336+#REF!+CI356+CI381</f>
        <v>#REF!</v>
      </c>
      <c r="CJ386" s="635" t="e">
        <f>CJ330+CJ336+#REF!+CJ356+CJ381</f>
        <v>#REF!</v>
      </c>
      <c r="CK386" s="635" t="e">
        <f>CK330+CK336+#REF!+CK356+CK381</f>
        <v>#REF!</v>
      </c>
      <c r="CL386" s="635" t="e">
        <f>CL330+CL336+#REF!+CL356+CL381</f>
        <v>#REF!</v>
      </c>
      <c r="CM386" s="635" t="e">
        <f>CM330+CM336+#REF!+CM356+CM381</f>
        <v>#REF!</v>
      </c>
      <c r="CN386" s="635"/>
      <c r="CO386" s="635"/>
      <c r="CP386" s="635"/>
      <c r="CQ386" s="635" t="e">
        <f>CQ330+CQ336+#REF!+CQ356+CQ381</f>
        <v>#REF!</v>
      </c>
      <c r="CR386" s="635" t="e">
        <f>CR330+CR336+#REF!+CR356+CR381</f>
        <v>#REF!</v>
      </c>
      <c r="CS386" s="635" t="e">
        <f>CS330+CS336+#REF!+CS356+CS381</f>
        <v>#REF!</v>
      </c>
      <c r="CT386" s="635" t="e">
        <f>CT330+CT336+#REF!+CT356+CT381</f>
        <v>#REF!</v>
      </c>
      <c r="CU386" s="635" t="e">
        <f>CU330+CU336+#REF!+CU356+CU381</f>
        <v>#REF!</v>
      </c>
      <c r="CV386" s="636" t="e">
        <f>CV330+CV336+#REF!+CV356+CV381</f>
        <v>#REF!</v>
      </c>
      <c r="CW386" s="635" t="e">
        <f t="shared" ref="CW386:FH386" si="849">CW330+CW336+CW356+CW381+CW385</f>
        <v>#REF!</v>
      </c>
      <c r="CX386" s="635" t="e">
        <f t="shared" si="849"/>
        <v>#REF!</v>
      </c>
      <c r="CY386" s="635" t="e">
        <f t="shared" si="849"/>
        <v>#REF!</v>
      </c>
      <c r="CZ386" s="635" t="e">
        <f t="shared" si="849"/>
        <v>#REF!</v>
      </c>
      <c r="DA386" s="635" t="e">
        <f t="shared" si="849"/>
        <v>#REF!</v>
      </c>
      <c r="DB386" s="635" t="e">
        <f t="shared" si="849"/>
        <v>#REF!</v>
      </c>
      <c r="DC386" s="635">
        <f t="shared" si="849"/>
        <v>728505.35064000008</v>
      </c>
      <c r="DD386" s="635">
        <f t="shared" si="849"/>
        <v>348155.35063999996</v>
      </c>
      <c r="DE386" s="635">
        <f t="shared" si="849"/>
        <v>380350</v>
      </c>
      <c r="DF386" s="635" t="e">
        <f t="shared" si="849"/>
        <v>#REF!</v>
      </c>
      <c r="DG386" s="635" t="e">
        <f t="shared" si="849"/>
        <v>#REF!</v>
      </c>
      <c r="DH386" s="635" t="e">
        <f t="shared" si="849"/>
        <v>#REF!</v>
      </c>
      <c r="DI386" s="635" t="e">
        <f t="shared" si="849"/>
        <v>#REF!</v>
      </c>
      <c r="DJ386" s="635" t="e">
        <f t="shared" si="849"/>
        <v>#REF!</v>
      </c>
      <c r="DK386" s="635" t="e">
        <f t="shared" si="849"/>
        <v>#REF!</v>
      </c>
      <c r="DL386" s="635" t="e">
        <f t="shared" si="849"/>
        <v>#REF!</v>
      </c>
      <c r="DM386" s="635">
        <f t="shared" si="849"/>
        <v>4558989.1039300002</v>
      </c>
      <c r="DN386" s="635" t="e">
        <f t="shared" si="849"/>
        <v>#REF!</v>
      </c>
      <c r="DO386" s="635" t="e">
        <f t="shared" si="849"/>
        <v>#REF!</v>
      </c>
      <c r="DP386" s="635">
        <f t="shared" si="849"/>
        <v>1559378.9667</v>
      </c>
      <c r="DQ386" s="635" t="e">
        <f t="shared" si="849"/>
        <v>#REF!</v>
      </c>
      <c r="DR386" s="635" t="e">
        <f t="shared" si="849"/>
        <v>#REF!</v>
      </c>
      <c r="DS386" s="635" t="e">
        <f t="shared" si="849"/>
        <v>#REF!</v>
      </c>
      <c r="DT386" s="635" t="e">
        <f t="shared" si="849"/>
        <v>#REF!</v>
      </c>
      <c r="DU386" s="635" t="e">
        <f t="shared" si="849"/>
        <v>#REF!</v>
      </c>
      <c r="DV386" s="635" t="e">
        <f t="shared" si="849"/>
        <v>#REF!</v>
      </c>
      <c r="DW386" s="635" t="e">
        <f t="shared" si="849"/>
        <v>#REF!</v>
      </c>
      <c r="DX386" s="635" t="e">
        <f t="shared" si="849"/>
        <v>#REF!</v>
      </c>
      <c r="DY386" s="635" t="e">
        <f t="shared" si="849"/>
        <v>#REF!</v>
      </c>
      <c r="DZ386" s="635" t="e">
        <f t="shared" si="849"/>
        <v>#REF!</v>
      </c>
      <c r="EA386" s="635">
        <f t="shared" si="849"/>
        <v>1170129.6810599999</v>
      </c>
      <c r="EB386" s="635">
        <f t="shared" si="849"/>
        <v>726987.68105999997</v>
      </c>
      <c r="EC386" s="635">
        <f t="shared" si="849"/>
        <v>443142</v>
      </c>
      <c r="ED386" s="635" t="e">
        <f t="shared" si="849"/>
        <v>#REF!</v>
      </c>
      <c r="EE386" s="635" t="e">
        <f t="shared" si="849"/>
        <v>#REF!</v>
      </c>
      <c r="EF386" s="635" t="e">
        <f t="shared" si="849"/>
        <v>#REF!</v>
      </c>
      <c r="EG386" s="635" t="e">
        <f t="shared" si="849"/>
        <v>#REF!</v>
      </c>
      <c r="EH386" s="635" t="e">
        <f t="shared" si="849"/>
        <v>#REF!</v>
      </c>
      <c r="EI386" s="635">
        <f t="shared" si="849"/>
        <v>639535.67071999994</v>
      </c>
      <c r="EJ386" s="635">
        <f t="shared" si="849"/>
        <v>1329295.6040000001</v>
      </c>
      <c r="EK386" s="635" t="e">
        <f t="shared" si="849"/>
        <v>#REF!</v>
      </c>
      <c r="EL386" s="635" t="e">
        <f t="shared" si="849"/>
        <v>#REF!</v>
      </c>
      <c r="EM386" s="635" t="e">
        <f t="shared" si="849"/>
        <v>#REF!</v>
      </c>
      <c r="EN386" s="635" t="e">
        <f t="shared" si="849"/>
        <v>#REF!</v>
      </c>
      <c r="EO386" s="635" t="e">
        <f t="shared" si="849"/>
        <v>#REF!</v>
      </c>
      <c r="EP386" s="635" t="e">
        <f t="shared" si="849"/>
        <v>#REF!</v>
      </c>
      <c r="EQ386" s="635" t="e">
        <f t="shared" si="849"/>
        <v>#REF!</v>
      </c>
      <c r="ER386" s="635" t="e">
        <f t="shared" si="849"/>
        <v>#REF!</v>
      </c>
      <c r="ES386" s="635" t="e">
        <f t="shared" si="849"/>
        <v>#REF!</v>
      </c>
      <c r="ET386" s="635" t="e">
        <f t="shared" si="849"/>
        <v>#REF!</v>
      </c>
      <c r="EU386" s="635">
        <f t="shared" si="849"/>
        <v>543.61520000000019</v>
      </c>
      <c r="EV386" s="635">
        <f t="shared" si="849"/>
        <v>-13739.901749999932</v>
      </c>
      <c r="EW386" s="635">
        <f t="shared" si="849"/>
        <v>8631457.5</v>
      </c>
      <c r="EX386" s="635">
        <f t="shared" si="849"/>
        <v>7693806.2000000002</v>
      </c>
      <c r="EY386" s="635">
        <f t="shared" si="849"/>
        <v>937651.3</v>
      </c>
      <c r="EZ386" s="635" t="e">
        <f t="shared" si="849"/>
        <v>#REF!</v>
      </c>
      <c r="FA386" s="635" t="e">
        <f t="shared" si="849"/>
        <v>#REF!</v>
      </c>
      <c r="FB386" s="635">
        <f t="shared" si="849"/>
        <v>236607.51318000001</v>
      </c>
      <c r="FC386" s="635">
        <f t="shared" si="849"/>
        <v>15545623.803970002</v>
      </c>
      <c r="FD386" s="635">
        <f t="shared" si="849"/>
        <v>13355162.97525</v>
      </c>
      <c r="FE386" s="635">
        <f t="shared" si="849"/>
        <v>639535.67071999994</v>
      </c>
      <c r="FF386" s="635">
        <f t="shared" si="849"/>
        <v>1550925.1579999998</v>
      </c>
      <c r="FG386" s="635">
        <f t="shared" si="849"/>
        <v>501775.36776000017</v>
      </c>
      <c r="FH386" s="635">
        <f t="shared" si="849"/>
        <v>154950.61089000007</v>
      </c>
      <c r="FI386" s="635">
        <f t="shared" ref="FI386:FR386" si="850">FI330+FI336+FI356+FI381+FI385</f>
        <v>543.61520000000019</v>
      </c>
      <c r="FJ386" s="635">
        <f t="shared" si="850"/>
        <v>346281.1416700001</v>
      </c>
      <c r="FK386" s="635" t="e">
        <f t="shared" si="850"/>
        <v>#REF!</v>
      </c>
      <c r="FL386" s="635" t="e">
        <f t="shared" si="850"/>
        <v>#REF!</v>
      </c>
      <c r="FM386" s="635" t="e">
        <f t="shared" si="850"/>
        <v>#REF!</v>
      </c>
      <c r="FN386" s="635" t="e">
        <f t="shared" si="850"/>
        <v>#REF!</v>
      </c>
      <c r="FO386" s="635">
        <f t="shared" si="850"/>
        <v>15990793.329930002</v>
      </c>
      <c r="FP386" s="635">
        <f t="shared" si="850"/>
        <v>13506819.68634</v>
      </c>
      <c r="FQ386" s="635">
        <f t="shared" si="850"/>
        <v>640079.28591999994</v>
      </c>
      <c r="FR386" s="635">
        <f t="shared" si="850"/>
        <v>1843894.3576700003</v>
      </c>
      <c r="FS386" s="635"/>
      <c r="FT386" s="635"/>
      <c r="FU386" s="635"/>
      <c r="FV386" s="635"/>
      <c r="FW386" s="635"/>
      <c r="FX386" s="635"/>
      <c r="FY386" s="635"/>
      <c r="FZ386" s="635"/>
      <c r="GA386" s="635"/>
      <c r="GB386" s="635"/>
      <c r="GC386" s="635"/>
      <c r="GD386" s="635"/>
      <c r="GE386" s="635"/>
      <c r="GF386" s="635"/>
      <c r="GG386" s="635"/>
      <c r="GH386" s="635"/>
      <c r="GI386" s="635"/>
      <c r="GJ386" s="635"/>
      <c r="GK386" s="635"/>
      <c r="GL386" s="635"/>
      <c r="GM386" s="635"/>
      <c r="GN386" s="635"/>
      <c r="GO386" s="635"/>
      <c r="GP386" s="635"/>
      <c r="GQ386" s="635"/>
      <c r="GR386" s="635"/>
      <c r="GS386" s="635"/>
      <c r="GT386" s="635"/>
      <c r="GU386" s="635">
        <f>GU330+GU336+GU356+GU381+GU385</f>
        <v>16343739.5</v>
      </c>
      <c r="GV386" s="635">
        <f>GV330+GV336+GV356+GV381+GV385</f>
        <v>14115151.373359999</v>
      </c>
      <c r="GW386" s="635">
        <f>GW330+GW336+GW356+GW381+GW385</f>
        <v>680085.67045999994</v>
      </c>
      <c r="GX386" s="635">
        <f>GX330+GX336+GX356+GX381+GX385</f>
        <v>1548502.4561800002</v>
      </c>
      <c r="GY386" s="635"/>
      <c r="GZ386" s="635"/>
      <c r="HA386" s="635"/>
      <c r="HB386" s="635"/>
      <c r="HC386" s="635"/>
      <c r="HD386" s="635"/>
      <c r="HE386" s="635"/>
      <c r="HF386" s="635"/>
      <c r="HG386" s="635">
        <f t="shared" ref="HG386:ID386" si="851">HG330+HG336+HG356+HG381+HG385</f>
        <v>-983000</v>
      </c>
      <c r="HH386" s="635">
        <f t="shared" si="851"/>
        <v>-983000</v>
      </c>
      <c r="HI386" s="635">
        <f t="shared" si="851"/>
        <v>0</v>
      </c>
      <c r="HJ386" s="635">
        <f t="shared" si="851"/>
        <v>1.4551915228366852E-11</v>
      </c>
      <c r="HK386" s="635" t="e">
        <f t="shared" si="851"/>
        <v>#REF!</v>
      </c>
      <c r="HL386" s="635" t="e">
        <f t="shared" si="851"/>
        <v>#REF!</v>
      </c>
      <c r="HM386" s="635">
        <f t="shared" si="851"/>
        <v>0</v>
      </c>
      <c r="HN386" s="635">
        <f t="shared" si="851"/>
        <v>0</v>
      </c>
      <c r="HO386" s="635">
        <f t="shared" si="851"/>
        <v>15360739.5</v>
      </c>
      <c r="HP386" s="635">
        <f t="shared" si="851"/>
        <v>13132151.373359999</v>
      </c>
      <c r="HQ386" s="635">
        <f t="shared" si="851"/>
        <v>680085.67045999994</v>
      </c>
      <c r="HR386" s="635">
        <f t="shared" si="851"/>
        <v>1548502.45618</v>
      </c>
      <c r="HS386" s="635">
        <f t="shared" si="851"/>
        <v>11364856.686569998</v>
      </c>
      <c r="HT386" s="635">
        <f t="shared" si="851"/>
        <v>9137432.8008500002</v>
      </c>
      <c r="HU386" s="635">
        <f t="shared" si="851"/>
        <v>876341.19415</v>
      </c>
      <c r="HV386" s="635">
        <f t="shared" si="851"/>
        <v>1351082.69157</v>
      </c>
      <c r="HW386" s="635">
        <f t="shared" si="851"/>
        <v>2152470</v>
      </c>
      <c r="HX386" s="635">
        <f t="shared" si="851"/>
        <v>2524862.6865699999</v>
      </c>
      <c r="HY386" s="635">
        <f t="shared" si="851"/>
        <v>0</v>
      </c>
      <c r="HZ386" s="635">
        <f t="shared" si="851"/>
        <v>-372392.68657000002</v>
      </c>
      <c r="IA386" s="635">
        <f t="shared" si="851"/>
        <v>13517326.686569998</v>
      </c>
      <c r="IB386" s="635">
        <f t="shared" si="851"/>
        <v>11662295.48742</v>
      </c>
      <c r="IC386" s="635">
        <f t="shared" si="851"/>
        <v>876341.19415</v>
      </c>
      <c r="ID386" s="635">
        <f t="shared" si="851"/>
        <v>978690.005</v>
      </c>
      <c r="IE386" s="638"/>
      <c r="IF386" s="320"/>
      <c r="IG386" s="320"/>
      <c r="IH386" s="320"/>
    </row>
    <row r="387" spans="2:242" s="239" customFormat="1" ht="10.5" hidden="1" customHeight="1" x14ac:dyDescent="0.3">
      <c r="B387" s="639"/>
      <c r="C387" s="640"/>
      <c r="D387" s="641"/>
      <c r="E387" s="642"/>
      <c r="F387" s="642"/>
      <c r="G387" s="642"/>
      <c r="H387" s="642"/>
      <c r="I387" s="642"/>
      <c r="J387" s="642"/>
      <c r="K387" s="642"/>
      <c r="L387" s="642"/>
      <c r="M387" s="642"/>
      <c r="N387" s="642"/>
      <c r="O387" s="642"/>
      <c r="P387" s="642"/>
      <c r="Q387" s="642"/>
      <c r="R387" s="642"/>
      <c r="S387" s="642"/>
      <c r="T387" s="642"/>
      <c r="U387" s="642"/>
      <c r="V387" s="642"/>
      <c r="W387" s="642"/>
      <c r="X387" s="642"/>
      <c r="Y387" s="642"/>
      <c r="Z387" s="643"/>
      <c r="AA387" s="643"/>
      <c r="AB387" s="643"/>
      <c r="AC387" s="643"/>
      <c r="AD387" s="643"/>
      <c r="AE387" s="643"/>
      <c r="AF387" s="643"/>
      <c r="AG387" s="643"/>
      <c r="AH387" s="643"/>
      <c r="AI387" s="643"/>
      <c r="AJ387" s="643"/>
      <c r="AK387" s="643"/>
      <c r="AL387" s="643"/>
      <c r="AM387" s="643"/>
      <c r="AN387" s="643"/>
      <c r="AO387" s="644"/>
      <c r="AP387" s="643"/>
      <c r="AQ387" s="643"/>
      <c r="AR387" s="643"/>
      <c r="AS387" s="643"/>
      <c r="AT387" s="643"/>
      <c r="AU387" s="643"/>
      <c r="AV387" s="643"/>
      <c r="AW387" s="643"/>
      <c r="AX387" s="643"/>
      <c r="AY387" s="643"/>
      <c r="AZ387" s="643"/>
      <c r="BA387" s="643"/>
      <c r="BB387" s="643"/>
      <c r="BC387" s="643"/>
      <c r="BD387" s="643"/>
      <c r="BE387" s="643"/>
      <c r="BF387" s="643"/>
      <c r="BG387" s="643"/>
      <c r="BH387" s="643"/>
      <c r="BI387" s="643"/>
      <c r="BJ387" s="643"/>
      <c r="BK387" s="645"/>
      <c r="BL387" s="646"/>
      <c r="BM387" s="646"/>
      <c r="BN387" s="646"/>
      <c r="BO387" s="646"/>
      <c r="BP387" s="646"/>
      <c r="BQ387" s="646"/>
      <c r="BR387" s="646"/>
      <c r="BS387" s="646"/>
      <c r="BT387" s="646"/>
      <c r="BU387" s="646"/>
      <c r="BV387" s="643"/>
      <c r="BW387" s="643"/>
      <c r="BX387" s="643"/>
      <c r="BY387" s="643"/>
      <c r="BZ387" s="643"/>
      <c r="CA387" s="643"/>
      <c r="CB387" s="643"/>
      <c r="CC387" s="643"/>
      <c r="CD387" s="647"/>
      <c r="CE387" s="644"/>
      <c r="CF387" s="648"/>
      <c r="CG387" s="643"/>
      <c r="CH387" s="643"/>
      <c r="CI387" s="643"/>
      <c r="CJ387" s="643"/>
      <c r="CK387" s="643"/>
      <c r="CL387" s="643"/>
      <c r="CM387" s="643"/>
      <c r="CN387" s="643"/>
      <c r="CO387" s="643"/>
      <c r="CP387" s="643"/>
      <c r="CQ387" s="643"/>
      <c r="CR387" s="643"/>
      <c r="CS387" s="643"/>
      <c r="CT387" s="643"/>
      <c r="CU387" s="643"/>
      <c r="CV387" s="647"/>
      <c r="CW387" s="647"/>
      <c r="CX387" s="647"/>
      <c r="CY387" s="647"/>
      <c r="CZ387" s="643"/>
      <c r="DA387" s="643"/>
      <c r="DB387" s="643"/>
      <c r="DC387" s="643"/>
      <c r="DD387" s="643"/>
      <c r="DE387" s="643"/>
      <c r="DF387" s="647"/>
      <c r="DG387" s="647"/>
      <c r="DH387" s="647"/>
      <c r="DI387" s="647"/>
      <c r="DJ387" s="647"/>
      <c r="DK387" s="647"/>
      <c r="DL387" s="647"/>
      <c r="DM387" s="647"/>
      <c r="DN387" s="647"/>
      <c r="DO387" s="647"/>
      <c r="DP387" s="647"/>
      <c r="DQ387" s="647"/>
      <c r="DR387" s="647"/>
      <c r="DS387" s="647"/>
      <c r="DT387" s="647"/>
      <c r="DU387" s="643"/>
      <c r="DV387" s="643"/>
      <c r="DW387" s="643"/>
      <c r="DX387" s="643"/>
      <c r="DY387" s="643"/>
      <c r="DZ387" s="643"/>
      <c r="EA387" s="643"/>
      <c r="EB387" s="643"/>
      <c r="EC387" s="643"/>
      <c r="ED387" s="647"/>
      <c r="EE387" s="647"/>
      <c r="EF387" s="647"/>
      <c r="EG387" s="647"/>
      <c r="EH387" s="647"/>
      <c r="EI387" s="647"/>
      <c r="EJ387" s="647"/>
      <c r="EK387" s="647"/>
      <c r="EL387" s="647"/>
      <c r="EM387" s="647"/>
      <c r="EN387" s="647"/>
      <c r="EO387" s="647"/>
      <c r="EP387" s="647"/>
      <c r="EQ387" s="647"/>
      <c r="ER387" s="647"/>
      <c r="ES387" s="647"/>
      <c r="ET387" s="647"/>
      <c r="EU387" s="647"/>
      <c r="EV387" s="647"/>
      <c r="EW387" s="643"/>
      <c r="EX387" s="643"/>
      <c r="EY387" s="643"/>
      <c r="EZ387" s="647"/>
      <c r="FA387" s="647"/>
      <c r="FB387" s="647"/>
      <c r="FC387" s="647"/>
      <c r="FD387" s="647"/>
      <c r="FE387" s="647"/>
      <c r="FF387" s="647"/>
      <c r="FG387" s="647"/>
      <c r="FH387" s="647"/>
      <c r="FI387" s="647"/>
      <c r="FJ387" s="647"/>
      <c r="FK387" s="647"/>
      <c r="FL387" s="647"/>
      <c r="FM387" s="647"/>
      <c r="FN387" s="647"/>
      <c r="FO387" s="647"/>
      <c r="FP387" s="647"/>
      <c r="FQ387" s="647"/>
      <c r="FR387" s="647"/>
      <c r="FS387" s="647"/>
      <c r="FT387" s="647"/>
      <c r="FU387" s="647"/>
      <c r="FV387" s="647"/>
      <c r="FW387" s="647"/>
      <c r="FX387" s="647"/>
      <c r="FY387" s="647"/>
      <c r="FZ387" s="647"/>
      <c r="GA387" s="647"/>
      <c r="GB387" s="647"/>
      <c r="GC387" s="647"/>
      <c r="GD387" s="647"/>
      <c r="GE387" s="647"/>
      <c r="GF387" s="647"/>
      <c r="GG387" s="647"/>
      <c r="GH387" s="647"/>
      <c r="GI387" s="647"/>
      <c r="GJ387" s="647"/>
      <c r="GK387" s="647"/>
      <c r="GL387" s="647"/>
      <c r="GM387" s="647"/>
      <c r="GN387" s="647"/>
      <c r="GO387" s="647"/>
      <c r="GP387" s="647"/>
      <c r="GQ387" s="647"/>
      <c r="GR387" s="647"/>
      <c r="GS387" s="647"/>
      <c r="GT387" s="647"/>
      <c r="GU387" s="647"/>
      <c r="GV387" s="647"/>
      <c r="GW387" s="647"/>
      <c r="GX387" s="647"/>
      <c r="GY387" s="647"/>
      <c r="GZ387" s="647"/>
      <c r="HA387" s="647"/>
      <c r="HB387" s="647"/>
      <c r="HC387" s="647"/>
      <c r="HD387" s="647"/>
      <c r="HE387" s="647"/>
      <c r="HF387" s="647"/>
      <c r="HG387" s="647"/>
      <c r="HH387" s="647"/>
      <c r="HI387" s="647"/>
      <c r="HJ387" s="647"/>
      <c r="HK387" s="647"/>
      <c r="HL387" s="647"/>
      <c r="HM387" s="647"/>
      <c r="HN387" s="647"/>
      <c r="HO387" s="647"/>
      <c r="HP387" s="647"/>
      <c r="HQ387" s="647"/>
      <c r="HR387" s="647"/>
      <c r="HS387" s="647"/>
      <c r="HT387" s="647"/>
      <c r="HU387" s="647"/>
      <c r="HV387" s="647"/>
      <c r="HW387" s="647"/>
      <c r="HX387" s="647"/>
      <c r="HY387" s="647"/>
      <c r="HZ387" s="647"/>
      <c r="IA387" s="647"/>
      <c r="IB387" s="647"/>
      <c r="IC387" s="647"/>
      <c r="ID387" s="647"/>
      <c r="IE387" s="649"/>
      <c r="IF387" s="650"/>
      <c r="IG387" s="650"/>
      <c r="IH387" s="650"/>
    </row>
    <row r="388" spans="2:242" s="239" customFormat="1" ht="27.75" hidden="1" customHeight="1" x14ac:dyDescent="0.25">
      <c r="B388" s="716" t="s">
        <v>563</v>
      </c>
      <c r="C388" s="717"/>
      <c r="D388" s="651"/>
      <c r="E388" s="652" t="e">
        <f t="shared" ref="E388:AN388" si="852">E330+E336</f>
        <v>#REF!</v>
      </c>
      <c r="F388" s="652" t="e">
        <f t="shared" si="852"/>
        <v>#REF!</v>
      </c>
      <c r="G388" s="652" t="e">
        <f t="shared" si="852"/>
        <v>#REF!</v>
      </c>
      <c r="H388" s="652" t="e">
        <f t="shared" si="852"/>
        <v>#REF!</v>
      </c>
      <c r="I388" s="652" t="e">
        <f t="shared" si="852"/>
        <v>#REF!</v>
      </c>
      <c r="J388" s="652" t="e">
        <f t="shared" si="852"/>
        <v>#REF!</v>
      </c>
      <c r="K388" s="652" t="e">
        <f t="shared" si="852"/>
        <v>#REF!</v>
      </c>
      <c r="L388" s="652" t="e">
        <f t="shared" si="852"/>
        <v>#REF!</v>
      </c>
      <c r="M388" s="652" t="e">
        <f t="shared" si="852"/>
        <v>#REF!</v>
      </c>
      <c r="N388" s="652" t="e">
        <f t="shared" si="852"/>
        <v>#REF!</v>
      </c>
      <c r="O388" s="652" t="e">
        <f t="shared" si="852"/>
        <v>#REF!</v>
      </c>
      <c r="P388" s="652" t="e">
        <f t="shared" si="852"/>
        <v>#REF!</v>
      </c>
      <c r="Q388" s="638" t="e">
        <f t="shared" si="852"/>
        <v>#REF!</v>
      </c>
      <c r="R388" s="638" t="e">
        <f t="shared" si="852"/>
        <v>#REF!</v>
      </c>
      <c r="S388" s="638" t="e">
        <f t="shared" si="852"/>
        <v>#REF!</v>
      </c>
      <c r="T388" s="638" t="e">
        <f t="shared" si="852"/>
        <v>#REF!</v>
      </c>
      <c r="U388" s="638" t="e">
        <f t="shared" si="852"/>
        <v>#REF!</v>
      </c>
      <c r="V388" s="638" t="e">
        <f t="shared" si="852"/>
        <v>#REF!</v>
      </c>
      <c r="W388" s="638" t="e">
        <f t="shared" si="852"/>
        <v>#REF!</v>
      </c>
      <c r="X388" s="638" t="e">
        <f t="shared" si="852"/>
        <v>#REF!</v>
      </c>
      <c r="Y388" s="638" t="e">
        <f t="shared" si="852"/>
        <v>#REF!</v>
      </c>
      <c r="Z388" s="638" t="e">
        <f t="shared" si="852"/>
        <v>#REF!</v>
      </c>
      <c r="AA388" s="638" t="e">
        <f t="shared" si="852"/>
        <v>#REF!</v>
      </c>
      <c r="AB388" s="638" t="e">
        <f t="shared" si="852"/>
        <v>#REF!</v>
      </c>
      <c r="AC388" s="638" t="e">
        <f t="shared" si="852"/>
        <v>#REF!</v>
      </c>
      <c r="AD388" s="638" t="e">
        <f t="shared" si="852"/>
        <v>#REF!</v>
      </c>
      <c r="AE388" s="638" t="e">
        <f t="shared" si="852"/>
        <v>#REF!</v>
      </c>
      <c r="AF388" s="638" t="e">
        <f t="shared" si="852"/>
        <v>#REF!</v>
      </c>
      <c r="AG388" s="638" t="e">
        <f t="shared" si="852"/>
        <v>#REF!</v>
      </c>
      <c r="AH388" s="638" t="e">
        <f t="shared" si="852"/>
        <v>#REF!</v>
      </c>
      <c r="AI388" s="638" t="e">
        <f t="shared" si="852"/>
        <v>#REF!</v>
      </c>
      <c r="AJ388" s="638" t="e">
        <f t="shared" si="852"/>
        <v>#REF!</v>
      </c>
      <c r="AK388" s="638" t="e">
        <f t="shared" si="852"/>
        <v>#REF!</v>
      </c>
      <c r="AL388" s="638" t="e">
        <f t="shared" si="852"/>
        <v>#REF!</v>
      </c>
      <c r="AM388" s="638" t="e">
        <f t="shared" si="852"/>
        <v>#REF!</v>
      </c>
      <c r="AN388" s="638" t="e">
        <f t="shared" si="852"/>
        <v>#REF!</v>
      </c>
      <c r="AO388" s="644">
        <v>1</v>
      </c>
      <c r="AP388" s="638" t="e">
        <f t="shared" ref="AP388:BJ388" si="853">AP330+AP336</f>
        <v>#REF!</v>
      </c>
      <c r="AQ388" s="638" t="e">
        <f t="shared" si="853"/>
        <v>#REF!</v>
      </c>
      <c r="AR388" s="638" t="e">
        <f t="shared" si="853"/>
        <v>#REF!</v>
      </c>
      <c r="AS388" s="638" t="e">
        <f t="shared" si="853"/>
        <v>#REF!</v>
      </c>
      <c r="AT388" s="638" t="e">
        <f t="shared" si="853"/>
        <v>#REF!</v>
      </c>
      <c r="AU388" s="638" t="e">
        <f t="shared" si="853"/>
        <v>#REF!</v>
      </c>
      <c r="AV388" s="638" t="e">
        <f t="shared" si="853"/>
        <v>#REF!</v>
      </c>
      <c r="AW388" s="638" t="e">
        <f t="shared" si="853"/>
        <v>#REF!</v>
      </c>
      <c r="AX388" s="638" t="e">
        <f t="shared" si="853"/>
        <v>#REF!</v>
      </c>
      <c r="AY388" s="638" t="e">
        <f t="shared" si="853"/>
        <v>#REF!</v>
      </c>
      <c r="AZ388" s="638" t="e">
        <f t="shared" si="853"/>
        <v>#REF!</v>
      </c>
      <c r="BA388" s="638" t="e">
        <f t="shared" si="853"/>
        <v>#REF!</v>
      </c>
      <c r="BB388" s="638" t="e">
        <f t="shared" si="853"/>
        <v>#REF!</v>
      </c>
      <c r="BC388" s="638" t="e">
        <f t="shared" si="853"/>
        <v>#REF!</v>
      </c>
      <c r="BD388" s="638" t="e">
        <f t="shared" si="853"/>
        <v>#REF!</v>
      </c>
      <c r="BE388" s="638" t="e">
        <f t="shared" si="853"/>
        <v>#REF!</v>
      </c>
      <c r="BF388" s="638" t="e">
        <f t="shared" si="853"/>
        <v>#REF!</v>
      </c>
      <c r="BG388" s="638" t="e">
        <f t="shared" si="853"/>
        <v>#REF!</v>
      </c>
      <c r="BH388" s="638" t="e">
        <f t="shared" si="853"/>
        <v>#REF!</v>
      </c>
      <c r="BI388" s="638" t="e">
        <f t="shared" si="853"/>
        <v>#REF!</v>
      </c>
      <c r="BJ388" s="638" t="e">
        <f t="shared" si="853"/>
        <v>#REF!</v>
      </c>
      <c r="BK388" s="645">
        <v>1</v>
      </c>
      <c r="BL388" s="638" t="e">
        <f>BL330+BL336</f>
        <v>#REF!</v>
      </c>
      <c r="BM388" s="638"/>
      <c r="BN388" s="638"/>
      <c r="BO388" s="638"/>
      <c r="BP388" s="638"/>
      <c r="BQ388" s="638"/>
      <c r="BR388" s="638"/>
      <c r="BS388" s="638"/>
      <c r="BT388" s="638"/>
      <c r="BU388" s="638"/>
      <c r="BV388" s="638" t="e">
        <f t="shared" ref="BV388:CD388" si="854">BV330+BV336</f>
        <v>#REF!</v>
      </c>
      <c r="BW388" s="638" t="e">
        <f t="shared" si="854"/>
        <v>#REF!</v>
      </c>
      <c r="BX388" s="638" t="e">
        <f t="shared" si="854"/>
        <v>#REF!</v>
      </c>
      <c r="BY388" s="638" t="e">
        <f t="shared" si="854"/>
        <v>#REF!</v>
      </c>
      <c r="BZ388" s="638" t="e">
        <f t="shared" si="854"/>
        <v>#REF!</v>
      </c>
      <c r="CA388" s="638" t="e">
        <f t="shared" si="854"/>
        <v>#REF!</v>
      </c>
      <c r="CB388" s="638" t="e">
        <f t="shared" si="854"/>
        <v>#REF!</v>
      </c>
      <c r="CC388" s="638" t="e">
        <f t="shared" si="854"/>
        <v>#REF!</v>
      </c>
      <c r="CD388" s="653" t="e">
        <f t="shared" si="854"/>
        <v>#REF!</v>
      </c>
      <c r="CE388" s="644">
        <v>1</v>
      </c>
      <c r="CF388" s="654" t="e">
        <f>CF330+CF336</f>
        <v>#REF!</v>
      </c>
      <c r="CG388" s="638"/>
      <c r="CH388" s="638" t="e">
        <f t="shared" ref="CH388:CM388" si="855">CH330+CH336</f>
        <v>#REF!</v>
      </c>
      <c r="CI388" s="638" t="e">
        <f t="shared" si="855"/>
        <v>#REF!</v>
      </c>
      <c r="CJ388" s="638" t="e">
        <f t="shared" si="855"/>
        <v>#REF!</v>
      </c>
      <c r="CK388" s="638" t="e">
        <f t="shared" si="855"/>
        <v>#REF!</v>
      </c>
      <c r="CL388" s="638" t="e">
        <f t="shared" si="855"/>
        <v>#REF!</v>
      </c>
      <c r="CM388" s="638" t="e">
        <f t="shared" si="855"/>
        <v>#REF!</v>
      </c>
      <c r="CN388" s="638"/>
      <c r="CO388" s="638"/>
      <c r="CP388" s="638"/>
      <c r="CQ388" s="638" t="e">
        <f t="shared" ref="CQ388:FB388" si="856">CQ330+CQ336</f>
        <v>#REF!</v>
      </c>
      <c r="CR388" s="638" t="e">
        <f t="shared" si="856"/>
        <v>#REF!</v>
      </c>
      <c r="CS388" s="638" t="e">
        <f t="shared" si="856"/>
        <v>#REF!</v>
      </c>
      <c r="CT388" s="638" t="e">
        <f t="shared" si="856"/>
        <v>#REF!</v>
      </c>
      <c r="CU388" s="638" t="e">
        <f t="shared" si="856"/>
        <v>#REF!</v>
      </c>
      <c r="CV388" s="653" t="e">
        <f t="shared" si="856"/>
        <v>#REF!</v>
      </c>
      <c r="CW388" s="638" t="e">
        <f t="shared" si="856"/>
        <v>#REF!</v>
      </c>
      <c r="CX388" s="638" t="e">
        <f t="shared" si="856"/>
        <v>#REF!</v>
      </c>
      <c r="CY388" s="653" t="e">
        <f t="shared" si="856"/>
        <v>#REF!</v>
      </c>
      <c r="CZ388" s="638" t="e">
        <f t="shared" si="856"/>
        <v>#REF!</v>
      </c>
      <c r="DA388" s="638" t="e">
        <f t="shared" si="856"/>
        <v>#REF!</v>
      </c>
      <c r="DB388" s="653" t="e">
        <f t="shared" si="856"/>
        <v>#REF!</v>
      </c>
      <c r="DC388" s="638">
        <f t="shared" si="856"/>
        <v>728505.35064000008</v>
      </c>
      <c r="DD388" s="638">
        <f t="shared" si="856"/>
        <v>348155.35063999996</v>
      </c>
      <c r="DE388" s="653">
        <f t="shared" si="856"/>
        <v>380350</v>
      </c>
      <c r="DF388" s="638" t="e">
        <f t="shared" si="856"/>
        <v>#REF!</v>
      </c>
      <c r="DG388" s="638" t="e">
        <f t="shared" si="856"/>
        <v>#REF!</v>
      </c>
      <c r="DH388" s="653" t="e">
        <f t="shared" si="856"/>
        <v>#REF!</v>
      </c>
      <c r="DI388" s="638" t="e">
        <f t="shared" si="856"/>
        <v>#REF!</v>
      </c>
      <c r="DJ388" s="638" t="e">
        <f t="shared" si="856"/>
        <v>#REF!</v>
      </c>
      <c r="DK388" s="653" t="e">
        <f t="shared" si="856"/>
        <v>#REF!</v>
      </c>
      <c r="DL388" s="638" t="e">
        <f t="shared" si="856"/>
        <v>#REF!</v>
      </c>
      <c r="DM388" s="638">
        <f t="shared" si="856"/>
        <v>4558989.1039300002</v>
      </c>
      <c r="DN388" s="653" t="e">
        <f t="shared" si="856"/>
        <v>#REF!</v>
      </c>
      <c r="DO388" s="638" t="e">
        <f t="shared" si="856"/>
        <v>#REF!</v>
      </c>
      <c r="DP388" s="638">
        <f t="shared" si="856"/>
        <v>1559378.9667</v>
      </c>
      <c r="DQ388" s="653" t="e">
        <f t="shared" si="856"/>
        <v>#REF!</v>
      </c>
      <c r="DR388" s="638" t="e">
        <f t="shared" si="856"/>
        <v>#REF!</v>
      </c>
      <c r="DS388" s="638" t="e">
        <f t="shared" si="856"/>
        <v>#REF!</v>
      </c>
      <c r="DT388" s="653" t="e">
        <f t="shared" si="856"/>
        <v>#REF!</v>
      </c>
      <c r="DU388" s="638" t="e">
        <f t="shared" si="856"/>
        <v>#REF!</v>
      </c>
      <c r="DV388" s="638" t="e">
        <f t="shared" si="856"/>
        <v>#REF!</v>
      </c>
      <c r="DW388" s="653" t="e">
        <f t="shared" si="856"/>
        <v>#REF!</v>
      </c>
      <c r="DX388" s="638" t="e">
        <f t="shared" si="856"/>
        <v>#REF!</v>
      </c>
      <c r="DY388" s="638" t="e">
        <f t="shared" si="856"/>
        <v>#REF!</v>
      </c>
      <c r="DZ388" s="653" t="e">
        <f t="shared" si="856"/>
        <v>#REF!</v>
      </c>
      <c r="EA388" s="638">
        <f t="shared" si="856"/>
        <v>1170129.6810599999</v>
      </c>
      <c r="EB388" s="638">
        <f t="shared" si="856"/>
        <v>726987.68105999997</v>
      </c>
      <c r="EC388" s="653">
        <f t="shared" si="856"/>
        <v>443142</v>
      </c>
      <c r="ED388" s="638" t="e">
        <f t="shared" si="856"/>
        <v>#REF!</v>
      </c>
      <c r="EE388" s="638" t="e">
        <f t="shared" si="856"/>
        <v>#REF!</v>
      </c>
      <c r="EF388" s="653" t="e">
        <f t="shared" si="856"/>
        <v>#REF!</v>
      </c>
      <c r="EG388" s="638" t="e">
        <f t="shared" si="856"/>
        <v>#REF!</v>
      </c>
      <c r="EH388" s="638" t="e">
        <f t="shared" si="856"/>
        <v>#REF!</v>
      </c>
      <c r="EI388" s="638">
        <f t="shared" si="856"/>
        <v>639535.67071999994</v>
      </c>
      <c r="EJ388" s="653">
        <f t="shared" si="856"/>
        <v>1329295.6040000001</v>
      </c>
      <c r="EK388" s="638" t="e">
        <f t="shared" si="856"/>
        <v>#REF!</v>
      </c>
      <c r="EL388" s="638" t="e">
        <f t="shared" si="856"/>
        <v>#REF!</v>
      </c>
      <c r="EM388" s="638" t="e">
        <f t="shared" si="856"/>
        <v>#REF!</v>
      </c>
      <c r="EN388" s="638" t="e">
        <f t="shared" si="856"/>
        <v>#REF!</v>
      </c>
      <c r="EO388" s="638" t="e">
        <f t="shared" si="856"/>
        <v>#REF!</v>
      </c>
      <c r="EP388" s="638" t="e">
        <f t="shared" si="856"/>
        <v>#REF!</v>
      </c>
      <c r="EQ388" s="638" t="e">
        <f t="shared" si="856"/>
        <v>#REF!</v>
      </c>
      <c r="ER388" s="638" t="e">
        <f t="shared" si="856"/>
        <v>#REF!</v>
      </c>
      <c r="ES388" s="638" t="e">
        <f t="shared" si="856"/>
        <v>#REF!</v>
      </c>
      <c r="ET388" s="638" t="e">
        <f t="shared" si="856"/>
        <v>#REF!</v>
      </c>
      <c r="EU388" s="638">
        <f t="shared" si="856"/>
        <v>543.61520000000019</v>
      </c>
      <c r="EV388" s="653">
        <f t="shared" si="856"/>
        <v>-13739.901749999932</v>
      </c>
      <c r="EW388" s="638">
        <f t="shared" si="856"/>
        <v>8611457.5</v>
      </c>
      <c r="EX388" s="638">
        <f t="shared" si="856"/>
        <v>7673806.2000000002</v>
      </c>
      <c r="EY388" s="653">
        <f t="shared" si="856"/>
        <v>937651.3</v>
      </c>
      <c r="EZ388" s="638" t="e">
        <f t="shared" si="856"/>
        <v>#REF!</v>
      </c>
      <c r="FA388" s="638" t="e">
        <f t="shared" si="856"/>
        <v>#REF!</v>
      </c>
      <c r="FB388" s="653">
        <f t="shared" si="856"/>
        <v>236607.51318000001</v>
      </c>
      <c r="FC388" s="638">
        <f t="shared" ref="FC388:FR388" si="857">FC330+FC336</f>
        <v>15525623.803970002</v>
      </c>
      <c r="FD388" s="638">
        <f t="shared" si="857"/>
        <v>13335162.97525</v>
      </c>
      <c r="FE388" s="638">
        <f t="shared" si="857"/>
        <v>639535.67071999994</v>
      </c>
      <c r="FF388" s="653">
        <f t="shared" si="857"/>
        <v>1550925.1579999998</v>
      </c>
      <c r="FG388" s="638">
        <f t="shared" si="857"/>
        <v>501775.36776000017</v>
      </c>
      <c r="FH388" s="638">
        <f t="shared" si="857"/>
        <v>154950.61089000007</v>
      </c>
      <c r="FI388" s="638">
        <f t="shared" si="857"/>
        <v>543.61520000000019</v>
      </c>
      <c r="FJ388" s="653">
        <f t="shared" si="857"/>
        <v>346281.1416700001</v>
      </c>
      <c r="FK388" s="638" t="e">
        <f t="shared" si="857"/>
        <v>#REF!</v>
      </c>
      <c r="FL388" s="638" t="e">
        <f t="shared" si="857"/>
        <v>#REF!</v>
      </c>
      <c r="FM388" s="638" t="e">
        <f t="shared" si="857"/>
        <v>#REF!</v>
      </c>
      <c r="FN388" s="638" t="e">
        <f t="shared" si="857"/>
        <v>#REF!</v>
      </c>
      <c r="FO388" s="638">
        <f t="shared" si="857"/>
        <v>15970793.329930002</v>
      </c>
      <c r="FP388" s="638">
        <f t="shared" si="857"/>
        <v>13486819.68634</v>
      </c>
      <c r="FQ388" s="638">
        <f t="shared" si="857"/>
        <v>640079.28591999994</v>
      </c>
      <c r="FR388" s="653">
        <f t="shared" si="857"/>
        <v>1843894.3576700003</v>
      </c>
      <c r="FS388" s="653"/>
      <c r="FT388" s="653"/>
      <c r="FU388" s="653"/>
      <c r="FV388" s="653"/>
      <c r="FW388" s="653"/>
      <c r="FX388" s="653"/>
      <c r="FY388" s="653"/>
      <c r="FZ388" s="653"/>
      <c r="GA388" s="653"/>
      <c r="GB388" s="653"/>
      <c r="GC388" s="653"/>
      <c r="GD388" s="653"/>
      <c r="GE388" s="653"/>
      <c r="GF388" s="653"/>
      <c r="GG388" s="653"/>
      <c r="GH388" s="653"/>
      <c r="GI388" s="653"/>
      <c r="GJ388" s="653"/>
      <c r="GK388" s="653"/>
      <c r="GL388" s="653"/>
      <c r="GM388" s="653"/>
      <c r="GN388" s="653"/>
      <c r="GO388" s="653"/>
      <c r="GP388" s="653"/>
      <c r="GQ388" s="653"/>
      <c r="GR388" s="653"/>
      <c r="GS388" s="653"/>
      <c r="GT388" s="653"/>
      <c r="GU388" s="638">
        <f>GU330+GU336</f>
        <v>16323739.5</v>
      </c>
      <c r="GV388" s="638">
        <f>GV330+GV336</f>
        <v>14095151.373359999</v>
      </c>
      <c r="GW388" s="638">
        <f>GW330+GW336</f>
        <v>680085.67045999994</v>
      </c>
      <c r="GX388" s="653">
        <f>GX330+GX336</f>
        <v>1548502.4561800002</v>
      </c>
      <c r="GY388" s="653"/>
      <c r="GZ388" s="653"/>
      <c r="HA388" s="653"/>
      <c r="HB388" s="653"/>
      <c r="HC388" s="653"/>
      <c r="HD388" s="653"/>
      <c r="HE388" s="653"/>
      <c r="HF388" s="653"/>
      <c r="HG388" s="638">
        <f t="shared" ref="HG388:ID388" si="858">HG330+HG336</f>
        <v>-983000</v>
      </c>
      <c r="HH388" s="638">
        <f t="shared" si="858"/>
        <v>-983000</v>
      </c>
      <c r="HI388" s="638">
        <f t="shared" si="858"/>
        <v>0</v>
      </c>
      <c r="HJ388" s="653">
        <f t="shared" si="858"/>
        <v>0</v>
      </c>
      <c r="HK388" s="638" t="e">
        <f t="shared" si="858"/>
        <v>#REF!</v>
      </c>
      <c r="HL388" s="638" t="e">
        <f t="shared" si="858"/>
        <v>#REF!</v>
      </c>
      <c r="HM388" s="638">
        <f t="shared" si="858"/>
        <v>0</v>
      </c>
      <c r="HN388" s="653">
        <f t="shared" si="858"/>
        <v>0</v>
      </c>
      <c r="HO388" s="638">
        <f t="shared" si="858"/>
        <v>15340739.5</v>
      </c>
      <c r="HP388" s="638">
        <f t="shared" si="858"/>
        <v>13112151.373359999</v>
      </c>
      <c r="HQ388" s="638">
        <f t="shared" si="858"/>
        <v>680085.67045999994</v>
      </c>
      <c r="HR388" s="653">
        <f t="shared" si="858"/>
        <v>1548502.45618</v>
      </c>
      <c r="HS388" s="638">
        <f t="shared" si="858"/>
        <v>11344856.686569998</v>
      </c>
      <c r="HT388" s="638">
        <f t="shared" si="858"/>
        <v>9117432.8008500002</v>
      </c>
      <c r="HU388" s="638">
        <f t="shared" si="858"/>
        <v>876341.19415</v>
      </c>
      <c r="HV388" s="653">
        <f t="shared" si="858"/>
        <v>1351082.69157</v>
      </c>
      <c r="HW388" s="638">
        <f t="shared" si="858"/>
        <v>2152470</v>
      </c>
      <c r="HX388" s="638">
        <f t="shared" si="858"/>
        <v>2524862.6865699999</v>
      </c>
      <c r="HY388" s="638">
        <f t="shared" si="858"/>
        <v>0</v>
      </c>
      <c r="HZ388" s="653">
        <f t="shared" si="858"/>
        <v>-372392.68657000002</v>
      </c>
      <c r="IA388" s="638">
        <f t="shared" si="858"/>
        <v>13497326.686569998</v>
      </c>
      <c r="IB388" s="638">
        <f t="shared" si="858"/>
        <v>11642295.48742</v>
      </c>
      <c r="IC388" s="638">
        <f t="shared" si="858"/>
        <v>876341.19415</v>
      </c>
      <c r="ID388" s="653">
        <f t="shared" si="858"/>
        <v>978690.005</v>
      </c>
      <c r="IE388" s="638"/>
      <c r="IF388" s="320"/>
      <c r="IG388" s="320"/>
      <c r="IH388" s="320"/>
    </row>
    <row r="389" spans="2:242" s="239" customFormat="1" ht="29.25" hidden="1" customHeight="1" x14ac:dyDescent="0.25">
      <c r="B389" s="716" t="s">
        <v>564</v>
      </c>
      <c r="C389" s="717"/>
      <c r="D389" s="651"/>
      <c r="E389" s="652" t="e">
        <f>#REF!+E341</f>
        <v>#REF!</v>
      </c>
      <c r="F389" s="652" t="e">
        <f>#REF!+F341</f>
        <v>#REF!</v>
      </c>
      <c r="G389" s="652" t="e">
        <f>#REF!+G341</f>
        <v>#REF!</v>
      </c>
      <c r="H389" s="652" t="e">
        <f>#REF!+H341</f>
        <v>#REF!</v>
      </c>
      <c r="I389" s="652" t="e">
        <f>#REF!+I341</f>
        <v>#REF!</v>
      </c>
      <c r="J389" s="652" t="e">
        <f>#REF!+J341</f>
        <v>#REF!</v>
      </c>
      <c r="K389" s="652" t="e">
        <f>#REF!+K341</f>
        <v>#REF!</v>
      </c>
      <c r="L389" s="652" t="e">
        <f>#REF!+L341</f>
        <v>#REF!</v>
      </c>
      <c r="M389" s="652" t="e">
        <f>#REF!+M341</f>
        <v>#REF!</v>
      </c>
      <c r="N389" s="652" t="e">
        <f>#REF!+N341</f>
        <v>#REF!</v>
      </c>
      <c r="O389" s="652" t="e">
        <f>#REF!+O341</f>
        <v>#REF!</v>
      </c>
      <c r="P389" s="652" t="e">
        <f>#REF!+P341</f>
        <v>#REF!</v>
      </c>
      <c r="Q389" s="638" t="e">
        <f>#REF!+Q341</f>
        <v>#REF!</v>
      </c>
      <c r="R389" s="638" t="e">
        <f>#REF!+R341</f>
        <v>#REF!</v>
      </c>
      <c r="S389" s="638" t="e">
        <f>#REF!+S341</f>
        <v>#REF!</v>
      </c>
      <c r="T389" s="638" t="e">
        <f>#REF!+T341</f>
        <v>#REF!</v>
      </c>
      <c r="U389" s="638" t="e">
        <f>#REF!+U341</f>
        <v>#REF!</v>
      </c>
      <c r="V389" s="638" t="e">
        <f>#REF!+V341</f>
        <v>#REF!</v>
      </c>
      <c r="W389" s="638" t="e">
        <f>#REF!+W341</f>
        <v>#REF!</v>
      </c>
      <c r="X389" s="638" t="e">
        <f>#REF!+X341</f>
        <v>#REF!</v>
      </c>
      <c r="Y389" s="638" t="e">
        <f>#REF!+Y341</f>
        <v>#REF!</v>
      </c>
      <c r="Z389" s="638" t="e">
        <f>#REF!+Z341</f>
        <v>#REF!</v>
      </c>
      <c r="AA389" s="638" t="e">
        <f>#REF!+AA341</f>
        <v>#REF!</v>
      </c>
      <c r="AB389" s="638" t="e">
        <f>#REF!+AB341</f>
        <v>#REF!</v>
      </c>
      <c r="AC389" s="638" t="e">
        <f>#REF!+AC341</f>
        <v>#REF!</v>
      </c>
      <c r="AD389" s="638" t="e">
        <f>#REF!+AD341</f>
        <v>#REF!</v>
      </c>
      <c r="AE389" s="638" t="e">
        <f>#REF!+AE341</f>
        <v>#REF!</v>
      </c>
      <c r="AF389" s="638" t="e">
        <f>#REF!+AF341</f>
        <v>#REF!</v>
      </c>
      <c r="AG389" s="638" t="e">
        <f>#REF!+AG341</f>
        <v>#REF!</v>
      </c>
      <c r="AH389" s="638" t="e">
        <f>#REF!+AH341</f>
        <v>#REF!</v>
      </c>
      <c r="AI389" s="638" t="e">
        <f>#REF!+AI341</f>
        <v>#REF!</v>
      </c>
      <c r="AJ389" s="638" t="e">
        <f>#REF!+AJ341</f>
        <v>#REF!</v>
      </c>
      <c r="AK389" s="638" t="e">
        <f>#REF!+AK341</f>
        <v>#REF!</v>
      </c>
      <c r="AL389" s="638" t="e">
        <f>#REF!+AL341</f>
        <v>#REF!</v>
      </c>
      <c r="AM389" s="638"/>
      <c r="AN389" s="638"/>
      <c r="AO389" s="644"/>
      <c r="AP389" s="638"/>
      <c r="AQ389" s="638"/>
      <c r="AR389" s="638"/>
      <c r="AS389" s="638" t="e">
        <f>#REF!+AS341</f>
        <v>#REF!</v>
      </c>
      <c r="AT389" s="638" t="e">
        <f>#REF!+AT341</f>
        <v>#REF!</v>
      </c>
      <c r="AU389" s="638" t="e">
        <f>#REF!+AU341</f>
        <v>#REF!</v>
      </c>
      <c r="AV389" s="638" t="e">
        <f>#REF!+AV341</f>
        <v>#REF!</v>
      </c>
      <c r="AW389" s="638" t="e">
        <f>#REF!+AW341</f>
        <v>#REF!</v>
      </c>
      <c r="AX389" s="638" t="e">
        <f>#REF!+AX341</f>
        <v>#REF!</v>
      </c>
      <c r="AY389" s="638" t="e">
        <f>#REF!+AY341</f>
        <v>#REF!</v>
      </c>
      <c r="AZ389" s="638" t="e">
        <f>#REF!+AZ341</f>
        <v>#REF!</v>
      </c>
      <c r="BA389" s="638" t="e">
        <f>#REF!+BA341</f>
        <v>#REF!</v>
      </c>
      <c r="BB389" s="638" t="e">
        <f>#REF!+BB341</f>
        <v>#REF!</v>
      </c>
      <c r="BC389" s="638" t="e">
        <f>#REF!+BC341</f>
        <v>#REF!</v>
      </c>
      <c r="BD389" s="638" t="e">
        <f>#REF!+BD341</f>
        <v>#REF!</v>
      </c>
      <c r="BE389" s="638" t="e">
        <f>#REF!+BE341</f>
        <v>#REF!</v>
      </c>
      <c r="BF389" s="638" t="e">
        <f>#REF!+BF341</f>
        <v>#REF!</v>
      </c>
      <c r="BG389" s="638" t="e">
        <f>#REF!+BG341</f>
        <v>#REF!</v>
      </c>
      <c r="BH389" s="638" t="e">
        <f>#REF!+BH341</f>
        <v>#REF!</v>
      </c>
      <c r="BI389" s="638" t="e">
        <f>#REF!+BI341</f>
        <v>#REF!</v>
      </c>
      <c r="BJ389" s="638" t="e">
        <f>#REF!+BJ341</f>
        <v>#REF!</v>
      </c>
      <c r="BK389" s="645"/>
      <c r="BL389" s="638" t="e">
        <f>#REF!+BL341</f>
        <v>#REF!</v>
      </c>
      <c r="BM389" s="638"/>
      <c r="BN389" s="638"/>
      <c r="BO389" s="638"/>
      <c r="BP389" s="638"/>
      <c r="BQ389" s="638"/>
      <c r="BR389" s="638"/>
      <c r="BS389" s="638"/>
      <c r="BT389" s="638"/>
      <c r="BU389" s="638"/>
      <c r="BV389" s="638" t="e">
        <f>#REF!+BV341</f>
        <v>#REF!</v>
      </c>
      <c r="BW389" s="638" t="e">
        <f>#REF!+BW341</f>
        <v>#REF!</v>
      </c>
      <c r="BX389" s="638" t="e">
        <f>#REF!+BX341</f>
        <v>#REF!</v>
      </c>
      <c r="BY389" s="638" t="e">
        <f>#REF!+BY341</f>
        <v>#REF!</v>
      </c>
      <c r="BZ389" s="638" t="e">
        <f>#REF!+BZ341</f>
        <v>#REF!</v>
      </c>
      <c r="CA389" s="638" t="e">
        <f>#REF!+CA341</f>
        <v>#REF!</v>
      </c>
      <c r="CB389" s="638" t="e">
        <f>#REF!+CB341</f>
        <v>#REF!</v>
      </c>
      <c r="CC389" s="638" t="e">
        <f>#REF!+CC341</f>
        <v>#REF!</v>
      </c>
      <c r="CD389" s="653" t="e">
        <f>#REF!+CD341</f>
        <v>#REF!</v>
      </c>
      <c r="CE389" s="644"/>
      <c r="CF389" s="654" t="e">
        <f>#REF!+CF341</f>
        <v>#REF!</v>
      </c>
      <c r="CG389" s="638"/>
      <c r="CH389" s="638" t="e">
        <f>#REF!+CH341</f>
        <v>#REF!</v>
      </c>
      <c r="CI389" s="638" t="e">
        <f>#REF!+CI341</f>
        <v>#REF!</v>
      </c>
      <c r="CJ389" s="638" t="e">
        <f>#REF!+CJ341</f>
        <v>#REF!</v>
      </c>
      <c r="CK389" s="638" t="e">
        <f>#REF!+CK341</f>
        <v>#REF!</v>
      </c>
      <c r="CL389" s="638" t="e">
        <f>#REF!+CL341</f>
        <v>#REF!</v>
      </c>
      <c r="CM389" s="638" t="e">
        <f>#REF!+CM341</f>
        <v>#REF!</v>
      </c>
      <c r="CN389" s="638"/>
      <c r="CO389" s="638"/>
      <c r="CP389" s="638"/>
      <c r="CQ389" s="638" t="e">
        <f>#REF!+CQ341</f>
        <v>#REF!</v>
      </c>
      <c r="CR389" s="638" t="e">
        <f>#REF!+CR341</f>
        <v>#REF!</v>
      </c>
      <c r="CS389" s="638" t="e">
        <f>#REF!+CS341</f>
        <v>#REF!</v>
      </c>
      <c r="CT389" s="638" t="e">
        <f>#REF!+CT341</f>
        <v>#REF!</v>
      </c>
      <c r="CU389" s="638" t="e">
        <f>#REF!+CU341</f>
        <v>#REF!</v>
      </c>
      <c r="CV389" s="653" t="e">
        <f>#REF!+CV341</f>
        <v>#REF!</v>
      </c>
      <c r="CW389" s="638">
        <f>CX389+CY389</f>
        <v>296317.40000000002</v>
      </c>
      <c r="CX389" s="653">
        <f>CX238</f>
        <v>296317.40000000002</v>
      </c>
      <c r="CY389" s="653">
        <f>CY238</f>
        <v>0</v>
      </c>
      <c r="CZ389" s="638" t="e">
        <f>#REF!+CZ341</f>
        <v>#REF!</v>
      </c>
      <c r="DA389" s="638" t="e">
        <f>#REF!+DA341</f>
        <v>#REF!</v>
      </c>
      <c r="DB389" s="653" t="e">
        <f>#REF!+DB341</f>
        <v>#REF!</v>
      </c>
      <c r="DC389" s="638" t="e">
        <f>#REF!+DC341</f>
        <v>#REF!</v>
      </c>
      <c r="DD389" s="638" t="e">
        <f>#REF!+DD341</f>
        <v>#REF!</v>
      </c>
      <c r="DE389" s="653" t="e">
        <f>#REF!+DE341</f>
        <v>#REF!</v>
      </c>
      <c r="DF389" s="638">
        <f>DG389+DH389</f>
        <v>0</v>
      </c>
      <c r="DG389" s="653">
        <f>DG238</f>
        <v>0</v>
      </c>
      <c r="DH389" s="653">
        <f>DH238</f>
        <v>0</v>
      </c>
      <c r="DI389" s="638">
        <f>DJ389+DK389</f>
        <v>296317.40000000002</v>
      </c>
      <c r="DJ389" s="653">
        <f>DJ238</f>
        <v>296317.40000000002</v>
      </c>
      <c r="DK389" s="653">
        <f>DK238</f>
        <v>0</v>
      </c>
      <c r="DL389" s="638" t="e">
        <f>#REF!+DL341</f>
        <v>#REF!</v>
      </c>
      <c r="DM389" s="638" t="e">
        <f>#REF!+DM341</f>
        <v>#REF!</v>
      </c>
      <c r="DN389" s="653" t="e">
        <f>#REF!+DN341</f>
        <v>#REF!</v>
      </c>
      <c r="DO389" s="638" t="e">
        <f>#REF!+DO341</f>
        <v>#REF!</v>
      </c>
      <c r="DP389" s="638" t="e">
        <f>#REF!+DP341</f>
        <v>#REF!</v>
      </c>
      <c r="DQ389" s="653" t="e">
        <f>#REF!+DQ341</f>
        <v>#REF!</v>
      </c>
      <c r="DR389" s="638" t="e">
        <f>#REF!+DR341</f>
        <v>#REF!</v>
      </c>
      <c r="DS389" s="638" t="e">
        <f>#REF!+DS341</f>
        <v>#REF!</v>
      </c>
      <c r="DT389" s="653" t="e">
        <f>#REF!+DT341</f>
        <v>#REF!</v>
      </c>
      <c r="DU389" s="638" t="e">
        <f>#REF!+DU341</f>
        <v>#REF!</v>
      </c>
      <c r="DV389" s="638" t="e">
        <f>#REF!+DV341</f>
        <v>#REF!</v>
      </c>
      <c r="DW389" s="653" t="e">
        <f>#REF!+DW341</f>
        <v>#REF!</v>
      </c>
      <c r="DX389" s="638" t="e">
        <f>#REF!+DX341</f>
        <v>#REF!</v>
      </c>
      <c r="DY389" s="638" t="e">
        <f>#REF!+DY341</f>
        <v>#REF!</v>
      </c>
      <c r="DZ389" s="653" t="e">
        <f>#REF!+DZ341</f>
        <v>#REF!</v>
      </c>
      <c r="EA389" s="638" t="e">
        <f>#REF!+EA341</f>
        <v>#REF!</v>
      </c>
      <c r="EB389" s="638" t="e">
        <f>#REF!+EB341</f>
        <v>#REF!</v>
      </c>
      <c r="EC389" s="653" t="e">
        <f>#REF!+EC341</f>
        <v>#REF!</v>
      </c>
      <c r="ED389" s="638" t="e">
        <f>#REF!+ED341</f>
        <v>#REF!</v>
      </c>
      <c r="EE389" s="638" t="e">
        <f>#REF!+EE341</f>
        <v>#REF!</v>
      </c>
      <c r="EF389" s="653" t="e">
        <f>#REF!+EF341</f>
        <v>#REF!</v>
      </c>
      <c r="EG389" s="638">
        <f>EH389+EI389+EJ389</f>
        <v>0</v>
      </c>
      <c r="EH389" s="638">
        <v>0</v>
      </c>
      <c r="EI389" s="638">
        <v>0</v>
      </c>
      <c r="EJ389" s="653">
        <v>0</v>
      </c>
      <c r="EK389" s="638">
        <f>EL389+EM389+EN389</f>
        <v>0</v>
      </c>
      <c r="EL389" s="638">
        <v>0</v>
      </c>
      <c r="EM389" s="638">
        <v>0</v>
      </c>
      <c r="EN389" s="653">
        <v>0</v>
      </c>
      <c r="EO389" s="638">
        <f>EP389+EQ389+ER389</f>
        <v>0</v>
      </c>
      <c r="EP389" s="638">
        <v>0</v>
      </c>
      <c r="EQ389" s="638">
        <v>0</v>
      </c>
      <c r="ER389" s="653">
        <v>0</v>
      </c>
      <c r="ES389" s="638">
        <f>ET389+EU389+EV389</f>
        <v>0</v>
      </c>
      <c r="ET389" s="638">
        <v>0</v>
      </c>
      <c r="EU389" s="638">
        <v>0</v>
      </c>
      <c r="EV389" s="653">
        <v>0</v>
      </c>
      <c r="EW389" s="638" t="e">
        <f>#REF!+EW341</f>
        <v>#REF!</v>
      </c>
      <c r="EX389" s="638" t="e">
        <f>#REF!+EX341</f>
        <v>#REF!</v>
      </c>
      <c r="EY389" s="653" t="e">
        <f>#REF!+EY341</f>
        <v>#REF!</v>
      </c>
      <c r="EZ389" s="638" t="e">
        <f>#REF!+EZ341</f>
        <v>#REF!</v>
      </c>
      <c r="FA389" s="638" t="e">
        <f>#REF!+FA341</f>
        <v>#REF!</v>
      </c>
      <c r="FB389" s="653" t="e">
        <f>#REF!+FB341</f>
        <v>#REF!</v>
      </c>
      <c r="FC389" s="638">
        <f>FD389+FE389+FF389</f>
        <v>0</v>
      </c>
      <c r="FD389" s="638">
        <v>0</v>
      </c>
      <c r="FE389" s="638">
        <v>0</v>
      </c>
      <c r="FF389" s="653">
        <v>0</v>
      </c>
      <c r="FG389" s="638">
        <f>FH389+FI389+FJ389</f>
        <v>0</v>
      </c>
      <c r="FH389" s="638">
        <v>0</v>
      </c>
      <c r="FI389" s="638">
        <v>0</v>
      </c>
      <c r="FJ389" s="653">
        <v>0</v>
      </c>
      <c r="FK389" s="638">
        <f>FL389+FM389+FN389</f>
        <v>0</v>
      </c>
      <c r="FL389" s="638">
        <v>0</v>
      </c>
      <c r="FM389" s="638">
        <v>0</v>
      </c>
      <c r="FN389" s="653">
        <v>0</v>
      </c>
      <c r="FO389" s="638">
        <f>FP389+FQ389+FR389</f>
        <v>0</v>
      </c>
      <c r="FP389" s="638">
        <v>0</v>
      </c>
      <c r="FQ389" s="638">
        <v>0</v>
      </c>
      <c r="FR389" s="653">
        <v>0</v>
      </c>
      <c r="FS389" s="653"/>
      <c r="FT389" s="653"/>
      <c r="FU389" s="653"/>
      <c r="FV389" s="653"/>
      <c r="FW389" s="653"/>
      <c r="FX389" s="653"/>
      <c r="FY389" s="653"/>
      <c r="FZ389" s="653"/>
      <c r="GA389" s="653"/>
      <c r="GB389" s="653"/>
      <c r="GC389" s="653"/>
      <c r="GD389" s="653"/>
      <c r="GE389" s="653"/>
      <c r="GF389" s="653"/>
      <c r="GG389" s="653"/>
      <c r="GH389" s="653"/>
      <c r="GI389" s="653"/>
      <c r="GJ389" s="653"/>
      <c r="GK389" s="653"/>
      <c r="GL389" s="653"/>
      <c r="GM389" s="653"/>
      <c r="GN389" s="653"/>
      <c r="GO389" s="653"/>
      <c r="GP389" s="653"/>
      <c r="GQ389" s="653"/>
      <c r="GR389" s="653"/>
      <c r="GS389" s="653"/>
      <c r="GT389" s="653"/>
      <c r="GU389" s="638">
        <f>GV389+GW389+GX389</f>
        <v>0</v>
      </c>
      <c r="GV389" s="638">
        <v>0</v>
      </c>
      <c r="GW389" s="638">
        <v>0</v>
      </c>
      <c r="GX389" s="653">
        <v>0</v>
      </c>
      <c r="GY389" s="653"/>
      <c r="GZ389" s="653"/>
      <c r="HA389" s="653"/>
      <c r="HB389" s="653"/>
      <c r="HC389" s="653"/>
      <c r="HD389" s="653"/>
      <c r="HE389" s="653"/>
      <c r="HF389" s="653"/>
      <c r="HG389" s="638">
        <f>HH389+HI389+HJ389</f>
        <v>0</v>
      </c>
      <c r="HH389" s="638">
        <v>0</v>
      </c>
      <c r="HI389" s="638">
        <v>0</v>
      </c>
      <c r="HJ389" s="653">
        <v>0</v>
      </c>
      <c r="HK389" s="638">
        <f>HL389+HM389+HN389</f>
        <v>0</v>
      </c>
      <c r="HL389" s="638">
        <v>0</v>
      </c>
      <c r="HM389" s="638">
        <v>0</v>
      </c>
      <c r="HN389" s="653">
        <v>0</v>
      </c>
      <c r="HO389" s="638">
        <f>HP389+HQ389+HR389</f>
        <v>0</v>
      </c>
      <c r="HP389" s="638">
        <v>0</v>
      </c>
      <c r="HQ389" s="638">
        <v>0</v>
      </c>
      <c r="HR389" s="653">
        <v>0</v>
      </c>
      <c r="HS389" s="638">
        <f>HT389+HU389+HV389</f>
        <v>0</v>
      </c>
      <c r="HT389" s="638">
        <v>0</v>
      </c>
      <c r="HU389" s="638">
        <v>0</v>
      </c>
      <c r="HV389" s="653">
        <v>0</v>
      </c>
      <c r="HW389" s="638">
        <f>HX389+HY389+HZ389</f>
        <v>0</v>
      </c>
      <c r="HX389" s="638">
        <v>0</v>
      </c>
      <c r="HY389" s="638">
        <v>0</v>
      </c>
      <c r="HZ389" s="653">
        <v>0</v>
      </c>
      <c r="IA389" s="638">
        <f>IB389+IC389+ID389</f>
        <v>0</v>
      </c>
      <c r="IB389" s="638">
        <v>0</v>
      </c>
      <c r="IC389" s="638">
        <v>0</v>
      </c>
      <c r="ID389" s="653">
        <v>0</v>
      </c>
      <c r="IE389" s="638"/>
      <c r="IF389" s="320"/>
      <c r="IG389" s="320"/>
      <c r="IH389" s="320"/>
    </row>
    <row r="390" spans="2:242" s="239" customFormat="1" ht="21" hidden="1" customHeight="1" x14ac:dyDescent="0.25">
      <c r="B390" s="716" t="s">
        <v>565</v>
      </c>
      <c r="C390" s="717"/>
      <c r="D390" s="651"/>
      <c r="E390" s="652" t="e">
        <f t="shared" ref="E390:AL390" si="859">E388-E389</f>
        <v>#REF!</v>
      </c>
      <c r="F390" s="652" t="e">
        <f t="shared" si="859"/>
        <v>#REF!</v>
      </c>
      <c r="G390" s="652" t="e">
        <f t="shared" si="859"/>
        <v>#REF!</v>
      </c>
      <c r="H390" s="652" t="e">
        <f t="shared" si="859"/>
        <v>#REF!</v>
      </c>
      <c r="I390" s="652" t="e">
        <f t="shared" si="859"/>
        <v>#REF!</v>
      </c>
      <c r="J390" s="652" t="e">
        <f t="shared" si="859"/>
        <v>#REF!</v>
      </c>
      <c r="K390" s="652" t="e">
        <f t="shared" si="859"/>
        <v>#REF!</v>
      </c>
      <c r="L390" s="652" t="e">
        <f t="shared" si="859"/>
        <v>#REF!</v>
      </c>
      <c r="M390" s="652" t="e">
        <f t="shared" si="859"/>
        <v>#REF!</v>
      </c>
      <c r="N390" s="652" t="e">
        <f t="shared" si="859"/>
        <v>#REF!</v>
      </c>
      <c r="O390" s="652" t="e">
        <f t="shared" si="859"/>
        <v>#REF!</v>
      </c>
      <c r="P390" s="652" t="e">
        <f t="shared" si="859"/>
        <v>#REF!</v>
      </c>
      <c r="Q390" s="638" t="e">
        <f t="shared" si="859"/>
        <v>#REF!</v>
      </c>
      <c r="R390" s="638" t="e">
        <f t="shared" si="859"/>
        <v>#REF!</v>
      </c>
      <c r="S390" s="638" t="e">
        <f t="shared" si="859"/>
        <v>#REF!</v>
      </c>
      <c r="T390" s="638" t="e">
        <f t="shared" si="859"/>
        <v>#REF!</v>
      </c>
      <c r="U390" s="638" t="e">
        <f t="shared" si="859"/>
        <v>#REF!</v>
      </c>
      <c r="V390" s="638" t="e">
        <f t="shared" si="859"/>
        <v>#REF!</v>
      </c>
      <c r="W390" s="638" t="e">
        <f t="shared" si="859"/>
        <v>#REF!</v>
      </c>
      <c r="X390" s="638" t="e">
        <f t="shared" si="859"/>
        <v>#REF!</v>
      </c>
      <c r="Y390" s="638" t="e">
        <f t="shared" si="859"/>
        <v>#REF!</v>
      </c>
      <c r="Z390" s="638" t="e">
        <f t="shared" si="859"/>
        <v>#REF!</v>
      </c>
      <c r="AA390" s="638" t="e">
        <f t="shared" si="859"/>
        <v>#REF!</v>
      </c>
      <c r="AB390" s="638" t="e">
        <f t="shared" si="859"/>
        <v>#REF!</v>
      </c>
      <c r="AC390" s="638" t="e">
        <f t="shared" si="859"/>
        <v>#REF!</v>
      </c>
      <c r="AD390" s="638" t="e">
        <f t="shared" si="859"/>
        <v>#REF!</v>
      </c>
      <c r="AE390" s="638" t="e">
        <f t="shared" si="859"/>
        <v>#REF!</v>
      </c>
      <c r="AF390" s="638" t="e">
        <f t="shared" si="859"/>
        <v>#REF!</v>
      </c>
      <c r="AG390" s="638" t="e">
        <f t="shared" si="859"/>
        <v>#REF!</v>
      </c>
      <c r="AH390" s="638" t="e">
        <f t="shared" si="859"/>
        <v>#REF!</v>
      </c>
      <c r="AI390" s="638" t="e">
        <f t="shared" si="859"/>
        <v>#REF!</v>
      </c>
      <c r="AJ390" s="638" t="e">
        <f t="shared" si="859"/>
        <v>#REF!</v>
      </c>
      <c r="AK390" s="638" t="e">
        <f t="shared" si="859"/>
        <v>#REF!</v>
      </c>
      <c r="AL390" s="638" t="e">
        <f t="shared" si="859"/>
        <v>#REF!</v>
      </c>
      <c r="AM390" s="638"/>
      <c r="AN390" s="638"/>
      <c r="AO390" s="644"/>
      <c r="AP390" s="638"/>
      <c r="AQ390" s="638"/>
      <c r="AR390" s="638"/>
      <c r="AS390" s="638" t="e">
        <f t="shared" ref="AS390:BJ390" si="860">AS388-AS389</f>
        <v>#REF!</v>
      </c>
      <c r="AT390" s="638" t="e">
        <f t="shared" si="860"/>
        <v>#REF!</v>
      </c>
      <c r="AU390" s="638" t="e">
        <f t="shared" si="860"/>
        <v>#REF!</v>
      </c>
      <c r="AV390" s="638" t="e">
        <f t="shared" si="860"/>
        <v>#REF!</v>
      </c>
      <c r="AW390" s="638" t="e">
        <f t="shared" si="860"/>
        <v>#REF!</v>
      </c>
      <c r="AX390" s="638" t="e">
        <f t="shared" si="860"/>
        <v>#REF!</v>
      </c>
      <c r="AY390" s="638" t="e">
        <f t="shared" si="860"/>
        <v>#REF!</v>
      </c>
      <c r="AZ390" s="638" t="e">
        <f t="shared" si="860"/>
        <v>#REF!</v>
      </c>
      <c r="BA390" s="638" t="e">
        <f t="shared" si="860"/>
        <v>#REF!</v>
      </c>
      <c r="BB390" s="638" t="e">
        <f t="shared" si="860"/>
        <v>#REF!</v>
      </c>
      <c r="BC390" s="638" t="e">
        <f t="shared" si="860"/>
        <v>#REF!</v>
      </c>
      <c r="BD390" s="638" t="e">
        <f t="shared" si="860"/>
        <v>#REF!</v>
      </c>
      <c r="BE390" s="638" t="e">
        <f t="shared" si="860"/>
        <v>#REF!</v>
      </c>
      <c r="BF390" s="638" t="e">
        <f t="shared" si="860"/>
        <v>#REF!</v>
      </c>
      <c r="BG390" s="638" t="e">
        <f t="shared" si="860"/>
        <v>#REF!</v>
      </c>
      <c r="BH390" s="638" t="e">
        <f t="shared" si="860"/>
        <v>#REF!</v>
      </c>
      <c r="BI390" s="638" t="e">
        <f t="shared" si="860"/>
        <v>#REF!</v>
      </c>
      <c r="BJ390" s="638" t="e">
        <f t="shared" si="860"/>
        <v>#REF!</v>
      </c>
      <c r="BK390" s="645"/>
      <c r="BL390" s="638" t="e">
        <f>BL388-BL389</f>
        <v>#REF!</v>
      </c>
      <c r="BM390" s="638"/>
      <c r="BN390" s="638"/>
      <c r="BO390" s="638"/>
      <c r="BP390" s="638"/>
      <c r="BQ390" s="638"/>
      <c r="BR390" s="638"/>
      <c r="BS390" s="638"/>
      <c r="BT390" s="638"/>
      <c r="BU390" s="638"/>
      <c r="BV390" s="638" t="e">
        <f t="shared" ref="BV390:CA390" si="861">BV388-BV389</f>
        <v>#REF!</v>
      </c>
      <c r="BW390" s="638" t="e">
        <f t="shared" si="861"/>
        <v>#REF!</v>
      </c>
      <c r="BX390" s="638" t="e">
        <f t="shared" si="861"/>
        <v>#REF!</v>
      </c>
      <c r="BY390" s="638" t="e">
        <f t="shared" si="861"/>
        <v>#REF!</v>
      </c>
      <c r="BZ390" s="638" t="e">
        <f t="shared" si="861"/>
        <v>#REF!</v>
      </c>
      <c r="CA390" s="638" t="e">
        <f t="shared" si="861"/>
        <v>#REF!</v>
      </c>
      <c r="CB390" s="638" t="e">
        <f>CC390+CD390</f>
        <v>#REF!</v>
      </c>
      <c r="CC390" s="638" t="e">
        <f>CC330+CC336</f>
        <v>#REF!</v>
      </c>
      <c r="CD390" s="638" t="e">
        <f>CD330+CD336</f>
        <v>#REF!</v>
      </c>
      <c r="CE390" s="644"/>
      <c r="CF390" s="654" t="e">
        <f>CF388-CF389</f>
        <v>#REF!</v>
      </c>
      <c r="CG390" s="638"/>
      <c r="CH390" s="638" t="e">
        <f t="shared" ref="CH390:CM390" si="862">CH388-CH389</f>
        <v>#REF!</v>
      </c>
      <c r="CI390" s="638" t="e">
        <f t="shared" si="862"/>
        <v>#REF!</v>
      </c>
      <c r="CJ390" s="638" t="e">
        <f t="shared" si="862"/>
        <v>#REF!</v>
      </c>
      <c r="CK390" s="638" t="e">
        <f t="shared" si="862"/>
        <v>#REF!</v>
      </c>
      <c r="CL390" s="638" t="e">
        <f t="shared" si="862"/>
        <v>#REF!</v>
      </c>
      <c r="CM390" s="638" t="e">
        <f t="shared" si="862"/>
        <v>#REF!</v>
      </c>
      <c r="CN390" s="638"/>
      <c r="CO390" s="638"/>
      <c r="CP390" s="638"/>
      <c r="CQ390" s="638" t="e">
        <f>CQ388-CQ389</f>
        <v>#REF!</v>
      </c>
      <c r="CR390" s="638" t="e">
        <f>CR388-CR389</f>
        <v>#REF!</v>
      </c>
      <c r="CS390" s="638" t="e">
        <f>CS388-CS389</f>
        <v>#REF!</v>
      </c>
      <c r="CT390" s="638" t="e">
        <f>CU390+CV390</f>
        <v>#REF!</v>
      </c>
      <c r="CU390" s="638" t="e">
        <f>CU330+CU336</f>
        <v>#REF!</v>
      </c>
      <c r="CV390" s="638" t="e">
        <f>CV330+CV336</f>
        <v>#REF!</v>
      </c>
      <c r="CW390" s="638" t="e">
        <f>CX390+CY390</f>
        <v>#REF!</v>
      </c>
      <c r="CX390" s="638">
        <f>CX332+CX336</f>
        <v>0</v>
      </c>
      <c r="CY390" s="638" t="e">
        <f>CY332+CY336</f>
        <v>#REF!</v>
      </c>
      <c r="CZ390" s="638" t="e">
        <f>DA390+DB390</f>
        <v>#REF!</v>
      </c>
      <c r="DA390" s="638" t="e">
        <f>DA330+DA336</f>
        <v>#REF!</v>
      </c>
      <c r="DB390" s="638" t="e">
        <f>DB330+DB336</f>
        <v>#REF!</v>
      </c>
      <c r="DC390" s="638">
        <f>DD390+DE390</f>
        <v>728505.35063999996</v>
      </c>
      <c r="DD390" s="638">
        <f>DD330+DD336</f>
        <v>348155.35063999996</v>
      </c>
      <c r="DE390" s="638">
        <f>DE330+DE336</f>
        <v>380350</v>
      </c>
      <c r="DF390" s="638" t="e">
        <f>DG390+DH390</f>
        <v>#REF!</v>
      </c>
      <c r="DG390" s="638">
        <f>DG332+DG336</f>
        <v>0</v>
      </c>
      <c r="DH390" s="638" t="e">
        <f>DH332+DH336</f>
        <v>#REF!</v>
      </c>
      <c r="DI390" s="638" t="e">
        <f>DJ390+DK390</f>
        <v>#REF!</v>
      </c>
      <c r="DJ390" s="638">
        <f>DJ332+DJ336</f>
        <v>0</v>
      </c>
      <c r="DK390" s="638" t="e">
        <f>DK332+DK336</f>
        <v>#REF!</v>
      </c>
      <c r="DL390" s="638" t="e">
        <f>DM390+DN390</f>
        <v>#REF!</v>
      </c>
      <c r="DM390" s="638">
        <f>DM330+DM336</f>
        <v>4558989.1039300002</v>
      </c>
      <c r="DN390" s="638" t="e">
        <f>DN330+DN336</f>
        <v>#REF!</v>
      </c>
      <c r="DO390" s="638" t="e">
        <f>DP390+DQ390</f>
        <v>#REF!</v>
      </c>
      <c r="DP390" s="638">
        <f>DP330+DP336</f>
        <v>1559378.9667</v>
      </c>
      <c r="DQ390" s="638" t="e">
        <f>DQ330+DQ336</f>
        <v>#REF!</v>
      </c>
      <c r="DR390" s="638" t="e">
        <f>DS390+DT390</f>
        <v>#REF!</v>
      </c>
      <c r="DS390" s="638" t="e">
        <f>DS330+DS336</f>
        <v>#REF!</v>
      </c>
      <c r="DT390" s="638" t="e">
        <f>DT330+DT336</f>
        <v>#REF!</v>
      </c>
      <c r="DU390" s="638" t="e">
        <f>DV390+DW390</f>
        <v>#REF!</v>
      </c>
      <c r="DV390" s="638" t="e">
        <f>DV330+DV336</f>
        <v>#REF!</v>
      </c>
      <c r="DW390" s="638" t="e">
        <f>DW330+DW336</f>
        <v>#REF!</v>
      </c>
      <c r="DX390" s="638" t="e">
        <f>DY390+DZ390</f>
        <v>#REF!</v>
      </c>
      <c r="DY390" s="638" t="e">
        <f>DY330+DY336</f>
        <v>#REF!</v>
      </c>
      <c r="DZ390" s="638" t="e">
        <f>DZ330+DZ336</f>
        <v>#REF!</v>
      </c>
      <c r="EA390" s="638">
        <f>EB390+EC390</f>
        <v>1170129.6810599999</v>
      </c>
      <c r="EB390" s="638">
        <f>EB330+EB336</f>
        <v>726987.68105999997</v>
      </c>
      <c r="EC390" s="638">
        <f>EC330+EC336</f>
        <v>443142</v>
      </c>
      <c r="ED390" s="638" t="e">
        <f>EE390+EF390</f>
        <v>#REF!</v>
      </c>
      <c r="EE390" s="638" t="e">
        <f>EE330+EE336</f>
        <v>#REF!</v>
      </c>
      <c r="EF390" s="638" t="e">
        <f>EF330+EF336</f>
        <v>#REF!</v>
      </c>
      <c r="EG390" s="638" t="e">
        <f>EH390+EJ390</f>
        <v>#REF!</v>
      </c>
      <c r="EH390" s="638" t="e">
        <f>EH330+EH336</f>
        <v>#REF!</v>
      </c>
      <c r="EI390" s="638">
        <f>EI330+EI336</f>
        <v>639535.67071999994</v>
      </c>
      <c r="EJ390" s="638">
        <f>EJ330+EJ336</f>
        <v>1329295.6040000001</v>
      </c>
      <c r="EK390" s="638" t="e">
        <f>EL390+EN390</f>
        <v>#REF!</v>
      </c>
      <c r="EL390" s="638" t="e">
        <f>EL330+EL336</f>
        <v>#REF!</v>
      </c>
      <c r="EM390" s="638" t="e">
        <f>EM330+EM336</f>
        <v>#REF!</v>
      </c>
      <c r="EN390" s="638" t="e">
        <f>EN330+EN336</f>
        <v>#REF!</v>
      </c>
      <c r="EO390" s="638" t="e">
        <f>EP390+ER390</f>
        <v>#REF!</v>
      </c>
      <c r="EP390" s="638" t="e">
        <f>EP330+EP336</f>
        <v>#REF!</v>
      </c>
      <c r="EQ390" s="638" t="e">
        <f>EQ330+EQ336</f>
        <v>#REF!</v>
      </c>
      <c r="ER390" s="638" t="e">
        <f>ER330+ER336</f>
        <v>#REF!</v>
      </c>
      <c r="ES390" s="638" t="e">
        <f>ET390+EV390</f>
        <v>#REF!</v>
      </c>
      <c r="ET390" s="638" t="e">
        <f>ET330+ET336</f>
        <v>#REF!</v>
      </c>
      <c r="EU390" s="638">
        <f>EU330+EU336</f>
        <v>543.61520000000019</v>
      </c>
      <c r="EV390" s="638">
        <f>EV330+EV336</f>
        <v>-13739.901749999932</v>
      </c>
      <c r="EW390" s="638">
        <f>EX390+EY390</f>
        <v>8611457.5</v>
      </c>
      <c r="EX390" s="638">
        <f>EX330+EX336</f>
        <v>7673806.2000000002</v>
      </c>
      <c r="EY390" s="638">
        <f>EY330+EY336</f>
        <v>937651.3</v>
      </c>
      <c r="EZ390" s="638" t="e">
        <f>FA390+FB390</f>
        <v>#REF!</v>
      </c>
      <c r="FA390" s="638" t="e">
        <f>FA330+FA336</f>
        <v>#REF!</v>
      </c>
      <c r="FB390" s="638">
        <f>FB330+FB336</f>
        <v>236607.51318000001</v>
      </c>
      <c r="FC390" s="638">
        <f>FD390+FF390</f>
        <v>14886088.13325</v>
      </c>
      <c r="FD390" s="638">
        <f>FD330+FD336</f>
        <v>13335162.97525</v>
      </c>
      <c r="FE390" s="638">
        <f>FE330+FE336</f>
        <v>639535.67071999994</v>
      </c>
      <c r="FF390" s="638">
        <f>FF330+FF336</f>
        <v>1550925.1579999998</v>
      </c>
      <c r="FG390" s="638">
        <f>FH390+FJ390</f>
        <v>501231.75256000017</v>
      </c>
      <c r="FH390" s="638">
        <f>FH330+FH336</f>
        <v>154950.61089000007</v>
      </c>
      <c r="FI390" s="638">
        <f>FI330+FI336</f>
        <v>543.61520000000019</v>
      </c>
      <c r="FJ390" s="638">
        <f>FJ330+FJ336</f>
        <v>346281.1416700001</v>
      </c>
      <c r="FK390" s="638" t="e">
        <f>FL390+FN390</f>
        <v>#REF!</v>
      </c>
      <c r="FL390" s="638" t="e">
        <f>FL330+FL336</f>
        <v>#REF!</v>
      </c>
      <c r="FM390" s="638" t="e">
        <f>FM330+FM336</f>
        <v>#REF!</v>
      </c>
      <c r="FN390" s="638" t="e">
        <f>FN330+FN336</f>
        <v>#REF!</v>
      </c>
      <c r="FO390" s="638">
        <f>FP390+FR390</f>
        <v>15330714.04401</v>
      </c>
      <c r="FP390" s="638">
        <f>FP330+FP336</f>
        <v>13486819.68634</v>
      </c>
      <c r="FQ390" s="638">
        <f>FQ330+FQ336</f>
        <v>640079.28591999994</v>
      </c>
      <c r="FR390" s="638">
        <f>FR330+FR336</f>
        <v>1843894.3576700003</v>
      </c>
      <c r="FS390" s="638"/>
      <c r="FT390" s="638"/>
      <c r="FU390" s="638"/>
      <c r="FV390" s="638"/>
      <c r="FW390" s="638"/>
      <c r="FX390" s="638"/>
      <c r="FY390" s="638"/>
      <c r="FZ390" s="638"/>
      <c r="GA390" s="638"/>
      <c r="GB390" s="638"/>
      <c r="GC390" s="638"/>
      <c r="GD390" s="638"/>
      <c r="GE390" s="638"/>
      <c r="GF390" s="638"/>
      <c r="GG390" s="638"/>
      <c r="GH390" s="638"/>
      <c r="GI390" s="638"/>
      <c r="GJ390" s="638"/>
      <c r="GK390" s="638"/>
      <c r="GL390" s="638"/>
      <c r="GM390" s="638"/>
      <c r="GN390" s="638"/>
      <c r="GO390" s="638"/>
      <c r="GP390" s="638"/>
      <c r="GQ390" s="638"/>
      <c r="GR390" s="638"/>
      <c r="GS390" s="638"/>
      <c r="GT390" s="638"/>
      <c r="GU390" s="638">
        <f>GV390+GX390</f>
        <v>15643653.829539999</v>
      </c>
      <c r="GV390" s="638">
        <f>GV330+GV336</f>
        <v>14095151.373359999</v>
      </c>
      <c r="GW390" s="638">
        <f>GW330+GW336</f>
        <v>680085.67045999994</v>
      </c>
      <c r="GX390" s="638">
        <f>GX330+GX336</f>
        <v>1548502.4561800002</v>
      </c>
      <c r="GY390" s="638"/>
      <c r="GZ390" s="638"/>
      <c r="HA390" s="638"/>
      <c r="HB390" s="638"/>
      <c r="HC390" s="638"/>
      <c r="HD390" s="638"/>
      <c r="HE390" s="638"/>
      <c r="HF390" s="638"/>
      <c r="HG390" s="638">
        <f>HH390+HJ390</f>
        <v>-983000</v>
      </c>
      <c r="HH390" s="638">
        <f>HH330+HH336</f>
        <v>-983000</v>
      </c>
      <c r="HI390" s="638">
        <f>HI330+HI336</f>
        <v>0</v>
      </c>
      <c r="HJ390" s="638">
        <f>HJ330+HJ336</f>
        <v>0</v>
      </c>
      <c r="HK390" s="638" t="e">
        <f>HL390+HN390</f>
        <v>#REF!</v>
      </c>
      <c r="HL390" s="638" t="e">
        <f>HL330+HL336</f>
        <v>#REF!</v>
      </c>
      <c r="HM390" s="638">
        <f>HM330+HM336</f>
        <v>0</v>
      </c>
      <c r="HN390" s="638">
        <f>HN330+HN336</f>
        <v>0</v>
      </c>
      <c r="HO390" s="638">
        <f>HP390+HR390</f>
        <v>14660653.829539999</v>
      </c>
      <c r="HP390" s="638">
        <f>HP330+HP336</f>
        <v>13112151.373359999</v>
      </c>
      <c r="HQ390" s="638">
        <f>HQ330+HQ336</f>
        <v>680085.67045999994</v>
      </c>
      <c r="HR390" s="638">
        <f>HR330+HR336</f>
        <v>1548502.45618</v>
      </c>
      <c r="HS390" s="638">
        <f>HT390+HV390</f>
        <v>10468515.492420001</v>
      </c>
      <c r="HT390" s="638">
        <f>HT330+HT336</f>
        <v>9117432.8008500002</v>
      </c>
      <c r="HU390" s="638">
        <f>HU330+HU336</f>
        <v>876341.19415</v>
      </c>
      <c r="HV390" s="638">
        <f>HV330+HV336</f>
        <v>1351082.69157</v>
      </c>
      <c r="HW390" s="638">
        <f>HX390+HZ390</f>
        <v>2152470</v>
      </c>
      <c r="HX390" s="638">
        <f>HX330+HX336</f>
        <v>2524862.6865699999</v>
      </c>
      <c r="HY390" s="638">
        <f>HY330+HY336</f>
        <v>0</v>
      </c>
      <c r="HZ390" s="638">
        <f>HZ330+HZ336</f>
        <v>-372392.68657000002</v>
      </c>
      <c r="IA390" s="638">
        <f>IB390+ID390</f>
        <v>12620985.492420001</v>
      </c>
      <c r="IB390" s="638">
        <f>IB330+IB336</f>
        <v>11642295.48742</v>
      </c>
      <c r="IC390" s="638">
        <f>IC330+IC336</f>
        <v>876341.19415</v>
      </c>
      <c r="ID390" s="638">
        <f>ID330+ID336</f>
        <v>978690.005</v>
      </c>
      <c r="IE390" s="638"/>
      <c r="IF390" s="320"/>
      <c r="IG390" s="320"/>
      <c r="IH390" s="320"/>
    </row>
    <row r="391" spans="2:242" s="239" customFormat="1" ht="41.25" hidden="1" customHeight="1" thickBot="1" x14ac:dyDescent="0.3">
      <c r="B391" s="702" t="s">
        <v>566</v>
      </c>
      <c r="C391" s="703"/>
      <c r="D391" s="655"/>
      <c r="E391" s="656">
        <f>E334+E336+E347+E358</f>
        <v>996058.81199999992</v>
      </c>
      <c r="F391" s="656"/>
      <c r="G391" s="656">
        <f>G334+G336+G347+G358</f>
        <v>996058.81199999992</v>
      </c>
      <c r="H391" s="656">
        <f>H334+H336+H347+H358</f>
        <v>15282.099999999999</v>
      </c>
      <c r="I391" s="656"/>
      <c r="J391" s="656">
        <f>J334+J336+J347+J358</f>
        <v>15282.099999999999</v>
      </c>
      <c r="K391" s="656">
        <f>K334+K336+K347+K358</f>
        <v>1011340.912</v>
      </c>
      <c r="L391" s="656"/>
      <c r="M391" s="656">
        <f>M334+M336+M347+M358</f>
        <v>1011340.912</v>
      </c>
      <c r="N391" s="656">
        <f>N334+N336+N347+N358</f>
        <v>290000</v>
      </c>
      <c r="O391" s="656"/>
      <c r="P391" s="656">
        <f>P334+P336+P347+P358</f>
        <v>290000</v>
      </c>
      <c r="Q391" s="657">
        <f>Q334+Q336+Q347+Q358</f>
        <v>1301340.912</v>
      </c>
      <c r="R391" s="657"/>
      <c r="S391" s="657">
        <f t="shared" ref="S391:Y391" si="863">S334+S336+S347+S358</f>
        <v>1301340.912</v>
      </c>
      <c r="T391" s="657">
        <f t="shared" si="863"/>
        <v>462884</v>
      </c>
      <c r="U391" s="657">
        <f t="shared" si="863"/>
        <v>0</v>
      </c>
      <c r="V391" s="657">
        <f t="shared" si="863"/>
        <v>462884</v>
      </c>
      <c r="W391" s="657" t="e">
        <f t="shared" si="863"/>
        <v>#REF!</v>
      </c>
      <c r="X391" s="657">
        <f t="shared" si="863"/>
        <v>0</v>
      </c>
      <c r="Y391" s="657" t="e">
        <f t="shared" si="863"/>
        <v>#REF!</v>
      </c>
      <c r="Z391" s="657">
        <f t="shared" ref="Z391:AN391" si="864">Z334+Z336</f>
        <v>683000</v>
      </c>
      <c r="AA391" s="657">
        <f t="shared" si="864"/>
        <v>0</v>
      </c>
      <c r="AB391" s="657">
        <f t="shared" si="864"/>
        <v>683000</v>
      </c>
      <c r="AC391" s="657">
        <f t="shared" si="864"/>
        <v>0</v>
      </c>
      <c r="AD391" s="657">
        <f t="shared" si="864"/>
        <v>0</v>
      </c>
      <c r="AE391" s="657">
        <f t="shared" si="864"/>
        <v>0</v>
      </c>
      <c r="AF391" s="657" t="e">
        <f t="shared" si="864"/>
        <v>#REF!</v>
      </c>
      <c r="AG391" s="657">
        <f t="shared" si="864"/>
        <v>0</v>
      </c>
      <c r="AH391" s="657" t="e">
        <f t="shared" si="864"/>
        <v>#REF!</v>
      </c>
      <c r="AI391" s="657">
        <f t="shared" si="864"/>
        <v>0</v>
      </c>
      <c r="AJ391" s="657">
        <f t="shared" si="864"/>
        <v>0</v>
      </c>
      <c r="AK391" s="657">
        <f t="shared" si="864"/>
        <v>683000</v>
      </c>
      <c r="AL391" s="657" t="e">
        <f t="shared" si="864"/>
        <v>#REF!</v>
      </c>
      <c r="AM391" s="657" t="e">
        <f t="shared" si="864"/>
        <v>#VALUE!</v>
      </c>
      <c r="AN391" s="657" t="e">
        <f t="shared" si="864"/>
        <v>#VALUE!</v>
      </c>
      <c r="AO391" s="658">
        <v>1</v>
      </c>
      <c r="AP391" s="657">
        <f t="shared" ref="AP391:BA391" si="865">AP334+AP336</f>
        <v>0</v>
      </c>
      <c r="AQ391" s="657">
        <f t="shared" si="865"/>
        <v>0</v>
      </c>
      <c r="AR391" s="657" t="e">
        <f t="shared" si="865"/>
        <v>#REF!</v>
      </c>
      <c r="AS391" s="657">
        <f t="shared" si="865"/>
        <v>448761.3</v>
      </c>
      <c r="AT391" s="657">
        <f t="shared" si="865"/>
        <v>0</v>
      </c>
      <c r="AU391" s="657">
        <f t="shared" si="865"/>
        <v>448761.3</v>
      </c>
      <c r="AV391" s="657">
        <f t="shared" si="865"/>
        <v>0</v>
      </c>
      <c r="AW391" s="657">
        <f t="shared" si="865"/>
        <v>0</v>
      </c>
      <c r="AX391" s="657">
        <f t="shared" si="865"/>
        <v>0</v>
      </c>
      <c r="AY391" s="657">
        <f t="shared" si="865"/>
        <v>448761.3</v>
      </c>
      <c r="AZ391" s="657">
        <f t="shared" si="865"/>
        <v>0</v>
      </c>
      <c r="BA391" s="657">
        <f t="shared" si="865"/>
        <v>448761.3</v>
      </c>
      <c r="BB391" s="657">
        <f t="shared" ref="BB391:BG391" si="866">BB334+BB336+BB347+BB358</f>
        <v>700000</v>
      </c>
      <c r="BC391" s="657">
        <f t="shared" si="866"/>
        <v>0</v>
      </c>
      <c r="BD391" s="657">
        <f t="shared" si="866"/>
        <v>700000</v>
      </c>
      <c r="BE391" s="657">
        <f t="shared" si="866"/>
        <v>315773.90000000002</v>
      </c>
      <c r="BF391" s="657">
        <f t="shared" si="866"/>
        <v>0</v>
      </c>
      <c r="BG391" s="657">
        <f t="shared" si="866"/>
        <v>315773.90000000002</v>
      </c>
      <c r="BH391" s="657">
        <f>BH334+BH336</f>
        <v>764535.2</v>
      </c>
      <c r="BI391" s="657">
        <f>BI334+BI336</f>
        <v>0</v>
      </c>
      <c r="BJ391" s="657">
        <f>BJ334+BJ336</f>
        <v>764535.2</v>
      </c>
      <c r="BK391" s="659">
        <v>1</v>
      </c>
      <c r="BL391" s="657">
        <f>BL334+BL336</f>
        <v>448761.3</v>
      </c>
      <c r="BM391" s="657"/>
      <c r="BN391" s="657"/>
      <c r="BO391" s="657"/>
      <c r="BP391" s="657"/>
      <c r="BQ391" s="657"/>
      <c r="BR391" s="657"/>
      <c r="BS391" s="657"/>
      <c r="BT391" s="657"/>
      <c r="BU391" s="657"/>
      <c r="BV391" s="657">
        <f t="shared" ref="BV391:CD391" si="867">BV334+BV336</f>
        <v>448761.3</v>
      </c>
      <c r="BW391" s="657">
        <f t="shared" si="867"/>
        <v>0</v>
      </c>
      <c r="BX391" s="657">
        <f t="shared" si="867"/>
        <v>448761.3</v>
      </c>
      <c r="BY391" s="657">
        <f t="shared" si="867"/>
        <v>0</v>
      </c>
      <c r="BZ391" s="657">
        <f t="shared" si="867"/>
        <v>0</v>
      </c>
      <c r="CA391" s="657">
        <f t="shared" si="867"/>
        <v>0</v>
      </c>
      <c r="CB391" s="657">
        <f t="shared" si="867"/>
        <v>764535.2</v>
      </c>
      <c r="CC391" s="657">
        <f t="shared" si="867"/>
        <v>0</v>
      </c>
      <c r="CD391" s="657">
        <f t="shared" si="867"/>
        <v>764535.2</v>
      </c>
      <c r="CE391" s="658">
        <v>1</v>
      </c>
      <c r="CF391" s="660" t="e">
        <f>CF334+CF336</f>
        <v>#REF!</v>
      </c>
      <c r="CG391" s="657"/>
      <c r="CH391" s="657" t="e">
        <f t="shared" ref="CH391:CM391" si="868">CH334+CH336</f>
        <v>#REF!</v>
      </c>
      <c r="CI391" s="657" t="e">
        <f t="shared" si="868"/>
        <v>#REF!</v>
      </c>
      <c r="CJ391" s="657" t="e">
        <f t="shared" si="868"/>
        <v>#REF!</v>
      </c>
      <c r="CK391" s="657" t="e">
        <f t="shared" si="868"/>
        <v>#REF!</v>
      </c>
      <c r="CL391" s="657" t="e">
        <f t="shared" si="868"/>
        <v>#REF!</v>
      </c>
      <c r="CM391" s="657" t="e">
        <f t="shared" si="868"/>
        <v>#REF!</v>
      </c>
      <c r="CN391" s="657"/>
      <c r="CO391" s="657"/>
      <c r="CP391" s="657"/>
      <c r="CQ391" s="657" t="e">
        <f t="shared" ref="CQ391:EF391" si="869">CQ334+CQ336</f>
        <v>#REF!</v>
      </c>
      <c r="CR391" s="657" t="e">
        <f t="shared" si="869"/>
        <v>#REF!</v>
      </c>
      <c r="CS391" s="657" t="e">
        <f t="shared" si="869"/>
        <v>#REF!</v>
      </c>
      <c r="CT391" s="657">
        <f t="shared" si="869"/>
        <v>385949.74</v>
      </c>
      <c r="CU391" s="657">
        <f t="shared" si="869"/>
        <v>0</v>
      </c>
      <c r="CV391" s="657">
        <f t="shared" si="869"/>
        <v>385949.74</v>
      </c>
      <c r="CW391" s="657" t="e">
        <f t="shared" si="869"/>
        <v>#REF!</v>
      </c>
      <c r="CX391" s="657">
        <f t="shared" si="869"/>
        <v>0</v>
      </c>
      <c r="CY391" s="657" t="e">
        <f t="shared" si="869"/>
        <v>#REF!</v>
      </c>
      <c r="CZ391" s="657">
        <f t="shared" si="869"/>
        <v>772740.28</v>
      </c>
      <c r="DA391" s="657">
        <f t="shared" si="869"/>
        <v>0</v>
      </c>
      <c r="DB391" s="657">
        <f t="shared" si="869"/>
        <v>772740.28</v>
      </c>
      <c r="DC391" s="657">
        <f t="shared" si="869"/>
        <v>380350</v>
      </c>
      <c r="DD391" s="657">
        <f t="shared" si="869"/>
        <v>0</v>
      </c>
      <c r="DE391" s="657">
        <f t="shared" si="869"/>
        <v>380350</v>
      </c>
      <c r="DF391" s="657" t="e">
        <f t="shared" si="869"/>
        <v>#REF!</v>
      </c>
      <c r="DG391" s="657">
        <f t="shared" si="869"/>
        <v>0</v>
      </c>
      <c r="DH391" s="657" t="e">
        <f t="shared" si="869"/>
        <v>#REF!</v>
      </c>
      <c r="DI391" s="657" t="e">
        <f t="shared" si="869"/>
        <v>#REF!</v>
      </c>
      <c r="DJ391" s="657">
        <f t="shared" si="869"/>
        <v>0</v>
      </c>
      <c r="DK391" s="657" t="e">
        <f t="shared" si="869"/>
        <v>#REF!</v>
      </c>
      <c r="DL391" s="657" t="e">
        <f t="shared" si="869"/>
        <v>#REF!</v>
      </c>
      <c r="DM391" s="657">
        <f t="shared" si="869"/>
        <v>0</v>
      </c>
      <c r="DN391" s="657" t="e">
        <f t="shared" si="869"/>
        <v>#REF!</v>
      </c>
      <c r="DO391" s="657" t="e">
        <f t="shared" si="869"/>
        <v>#REF!</v>
      </c>
      <c r="DP391" s="657">
        <f t="shared" si="869"/>
        <v>0</v>
      </c>
      <c r="DQ391" s="657" t="e">
        <f t="shared" si="869"/>
        <v>#REF!</v>
      </c>
      <c r="DR391" s="657" t="e">
        <f t="shared" si="869"/>
        <v>#REF!</v>
      </c>
      <c r="DS391" s="657">
        <f t="shared" si="869"/>
        <v>0</v>
      </c>
      <c r="DT391" s="657" t="e">
        <f t="shared" si="869"/>
        <v>#REF!</v>
      </c>
      <c r="DU391" s="657">
        <f t="shared" si="869"/>
        <v>1153090.28</v>
      </c>
      <c r="DV391" s="657">
        <f t="shared" si="869"/>
        <v>0</v>
      </c>
      <c r="DW391" s="657">
        <f t="shared" si="869"/>
        <v>1153090.28</v>
      </c>
      <c r="DX391" s="657">
        <f t="shared" si="869"/>
        <v>484509.3</v>
      </c>
      <c r="DY391" s="657">
        <f t="shared" si="869"/>
        <v>0</v>
      </c>
      <c r="DZ391" s="657">
        <f t="shared" si="869"/>
        <v>484509.3</v>
      </c>
      <c r="EA391" s="657">
        <f t="shared" si="869"/>
        <v>443142</v>
      </c>
      <c r="EB391" s="657">
        <f t="shared" si="869"/>
        <v>0</v>
      </c>
      <c r="EC391" s="657">
        <f t="shared" si="869"/>
        <v>443142</v>
      </c>
      <c r="ED391" s="657">
        <f t="shared" si="869"/>
        <v>-226486.06200000001</v>
      </c>
      <c r="EE391" s="657">
        <f t="shared" si="869"/>
        <v>0</v>
      </c>
      <c r="EF391" s="657">
        <f t="shared" si="869"/>
        <v>-226486.06200000001</v>
      </c>
      <c r="EG391" s="657">
        <f>EG334+EG339</f>
        <v>1182688.0908199998</v>
      </c>
      <c r="EH391" s="657">
        <f>EH334</f>
        <v>0</v>
      </c>
      <c r="EI391" s="657">
        <f>EI334</f>
        <v>0</v>
      </c>
      <c r="EJ391" s="657">
        <f>EJ334+EJ336</f>
        <v>1182688.0908199998</v>
      </c>
      <c r="EK391" s="657">
        <f t="shared" ref="EK391:ER391" si="870">EK334</f>
        <v>0</v>
      </c>
      <c r="EL391" s="657">
        <f t="shared" si="870"/>
        <v>0</v>
      </c>
      <c r="EM391" s="657">
        <f t="shared" si="870"/>
        <v>0</v>
      </c>
      <c r="EN391" s="657">
        <f t="shared" si="870"/>
        <v>0</v>
      </c>
      <c r="EO391" s="657" t="e">
        <f t="shared" si="870"/>
        <v>#REF!</v>
      </c>
      <c r="EP391" s="657">
        <f t="shared" si="870"/>
        <v>0</v>
      </c>
      <c r="EQ391" s="657">
        <f t="shared" si="870"/>
        <v>0</v>
      </c>
      <c r="ER391" s="657" t="e">
        <f t="shared" si="870"/>
        <v>#REF!</v>
      </c>
      <c r="ES391" s="657">
        <f>ES334+ES339</f>
        <v>-113739.90174999993</v>
      </c>
      <c r="ET391" s="657">
        <f>ET334</f>
        <v>0</v>
      </c>
      <c r="EU391" s="657">
        <f>EU334</f>
        <v>0</v>
      </c>
      <c r="EV391" s="657">
        <f>EV334+EV339</f>
        <v>-113739.90174999993</v>
      </c>
      <c r="EW391" s="657">
        <f t="shared" ref="EW391:FB391" si="871">EW334</f>
        <v>827651.3</v>
      </c>
      <c r="EX391" s="657">
        <f t="shared" si="871"/>
        <v>0</v>
      </c>
      <c r="EY391" s="657">
        <f t="shared" si="871"/>
        <v>827651.3</v>
      </c>
      <c r="EZ391" s="657">
        <f t="shared" si="871"/>
        <v>0</v>
      </c>
      <c r="FA391" s="657">
        <f t="shared" si="871"/>
        <v>0</v>
      </c>
      <c r="FB391" s="657">
        <f t="shared" si="871"/>
        <v>0</v>
      </c>
      <c r="FC391" s="657">
        <f>FC334+FC339</f>
        <v>1182688.09078</v>
      </c>
      <c r="FD391" s="657">
        <f>FD334</f>
        <v>0</v>
      </c>
      <c r="FE391" s="657">
        <f>FE334</f>
        <v>0</v>
      </c>
      <c r="FF391" s="657">
        <f>FF334+FF339</f>
        <v>1182688.09078</v>
      </c>
      <c r="FG391" s="657">
        <f t="shared" ref="FG391:FN391" si="872">FG334</f>
        <v>359214.78043000004</v>
      </c>
      <c r="FH391" s="657">
        <f t="shared" si="872"/>
        <v>0</v>
      </c>
      <c r="FI391" s="657">
        <f t="shared" si="872"/>
        <v>0</v>
      </c>
      <c r="FJ391" s="657">
        <f t="shared" si="872"/>
        <v>359214.78043000004</v>
      </c>
      <c r="FK391" s="657">
        <f t="shared" si="872"/>
        <v>22529.924999999999</v>
      </c>
      <c r="FL391" s="657">
        <f t="shared" si="872"/>
        <v>0</v>
      </c>
      <c r="FM391" s="657">
        <f t="shared" si="872"/>
        <v>0</v>
      </c>
      <c r="FN391" s="657">
        <f t="shared" si="872"/>
        <v>22529.924999999999</v>
      </c>
      <c r="FO391" s="657">
        <f>FO334+FO339</f>
        <v>1475657.2904500002</v>
      </c>
      <c r="FP391" s="657">
        <f>FP334</f>
        <v>0</v>
      </c>
      <c r="FQ391" s="657">
        <f>FQ334</f>
        <v>0</v>
      </c>
      <c r="FR391" s="657">
        <f>FR334+FR339</f>
        <v>1475657.2904500002</v>
      </c>
      <c r="FS391" s="657"/>
      <c r="FT391" s="657"/>
      <c r="FU391" s="657"/>
      <c r="FV391" s="657"/>
      <c r="FW391" s="657"/>
      <c r="FX391" s="657"/>
      <c r="FY391" s="657"/>
      <c r="FZ391" s="657"/>
      <c r="GA391" s="657"/>
      <c r="GB391" s="657"/>
      <c r="GC391" s="657"/>
      <c r="GD391" s="657"/>
      <c r="GE391" s="657"/>
      <c r="GF391" s="657"/>
      <c r="GG391" s="657"/>
      <c r="GH391" s="657"/>
      <c r="GI391" s="657"/>
      <c r="GJ391" s="657"/>
      <c r="GK391" s="657"/>
      <c r="GL391" s="657"/>
      <c r="GM391" s="657"/>
      <c r="GN391" s="657"/>
      <c r="GO391" s="657"/>
      <c r="GP391" s="657"/>
      <c r="GQ391" s="657"/>
      <c r="GR391" s="657"/>
      <c r="GS391" s="657"/>
      <c r="GT391" s="657"/>
      <c r="GU391" s="657">
        <f>GU334+GU339</f>
        <v>1369169.9191800002</v>
      </c>
      <c r="GV391" s="657">
        <f>GV334</f>
        <v>0</v>
      </c>
      <c r="GW391" s="657">
        <f>GW334</f>
        <v>0</v>
      </c>
      <c r="GX391" s="657">
        <f>GX334+GX339</f>
        <v>1369169.9191800002</v>
      </c>
      <c r="GY391" s="657"/>
      <c r="GZ391" s="657"/>
      <c r="HA391" s="657"/>
      <c r="HB391" s="657"/>
      <c r="HC391" s="657"/>
      <c r="HD391" s="657"/>
      <c r="HE391" s="657"/>
      <c r="HF391" s="657"/>
      <c r="HG391" s="657">
        <f>HG334+HG339</f>
        <v>-4.2999998549930751E-4</v>
      </c>
      <c r="HH391" s="657">
        <f>HH334</f>
        <v>0</v>
      </c>
      <c r="HI391" s="657">
        <f>HI334</f>
        <v>0</v>
      </c>
      <c r="HJ391" s="657">
        <f>HJ334+HJ339</f>
        <v>-4.2999998549930751E-4</v>
      </c>
      <c r="HK391" s="657">
        <f>HK334+HK339</f>
        <v>0</v>
      </c>
      <c r="HL391" s="657">
        <f>HL334</f>
        <v>0</v>
      </c>
      <c r="HM391" s="657">
        <f>HM334</f>
        <v>0</v>
      </c>
      <c r="HN391" s="657">
        <f t="shared" ref="HN391:HS391" si="873">HN334+HN339</f>
        <v>0</v>
      </c>
      <c r="HO391" s="657">
        <f t="shared" si="873"/>
        <v>1369169.91875</v>
      </c>
      <c r="HP391" s="657">
        <f t="shared" si="873"/>
        <v>0</v>
      </c>
      <c r="HQ391" s="657">
        <f t="shared" si="873"/>
        <v>0</v>
      </c>
      <c r="HR391" s="657">
        <f t="shared" si="873"/>
        <v>1369169.91875</v>
      </c>
      <c r="HS391" s="657">
        <f t="shared" si="873"/>
        <v>878690.005</v>
      </c>
      <c r="HT391" s="657">
        <f>HT334</f>
        <v>0</v>
      </c>
      <c r="HU391" s="657">
        <f>HU334</f>
        <v>0</v>
      </c>
      <c r="HV391" s="657">
        <f>HV334+HV339</f>
        <v>878690.005</v>
      </c>
      <c r="HW391" s="657">
        <f>HW334+HW339</f>
        <v>0</v>
      </c>
      <c r="HX391" s="657">
        <f>HX334</f>
        <v>0</v>
      </c>
      <c r="HY391" s="657">
        <f>HY334</f>
        <v>0</v>
      </c>
      <c r="HZ391" s="657">
        <f>HZ334+HZ339</f>
        <v>0</v>
      </c>
      <c r="IA391" s="657">
        <f>IA334+IA339</f>
        <v>878690.005</v>
      </c>
      <c r="IB391" s="657">
        <f>IB334</f>
        <v>0</v>
      </c>
      <c r="IC391" s="657">
        <f>IC334</f>
        <v>0</v>
      </c>
      <c r="ID391" s="657">
        <f>ID334+ID339</f>
        <v>878690.005</v>
      </c>
      <c r="IE391" s="657"/>
      <c r="IF391" s="320"/>
      <c r="IG391" s="320"/>
      <c r="IH391" s="320"/>
    </row>
    <row r="392" spans="2:242" s="12" customFormat="1" ht="9.75" hidden="1" customHeight="1" x14ac:dyDescent="0.3">
      <c r="B392" s="661"/>
      <c r="C392" s="662"/>
      <c r="D392" s="663"/>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0"/>
      <c r="IF392" s="11"/>
      <c r="IG392" s="11"/>
      <c r="IH392" s="11"/>
    </row>
    <row r="393" spans="2:242" s="217" customFormat="1" ht="30" hidden="1" customHeight="1" x14ac:dyDescent="0.3">
      <c r="B393" s="664"/>
      <c r="C393" s="271"/>
      <c r="D393" s="665"/>
      <c r="E393" s="666"/>
      <c r="F393" s="666"/>
      <c r="G393" s="666"/>
      <c r="H393" s="666"/>
      <c r="I393" s="666"/>
      <c r="J393" s="666"/>
      <c r="K393" s="666"/>
      <c r="L393" s="666"/>
      <c r="M393" s="666"/>
      <c r="N393" s="667"/>
      <c r="O393" s="667"/>
      <c r="P393" s="667"/>
      <c r="Q393" s="667"/>
      <c r="R393" s="667"/>
      <c r="S393" s="667"/>
      <c r="T393" s="666"/>
      <c r="U393" s="666"/>
      <c r="V393" s="666"/>
      <c r="W393" s="666"/>
      <c r="X393" s="666"/>
      <c r="Y393" s="666"/>
      <c r="Z393" s="666"/>
      <c r="AA393" s="666"/>
      <c r="AB393" s="666"/>
      <c r="AC393" s="667"/>
      <c r="AD393" s="666"/>
      <c r="AE393" s="666"/>
      <c r="AF393" s="667"/>
      <c r="AG393" s="666"/>
      <c r="AH393" s="666"/>
      <c r="AI393" s="667"/>
      <c r="AJ393" s="667"/>
      <c r="AK393" s="667"/>
      <c r="AL393" s="667"/>
      <c r="AM393" s="667"/>
      <c r="AN393" s="667"/>
      <c r="AO393" s="667"/>
      <c r="AP393" s="667"/>
      <c r="AQ393" s="667"/>
      <c r="AR393" s="667"/>
      <c r="AS393" s="666"/>
      <c r="AT393" s="667"/>
      <c r="AU393" s="667"/>
      <c r="AV393" s="666"/>
      <c r="AW393" s="666"/>
      <c r="AX393" s="666"/>
      <c r="AY393" s="666"/>
      <c r="AZ393" s="667"/>
      <c r="BA393" s="667"/>
      <c r="BB393" s="666"/>
      <c r="BC393" s="666"/>
      <c r="BD393" s="666"/>
      <c r="BE393" s="666"/>
      <c r="BF393" s="666"/>
      <c r="BG393" s="666"/>
      <c r="BH393" s="666"/>
      <c r="BI393" s="667"/>
      <c r="BJ393" s="667"/>
      <c r="BK393" s="667"/>
      <c r="BL393" s="667"/>
      <c r="BM393" s="667"/>
      <c r="BN393" s="667"/>
      <c r="BO393" s="667"/>
      <c r="BP393" s="667"/>
      <c r="BQ393" s="667"/>
      <c r="BR393" s="667"/>
      <c r="BS393" s="667"/>
      <c r="BT393" s="667"/>
      <c r="BU393" s="667"/>
      <c r="BV393" s="666"/>
      <c r="BW393" s="666"/>
      <c r="BX393" s="666"/>
      <c r="BY393" s="666"/>
      <c r="BZ393" s="666"/>
      <c r="CA393" s="666"/>
      <c r="CB393" s="666"/>
      <c r="CC393" s="666"/>
      <c r="CD393" s="666"/>
      <c r="CE393" s="667"/>
      <c r="CF393" s="667"/>
      <c r="CG393" s="668"/>
      <c r="CH393" s="666"/>
      <c r="CI393" s="667"/>
      <c r="CJ393" s="667"/>
      <c r="CK393" s="666"/>
      <c r="CL393" s="666"/>
      <c r="CM393" s="666"/>
      <c r="CN393" s="666"/>
      <c r="CO393" s="666"/>
      <c r="CP393" s="666"/>
      <c r="CQ393" s="666"/>
      <c r="CR393" s="667"/>
      <c r="CS393" s="667"/>
      <c r="CT393" s="666"/>
      <c r="CU393" s="666"/>
      <c r="CV393" s="666"/>
      <c r="CW393" s="666"/>
      <c r="CX393" s="666"/>
      <c r="CY393" s="666"/>
      <c r="CZ393" s="666"/>
      <c r="DA393" s="667"/>
      <c r="DB393" s="667"/>
      <c r="DC393" s="667"/>
      <c r="DD393" s="667"/>
      <c r="DE393" s="667"/>
      <c r="DF393" s="667"/>
      <c r="DG393" s="667"/>
      <c r="DH393" s="667"/>
      <c r="DI393" s="667"/>
      <c r="DJ393" s="667"/>
      <c r="DK393" s="667"/>
      <c r="DL393" s="667"/>
      <c r="DM393" s="667"/>
      <c r="DN393" s="667"/>
      <c r="DO393" s="667"/>
      <c r="DP393" s="667"/>
      <c r="DQ393" s="667"/>
      <c r="DR393" s="667"/>
      <c r="DS393" s="667"/>
      <c r="DT393" s="667"/>
      <c r="DU393" s="667"/>
      <c r="DV393" s="667"/>
      <c r="DW393" s="667"/>
      <c r="DX393" s="666"/>
      <c r="DY393" s="667"/>
      <c r="DZ393" s="667"/>
      <c r="EA393" s="667"/>
      <c r="EB393" s="667"/>
      <c r="EC393" s="667"/>
      <c r="ED393" s="667"/>
      <c r="EE393" s="667"/>
      <c r="EF393" s="667"/>
      <c r="EG393" s="667"/>
      <c r="EH393" s="667"/>
      <c r="EI393" s="667"/>
      <c r="EJ393" s="667"/>
      <c r="EK393" s="667"/>
      <c r="EL393" s="667"/>
      <c r="EM393" s="667"/>
      <c r="EN393" s="667"/>
      <c r="EO393" s="667"/>
      <c r="EP393" s="667"/>
      <c r="EQ393" s="667"/>
      <c r="ER393" s="667"/>
      <c r="ES393" s="667"/>
      <c r="ET393" s="667"/>
      <c r="EU393" s="667"/>
      <c r="EV393" s="667"/>
      <c r="EW393" s="667"/>
      <c r="EX393" s="667"/>
      <c r="EY393" s="667"/>
      <c r="EZ393" s="667"/>
      <c r="FA393" s="667"/>
      <c r="FB393" s="667"/>
      <c r="FC393" s="667"/>
      <c r="FD393" s="667"/>
      <c r="FE393" s="667"/>
      <c r="FF393" s="667"/>
      <c r="FG393" s="667"/>
      <c r="FH393" s="667"/>
      <c r="FI393" s="667"/>
      <c r="FJ393" s="667"/>
      <c r="FK393" s="667"/>
      <c r="FL393" s="667"/>
      <c r="FM393" s="667"/>
      <c r="FN393" s="667"/>
      <c r="FO393" s="667"/>
      <c r="FP393" s="667"/>
      <c r="FQ393" s="667"/>
      <c r="FR393" s="667"/>
      <c r="FS393" s="667"/>
      <c r="FT393" s="667"/>
      <c r="FU393" s="667"/>
      <c r="FV393" s="667"/>
      <c r="FW393" s="667"/>
      <c r="FX393" s="667"/>
      <c r="FY393" s="667"/>
      <c r="FZ393" s="667"/>
      <c r="GA393" s="667"/>
      <c r="GB393" s="667"/>
      <c r="GC393" s="667"/>
      <c r="GD393" s="667"/>
      <c r="GE393" s="667"/>
      <c r="GF393" s="667"/>
      <c r="GG393" s="667"/>
      <c r="GH393" s="667"/>
      <c r="GI393" s="667"/>
      <c r="GJ393" s="667"/>
      <c r="GK393" s="667"/>
      <c r="GL393" s="667"/>
      <c r="GM393" s="667"/>
      <c r="GN393" s="667"/>
      <c r="GO393" s="667"/>
      <c r="GP393" s="667"/>
      <c r="GQ393" s="667"/>
      <c r="GR393" s="667"/>
      <c r="GS393" s="667"/>
      <c r="GT393" s="667"/>
      <c r="GU393" s="667"/>
      <c r="GV393" s="667"/>
      <c r="GW393" s="667"/>
      <c r="GX393" s="667"/>
      <c r="GY393" s="667"/>
      <c r="GZ393" s="667"/>
      <c r="HA393" s="667"/>
      <c r="HB393" s="667"/>
      <c r="HC393" s="667"/>
      <c r="HD393" s="667"/>
      <c r="HE393" s="667"/>
      <c r="HF393" s="667"/>
      <c r="HG393" s="667"/>
      <c r="HH393" s="667"/>
      <c r="HI393" s="667"/>
      <c r="HJ393" s="667"/>
      <c r="HK393" s="667"/>
      <c r="HL393" s="667"/>
      <c r="HM393" s="667"/>
      <c r="HN393" s="667"/>
      <c r="HO393" s="667"/>
      <c r="HP393" s="667"/>
      <c r="HQ393" s="667"/>
      <c r="HR393" s="667"/>
      <c r="HS393" s="667"/>
      <c r="HT393" s="667"/>
      <c r="HU393" s="667"/>
      <c r="HV393" s="667"/>
      <c r="HW393" s="667"/>
      <c r="HX393" s="667"/>
      <c r="HY393" s="667"/>
      <c r="HZ393" s="667"/>
      <c r="IA393" s="667"/>
      <c r="IB393" s="667"/>
      <c r="IC393" s="667"/>
      <c r="ID393" s="667"/>
      <c r="IE393" s="669"/>
      <c r="IF393" s="668"/>
      <c r="IG393" s="668"/>
      <c r="IH393" s="668"/>
    </row>
    <row r="394" spans="2:242" s="469" customFormat="1" ht="59.25" customHeight="1" x14ac:dyDescent="0.4">
      <c r="B394" s="670"/>
      <c r="C394" s="704" t="s">
        <v>567</v>
      </c>
      <c r="D394" s="704"/>
      <c r="E394" s="704"/>
      <c r="F394" s="704"/>
      <c r="G394" s="704"/>
      <c r="H394" s="704"/>
      <c r="I394" s="704"/>
      <c r="J394" s="704"/>
      <c r="K394" s="704"/>
      <c r="L394" s="704"/>
      <c r="M394" s="704"/>
      <c r="N394" s="704"/>
      <c r="O394" s="704"/>
      <c r="P394" s="704"/>
      <c r="Q394" s="704"/>
      <c r="R394" s="704"/>
      <c r="S394" s="704"/>
      <c r="T394" s="704"/>
      <c r="U394" s="704"/>
      <c r="V394" s="704"/>
      <c r="W394" s="704"/>
      <c r="X394" s="704"/>
      <c r="Y394" s="704"/>
      <c r="Z394" s="704"/>
      <c r="AA394" s="704"/>
      <c r="AB394" s="704"/>
      <c r="AC394" s="704"/>
      <c r="AD394" s="704"/>
      <c r="AE394" s="704"/>
      <c r="AF394" s="704"/>
      <c r="AG394" s="704"/>
      <c r="AH394" s="704"/>
      <c r="AI394" s="704"/>
      <c r="AJ394" s="704"/>
      <c r="AK394" s="704"/>
      <c r="AL394" s="704"/>
      <c r="AM394" s="704"/>
      <c r="AN394" s="704"/>
      <c r="AO394" s="704"/>
      <c r="AP394" s="704"/>
      <c r="AQ394" s="704"/>
      <c r="AR394" s="704"/>
      <c r="AS394" s="704"/>
      <c r="AT394" s="704"/>
      <c r="AU394" s="704"/>
      <c r="AV394" s="704"/>
      <c r="AW394" s="704"/>
      <c r="AX394" s="704"/>
      <c r="AY394" s="704"/>
      <c r="AZ394" s="704"/>
      <c r="BA394" s="704"/>
      <c r="BB394" s="704"/>
      <c r="BC394" s="704"/>
      <c r="BD394" s="704"/>
      <c r="BE394" s="704"/>
      <c r="BF394" s="704"/>
      <c r="BG394" s="704"/>
      <c r="BH394" s="704"/>
      <c r="BI394" s="704"/>
      <c r="BJ394" s="704"/>
      <c r="BK394" s="704"/>
      <c r="BL394" s="704"/>
      <c r="BM394" s="704"/>
      <c r="BN394" s="704"/>
      <c r="BO394" s="704"/>
      <c r="BP394" s="704"/>
      <c r="BQ394" s="704"/>
      <c r="BR394" s="704"/>
      <c r="BS394" s="704"/>
      <c r="BT394" s="704"/>
      <c r="BU394" s="704"/>
      <c r="BV394" s="704"/>
      <c r="BW394" s="704"/>
      <c r="BX394" s="704"/>
      <c r="BY394" s="704"/>
      <c r="BZ394" s="704"/>
      <c r="CA394" s="704"/>
      <c r="CB394" s="704"/>
      <c r="CC394" s="704"/>
      <c r="CD394" s="704"/>
      <c r="CE394" s="704"/>
      <c r="CF394" s="704"/>
      <c r="CG394" s="704"/>
      <c r="CH394" s="704"/>
      <c r="CI394" s="704"/>
      <c r="CJ394" s="704"/>
      <c r="CK394" s="704"/>
      <c r="CL394" s="704"/>
      <c r="CM394" s="704"/>
      <c r="CN394" s="704"/>
      <c r="CO394" s="704"/>
      <c r="CP394" s="704"/>
      <c r="CQ394" s="704"/>
      <c r="CR394" s="704"/>
      <c r="CS394" s="704"/>
      <c r="CT394" s="704"/>
      <c r="CU394" s="704"/>
      <c r="CV394" s="704"/>
      <c r="CW394" s="704"/>
      <c r="CX394" s="704"/>
      <c r="CY394" s="704"/>
      <c r="CZ394" s="704"/>
      <c r="DA394" s="704"/>
      <c r="DB394" s="704"/>
      <c r="DC394" s="704"/>
      <c r="DD394" s="704"/>
      <c r="DE394" s="704"/>
      <c r="DF394" s="704"/>
      <c r="DG394" s="704"/>
      <c r="DH394" s="704"/>
      <c r="DI394" s="704"/>
      <c r="DJ394" s="704"/>
      <c r="DK394" s="704"/>
      <c r="DL394" s="704"/>
      <c r="DM394" s="704"/>
      <c r="DN394" s="704"/>
      <c r="DO394" s="704"/>
      <c r="DP394" s="704"/>
      <c r="DQ394" s="704"/>
      <c r="DR394" s="704"/>
      <c r="DS394" s="704"/>
      <c r="DT394" s="704"/>
      <c r="DU394" s="704"/>
      <c r="DV394" s="704"/>
      <c r="DW394" s="704"/>
      <c r="DX394" s="704"/>
      <c r="DY394" s="704"/>
      <c r="DZ394" s="704"/>
      <c r="EA394" s="704"/>
      <c r="EB394" s="704"/>
      <c r="EC394" s="704"/>
      <c r="ED394" s="704"/>
      <c r="EE394" s="704"/>
      <c r="EF394" s="704"/>
      <c r="EG394" s="704"/>
      <c r="EH394" s="704"/>
      <c r="EI394" s="704"/>
      <c r="EJ394" s="671"/>
      <c r="EK394" s="671"/>
      <c r="EL394" s="671"/>
      <c r="EM394" s="671"/>
      <c r="EN394" s="671"/>
      <c r="EO394" s="671"/>
      <c r="EP394" s="671"/>
      <c r="EQ394" s="671"/>
      <c r="ER394" s="671"/>
      <c r="ES394" s="704" t="s">
        <v>568</v>
      </c>
      <c r="ET394" s="704"/>
      <c r="EU394" s="704"/>
      <c r="EV394" s="704"/>
      <c r="EW394" s="704"/>
      <c r="EX394" s="704"/>
      <c r="EY394" s="704"/>
      <c r="EZ394" s="704"/>
      <c r="FA394" s="704"/>
      <c r="FB394" s="704"/>
      <c r="FC394" s="704"/>
      <c r="FD394" s="704"/>
      <c r="FE394" s="704"/>
      <c r="FF394" s="704"/>
      <c r="FG394" s="704"/>
      <c r="FH394" s="704"/>
      <c r="FI394" s="704"/>
      <c r="FJ394" s="704"/>
      <c r="FK394" s="704"/>
      <c r="FL394" s="704"/>
      <c r="FM394" s="704"/>
      <c r="FN394" s="704"/>
      <c r="FO394" s="704"/>
      <c r="FP394" s="704"/>
      <c r="FQ394" s="704"/>
      <c r="FR394" s="672"/>
      <c r="FS394" s="672"/>
      <c r="FT394" s="672"/>
      <c r="FU394" s="672"/>
      <c r="FV394" s="672"/>
      <c r="FW394" s="672"/>
      <c r="FX394" s="672"/>
      <c r="FY394" s="672"/>
      <c r="FZ394" s="672"/>
      <c r="GA394" s="672"/>
      <c r="GB394" s="672"/>
      <c r="GC394" s="672"/>
      <c r="GD394" s="672"/>
      <c r="GE394" s="672"/>
      <c r="GF394" s="672"/>
      <c r="GG394" s="672"/>
      <c r="GH394" s="672"/>
      <c r="GI394" s="672"/>
      <c r="GJ394" s="672"/>
      <c r="GK394" s="672"/>
      <c r="GL394" s="672"/>
      <c r="GM394" s="672"/>
      <c r="GN394" s="672"/>
      <c r="GO394" s="672"/>
      <c r="GP394" s="672"/>
      <c r="GQ394" s="672"/>
      <c r="GR394" s="672"/>
      <c r="GS394" s="672"/>
      <c r="GT394" s="672"/>
      <c r="GU394" s="672"/>
      <c r="GV394" s="672"/>
      <c r="GW394" s="672"/>
      <c r="GX394" s="672"/>
      <c r="GY394" s="672"/>
      <c r="GZ394" s="672"/>
      <c r="HA394" s="672"/>
      <c r="HB394" s="672"/>
      <c r="HC394" s="672"/>
      <c r="HD394" s="672"/>
      <c r="HE394" s="672"/>
      <c r="HF394" s="672"/>
      <c r="HG394" s="672"/>
      <c r="HH394" s="672"/>
      <c r="HI394" s="672"/>
      <c r="HJ394" s="672"/>
      <c r="HK394" s="672"/>
      <c r="HL394" s="672"/>
      <c r="HM394" s="672"/>
      <c r="HN394" s="672"/>
      <c r="HO394" s="672"/>
      <c r="HP394" s="672"/>
      <c r="HQ394" s="672"/>
      <c r="HR394" s="672"/>
      <c r="HS394" s="672"/>
      <c r="HT394" s="672"/>
      <c r="HU394" s="672"/>
      <c r="HV394" s="672"/>
      <c r="HW394" s="672"/>
      <c r="HX394" s="672"/>
      <c r="HY394" s="672"/>
      <c r="HZ394" s="672"/>
      <c r="IA394" s="672"/>
      <c r="IB394" s="672"/>
      <c r="IC394" s="672"/>
      <c r="ID394" s="672"/>
      <c r="IE394" s="10"/>
      <c r="IF394" s="11"/>
      <c r="IG394" s="11"/>
      <c r="IH394" s="11"/>
    </row>
    <row r="395" spans="2:242" s="679" customFormat="1" ht="18.75" customHeight="1" x14ac:dyDescent="0.35">
      <c r="B395" s="673"/>
      <c r="C395" s="674"/>
      <c r="D395" s="674"/>
      <c r="E395" s="674"/>
      <c r="F395" s="674"/>
      <c r="G395" s="674"/>
      <c r="H395" s="674"/>
      <c r="I395" s="674"/>
      <c r="J395" s="674"/>
      <c r="K395" s="674"/>
      <c r="L395" s="674"/>
      <c r="M395" s="674"/>
      <c r="N395" s="674"/>
      <c r="O395" s="674"/>
      <c r="P395" s="674"/>
      <c r="Q395" s="674"/>
      <c r="R395" s="674"/>
      <c r="S395" s="674"/>
      <c r="T395" s="675"/>
      <c r="U395" s="675"/>
      <c r="V395" s="675"/>
      <c r="W395" s="675"/>
      <c r="X395" s="675"/>
      <c r="Y395" s="675"/>
      <c r="Z395" s="675"/>
      <c r="AA395" s="675"/>
      <c r="AB395" s="675"/>
      <c r="AC395" s="675"/>
      <c r="AD395" s="675"/>
      <c r="AE395" s="675"/>
      <c r="AF395" s="675"/>
      <c r="AG395" s="675"/>
      <c r="AH395" s="675"/>
      <c r="AI395" s="675"/>
      <c r="AJ395" s="675"/>
      <c r="AK395" s="675"/>
      <c r="AL395" s="675"/>
      <c r="AM395" s="675"/>
      <c r="AN395" s="675"/>
      <c r="AO395" s="675"/>
      <c r="AP395" s="675"/>
      <c r="AQ395" s="675"/>
      <c r="AR395" s="675"/>
      <c r="AS395" s="675"/>
      <c r="AT395" s="675"/>
      <c r="AU395" s="675"/>
      <c r="AV395" s="675"/>
      <c r="AW395" s="675"/>
      <c r="AX395" s="675"/>
      <c r="AY395" s="675"/>
      <c r="AZ395" s="675"/>
      <c r="BA395" s="675"/>
      <c r="BB395" s="675"/>
      <c r="BC395" s="675"/>
      <c r="BD395" s="675"/>
      <c r="BE395" s="675"/>
      <c r="BF395" s="675"/>
      <c r="BG395" s="675"/>
      <c r="BH395" s="675"/>
      <c r="BI395" s="675"/>
      <c r="BJ395" s="675"/>
      <c r="BK395" s="675"/>
      <c r="BL395" s="675"/>
      <c r="BM395" s="675"/>
      <c r="BN395" s="675"/>
      <c r="BO395" s="675"/>
      <c r="BP395" s="675"/>
      <c r="BQ395" s="675"/>
      <c r="BR395" s="675"/>
      <c r="BS395" s="675"/>
      <c r="BT395" s="675"/>
      <c r="BU395" s="675"/>
      <c r="BV395" s="675"/>
      <c r="BW395" s="675"/>
      <c r="BX395" s="675"/>
      <c r="BY395" s="675"/>
      <c r="BZ395" s="675"/>
      <c r="CA395" s="675"/>
      <c r="CB395" s="675"/>
      <c r="CC395" s="675"/>
      <c r="CD395" s="675"/>
      <c r="CE395" s="675"/>
      <c r="CF395" s="675"/>
      <c r="CG395" s="676"/>
      <c r="CH395" s="675"/>
      <c r="CI395" s="675"/>
      <c r="CJ395" s="675"/>
      <c r="CK395" s="675"/>
      <c r="CL395" s="675"/>
      <c r="CM395" s="675"/>
      <c r="CN395" s="675"/>
      <c r="CO395" s="675"/>
      <c r="CP395" s="675"/>
      <c r="CQ395" s="675"/>
      <c r="CR395" s="675"/>
      <c r="CS395" s="675"/>
      <c r="CT395" s="675"/>
      <c r="CU395" s="675"/>
      <c r="CV395" s="675"/>
      <c r="CW395" s="675"/>
      <c r="CX395" s="675"/>
      <c r="CY395" s="675"/>
      <c r="CZ395" s="675"/>
      <c r="DA395" s="675"/>
      <c r="DB395" s="675"/>
      <c r="DC395" s="675"/>
      <c r="DD395" s="675"/>
      <c r="DE395" s="675"/>
      <c r="DF395" s="675"/>
      <c r="DG395" s="675"/>
      <c r="DH395" s="675"/>
      <c r="DI395" s="675"/>
      <c r="DJ395" s="675"/>
      <c r="DK395" s="675"/>
      <c r="DL395" s="675"/>
      <c r="DM395" s="675"/>
      <c r="DN395" s="675"/>
      <c r="DO395" s="675"/>
      <c r="DP395" s="675"/>
      <c r="DQ395" s="675"/>
      <c r="DR395" s="675"/>
      <c r="DS395" s="675"/>
      <c r="DT395" s="675"/>
      <c r="DU395" s="675"/>
      <c r="DV395" s="675"/>
      <c r="DW395" s="675"/>
      <c r="DX395" s="675"/>
      <c r="DY395" s="675"/>
      <c r="DZ395" s="675"/>
      <c r="EA395" s="675"/>
      <c r="EB395" s="675"/>
      <c r="EC395" s="675"/>
      <c r="ED395" s="675"/>
      <c r="EE395" s="675"/>
      <c r="EF395" s="675"/>
      <c r="EG395" s="675"/>
      <c r="EH395" s="675"/>
      <c r="EI395" s="675"/>
      <c r="EJ395" s="675"/>
      <c r="EK395" s="675"/>
      <c r="EL395" s="675"/>
      <c r="EM395" s="675"/>
      <c r="EN395" s="675"/>
      <c r="EO395" s="675"/>
      <c r="EP395" s="675"/>
      <c r="EQ395" s="675"/>
      <c r="ER395" s="675"/>
      <c r="ES395" s="675"/>
      <c r="ET395" s="675"/>
      <c r="EU395" s="675"/>
      <c r="EV395" s="675"/>
      <c r="EW395" s="675"/>
      <c r="EX395" s="675"/>
      <c r="EY395" s="677"/>
      <c r="EZ395" s="677"/>
      <c r="FA395" s="677"/>
      <c r="FB395" s="677"/>
      <c r="FC395" s="677"/>
      <c r="FD395" s="677"/>
      <c r="FE395" s="677"/>
      <c r="FF395" s="677"/>
      <c r="FG395" s="675"/>
      <c r="FH395" s="675"/>
      <c r="FI395" s="675"/>
      <c r="FJ395" s="675"/>
      <c r="FK395" s="675"/>
      <c r="FL395" s="675"/>
      <c r="FM395" s="675"/>
      <c r="FN395" s="675"/>
      <c r="FO395" s="677"/>
      <c r="FP395" s="677"/>
      <c r="FQ395" s="677"/>
      <c r="FR395" s="677"/>
      <c r="FS395" s="677"/>
      <c r="FT395" s="677"/>
      <c r="FU395" s="677"/>
      <c r="FV395" s="677"/>
      <c r="FW395" s="677"/>
      <c r="FX395" s="677"/>
      <c r="FY395" s="677"/>
      <c r="FZ395" s="677"/>
      <c r="GA395" s="677"/>
      <c r="GB395" s="677"/>
      <c r="GC395" s="677"/>
      <c r="GD395" s="677"/>
      <c r="GE395" s="677"/>
      <c r="GF395" s="677"/>
      <c r="GG395" s="677"/>
      <c r="GH395" s="677"/>
      <c r="GI395" s="677"/>
      <c r="GJ395" s="677"/>
      <c r="GK395" s="677"/>
      <c r="GL395" s="677"/>
      <c r="GM395" s="677"/>
      <c r="GN395" s="677"/>
      <c r="GO395" s="677"/>
      <c r="GP395" s="677"/>
      <c r="GQ395" s="677"/>
      <c r="GR395" s="677"/>
      <c r="GS395" s="677"/>
      <c r="GT395" s="677"/>
      <c r="GU395" s="677"/>
      <c r="GV395" s="677"/>
      <c r="GW395" s="677"/>
      <c r="GX395" s="677"/>
      <c r="GY395" s="677"/>
      <c r="GZ395" s="677"/>
      <c r="HA395" s="677"/>
      <c r="HB395" s="677"/>
      <c r="HC395" s="677"/>
      <c r="HD395" s="677"/>
      <c r="HE395" s="677"/>
      <c r="HF395" s="677"/>
      <c r="HG395" s="677"/>
      <c r="HH395" s="677"/>
      <c r="HI395" s="677"/>
      <c r="HJ395" s="677"/>
      <c r="HK395" s="677"/>
      <c r="HL395" s="677"/>
      <c r="HM395" s="677"/>
      <c r="HN395" s="677"/>
      <c r="HO395" s="677"/>
      <c r="HP395" s="677"/>
      <c r="HQ395" s="677"/>
      <c r="HR395" s="677"/>
      <c r="HS395" s="677"/>
      <c r="HT395" s="677"/>
      <c r="HU395" s="677"/>
      <c r="HV395" s="677"/>
      <c r="HW395" s="677"/>
      <c r="HX395" s="677"/>
      <c r="HY395" s="677"/>
      <c r="HZ395" s="677"/>
      <c r="IA395" s="677"/>
      <c r="IB395" s="677"/>
      <c r="IC395" s="677"/>
      <c r="ID395" s="677"/>
      <c r="IE395" s="10"/>
      <c r="IF395" s="678"/>
      <c r="IG395" s="678"/>
      <c r="IH395" s="678"/>
    </row>
    <row r="396" spans="2:242" s="679" customFormat="1" ht="18.75" customHeight="1" x14ac:dyDescent="0.35">
      <c r="B396" s="433"/>
      <c r="C396" s="680"/>
      <c r="T396" s="677"/>
      <c r="U396" s="677"/>
      <c r="V396" s="677"/>
      <c r="W396" s="677"/>
      <c r="X396" s="677"/>
      <c r="Y396" s="677"/>
      <c r="Z396" s="677"/>
      <c r="AA396" s="677"/>
      <c r="AB396" s="677"/>
      <c r="AC396" s="677"/>
      <c r="AD396" s="677"/>
      <c r="AE396" s="677"/>
      <c r="AF396" s="677"/>
      <c r="AG396" s="677"/>
      <c r="AH396" s="677"/>
      <c r="AI396" s="677"/>
      <c r="AJ396" s="677"/>
      <c r="AK396" s="677"/>
      <c r="AL396" s="677"/>
      <c r="AM396" s="677"/>
      <c r="AN396" s="677"/>
      <c r="AO396" s="677"/>
      <c r="AP396" s="677"/>
      <c r="AQ396" s="677"/>
      <c r="AR396" s="677"/>
      <c r="AS396" s="677"/>
      <c r="AT396" s="677"/>
      <c r="AU396" s="677"/>
      <c r="AV396" s="677"/>
      <c r="AW396" s="677"/>
      <c r="AX396" s="677"/>
      <c r="AY396" s="677"/>
      <c r="AZ396" s="677"/>
      <c r="BA396" s="677"/>
      <c r="BB396" s="677"/>
      <c r="BC396" s="677"/>
      <c r="BD396" s="677"/>
      <c r="BE396" s="677"/>
      <c r="BF396" s="677"/>
      <c r="BG396" s="677"/>
      <c r="BH396" s="677"/>
      <c r="BI396" s="677"/>
      <c r="BJ396" s="677"/>
      <c r="BK396" s="677"/>
      <c r="BL396" s="677"/>
      <c r="BM396" s="677"/>
      <c r="BN396" s="677"/>
      <c r="BO396" s="677"/>
      <c r="BP396" s="677"/>
      <c r="BQ396" s="677"/>
      <c r="BR396" s="677"/>
      <c r="BS396" s="677"/>
      <c r="BT396" s="677"/>
      <c r="BU396" s="677"/>
      <c r="BV396" s="677"/>
      <c r="BW396" s="677"/>
      <c r="BX396" s="677"/>
      <c r="BY396" s="677"/>
      <c r="BZ396" s="677"/>
      <c r="CA396" s="677"/>
      <c r="CB396" s="677"/>
      <c r="CC396" s="677"/>
      <c r="CD396" s="677"/>
      <c r="CE396" s="677"/>
      <c r="CF396" s="677"/>
      <c r="CG396" s="678"/>
      <c r="CH396" s="677"/>
      <c r="CI396" s="677"/>
      <c r="CJ396" s="677"/>
      <c r="CK396" s="677"/>
      <c r="CL396" s="677"/>
      <c r="CM396" s="677"/>
      <c r="CN396" s="677"/>
      <c r="CO396" s="677"/>
      <c r="CP396" s="677"/>
      <c r="CQ396" s="677"/>
      <c r="CR396" s="677"/>
      <c r="CS396" s="677"/>
      <c r="CT396" s="677"/>
      <c r="CU396" s="677"/>
      <c r="CV396" s="677"/>
      <c r="CW396" s="677"/>
      <c r="CX396" s="677"/>
      <c r="CY396" s="677"/>
      <c r="CZ396" s="677"/>
      <c r="DA396" s="677"/>
      <c r="DB396" s="677"/>
      <c r="DC396" s="677"/>
      <c r="DD396" s="677"/>
      <c r="DE396" s="677"/>
      <c r="DF396" s="677"/>
      <c r="DG396" s="677"/>
      <c r="DH396" s="677"/>
      <c r="DI396" s="677"/>
      <c r="DJ396" s="677"/>
      <c r="DK396" s="677"/>
      <c r="DL396" s="677"/>
      <c r="DM396" s="677"/>
      <c r="DN396" s="677"/>
      <c r="DO396" s="677"/>
      <c r="DP396" s="677"/>
      <c r="DQ396" s="677"/>
      <c r="DR396" s="677"/>
      <c r="DS396" s="677"/>
      <c r="DT396" s="677"/>
      <c r="DU396" s="677"/>
      <c r="DV396" s="677"/>
      <c r="DW396" s="677"/>
      <c r="DX396" s="677"/>
      <c r="DY396" s="677"/>
      <c r="DZ396" s="677"/>
      <c r="EA396" s="677"/>
      <c r="EB396" s="677"/>
      <c r="EC396" s="677"/>
      <c r="ED396" s="677"/>
      <c r="EE396" s="677"/>
      <c r="EF396" s="677"/>
      <c r="EG396" s="677"/>
      <c r="EH396" s="677"/>
      <c r="EI396" s="677"/>
      <c r="EJ396" s="677"/>
      <c r="EK396" s="677"/>
      <c r="EL396" s="677"/>
      <c r="EM396" s="677"/>
      <c r="EN396" s="677"/>
      <c r="EO396" s="677"/>
      <c r="EP396" s="677"/>
      <c r="EQ396" s="677"/>
      <c r="ER396" s="677"/>
      <c r="ES396" s="677"/>
      <c r="ET396" s="677"/>
      <c r="EU396" s="677"/>
      <c r="EV396" s="677"/>
      <c r="EW396" s="677"/>
      <c r="EX396" s="677"/>
      <c r="EY396" s="677"/>
      <c r="EZ396" s="677"/>
      <c r="FA396" s="677"/>
      <c r="FB396" s="677"/>
      <c r="FC396" s="677"/>
      <c r="FD396" s="677"/>
      <c r="FE396" s="677"/>
      <c r="FF396" s="677"/>
      <c r="FG396" s="677"/>
      <c r="FH396" s="677"/>
      <c r="FI396" s="677"/>
      <c r="FJ396" s="677"/>
      <c r="FK396" s="677"/>
      <c r="FL396" s="677"/>
      <c r="FM396" s="677"/>
      <c r="FN396" s="677"/>
      <c r="FO396" s="677"/>
      <c r="FP396" s="677"/>
      <c r="FQ396" s="677"/>
      <c r="FR396" s="677"/>
      <c r="FS396" s="677"/>
      <c r="FT396" s="677"/>
      <c r="FU396" s="677"/>
      <c r="FV396" s="677"/>
      <c r="FW396" s="677"/>
      <c r="FX396" s="677"/>
      <c r="FY396" s="677"/>
      <c r="FZ396" s="677"/>
      <c r="GA396" s="677"/>
      <c r="GB396" s="677"/>
      <c r="GC396" s="677"/>
      <c r="GD396" s="677"/>
      <c r="GE396" s="677"/>
      <c r="GF396" s="677"/>
      <c r="GG396" s="677"/>
      <c r="GH396" s="677"/>
      <c r="GI396" s="677"/>
      <c r="GJ396" s="677"/>
      <c r="GK396" s="677"/>
      <c r="GL396" s="677"/>
      <c r="GM396" s="677"/>
      <c r="GN396" s="677"/>
      <c r="GO396" s="677"/>
      <c r="GP396" s="677"/>
      <c r="GQ396" s="677"/>
      <c r="GR396" s="677"/>
      <c r="GS396" s="677"/>
      <c r="GT396" s="677"/>
      <c r="GU396" s="677"/>
      <c r="GV396" s="677"/>
      <c r="GW396" s="677"/>
      <c r="GX396" s="677"/>
      <c r="GY396" s="677"/>
      <c r="GZ396" s="677"/>
      <c r="HA396" s="677"/>
      <c r="HB396" s="677"/>
      <c r="HC396" s="677"/>
      <c r="HD396" s="677"/>
      <c r="HE396" s="677"/>
      <c r="HF396" s="677"/>
      <c r="HG396" s="677"/>
      <c r="HH396" s="677"/>
      <c r="HI396" s="677"/>
      <c r="HJ396" s="677"/>
      <c r="HK396" s="677"/>
      <c r="HL396" s="677"/>
      <c r="HM396" s="677"/>
      <c r="HN396" s="677"/>
      <c r="HO396" s="677"/>
      <c r="HP396" s="677"/>
      <c r="HQ396" s="677"/>
      <c r="HR396" s="677"/>
      <c r="HS396" s="677"/>
      <c r="HT396" s="677"/>
      <c r="HU396" s="677"/>
      <c r="HV396" s="677"/>
      <c r="HW396" s="677"/>
      <c r="HX396" s="677"/>
      <c r="HY396" s="677"/>
      <c r="HZ396" s="677"/>
      <c r="IA396" s="677"/>
      <c r="IB396" s="677"/>
      <c r="IC396" s="677"/>
      <c r="ID396" s="677"/>
      <c r="IE396" s="10"/>
      <c r="IF396" s="678"/>
      <c r="IG396" s="678"/>
      <c r="IH396" s="678"/>
    </row>
    <row r="397" spans="2:242" s="679" customFormat="1" ht="18.75" customHeight="1" x14ac:dyDescent="0.35">
      <c r="B397" s="681"/>
      <c r="C397" s="682"/>
      <c r="D397" s="683"/>
      <c r="E397" s="672"/>
      <c r="F397" s="672"/>
      <c r="G397" s="672"/>
      <c r="H397" s="672"/>
      <c r="I397" s="672"/>
      <c r="J397" s="672"/>
      <c r="K397" s="672"/>
      <c r="L397" s="672"/>
      <c r="M397" s="672"/>
      <c r="N397" s="677"/>
      <c r="O397" s="677"/>
      <c r="P397" s="677"/>
      <c r="Q397" s="677"/>
      <c r="R397" s="677"/>
      <c r="S397" s="677"/>
      <c r="T397" s="672"/>
      <c r="U397" s="672"/>
      <c r="V397" s="672"/>
      <c r="W397" s="672"/>
      <c r="X397" s="672"/>
      <c r="Y397" s="672"/>
      <c r="Z397" s="672"/>
      <c r="AA397" s="672"/>
      <c r="AB397" s="672"/>
      <c r="AC397" s="677"/>
      <c r="AD397" s="672"/>
      <c r="AE397" s="672"/>
      <c r="AF397" s="677"/>
      <c r="AG397" s="672"/>
      <c r="AH397" s="672"/>
      <c r="AI397" s="677"/>
      <c r="AJ397" s="677"/>
      <c r="AK397" s="677"/>
      <c r="AL397" s="677"/>
      <c r="AM397" s="677"/>
      <c r="AN397" s="677"/>
      <c r="AO397" s="677"/>
      <c r="AP397" s="677"/>
      <c r="AQ397" s="677"/>
      <c r="AR397" s="677"/>
      <c r="AS397" s="672"/>
      <c r="AT397" s="677"/>
      <c r="AU397" s="677"/>
      <c r="AV397" s="672"/>
      <c r="AW397" s="672"/>
      <c r="AX397" s="672"/>
      <c r="AY397" s="672"/>
      <c r="AZ397" s="677"/>
      <c r="BA397" s="677"/>
      <c r="BB397" s="672"/>
      <c r="BC397" s="672"/>
      <c r="BD397" s="672"/>
      <c r="BE397" s="672"/>
      <c r="BF397" s="672"/>
      <c r="BG397" s="672"/>
      <c r="BH397" s="672"/>
      <c r="BI397" s="677"/>
      <c r="BJ397" s="677"/>
      <c r="BK397" s="677"/>
      <c r="BL397" s="677"/>
      <c r="BM397" s="677"/>
      <c r="BN397" s="677"/>
      <c r="BO397" s="677"/>
      <c r="BP397" s="677"/>
      <c r="BQ397" s="677"/>
      <c r="BR397" s="677"/>
      <c r="BS397" s="677"/>
      <c r="BT397" s="677"/>
      <c r="BU397" s="677"/>
      <c r="BV397" s="672"/>
      <c r="BW397" s="672"/>
      <c r="BX397" s="672"/>
      <c r="BY397" s="672"/>
      <c r="BZ397" s="672"/>
      <c r="CA397" s="672"/>
      <c r="CB397" s="672"/>
      <c r="CC397" s="672"/>
      <c r="CD397" s="672"/>
      <c r="CE397" s="677"/>
      <c r="CF397" s="677"/>
      <c r="CG397" s="678"/>
      <c r="CH397" s="672"/>
      <c r="CI397" s="677"/>
      <c r="CJ397" s="677"/>
      <c r="CK397" s="672"/>
      <c r="CL397" s="672"/>
      <c r="CM397" s="672"/>
      <c r="CN397" s="672"/>
      <c r="CO397" s="672"/>
      <c r="CP397" s="672"/>
      <c r="CQ397" s="672"/>
      <c r="CR397" s="677"/>
      <c r="CS397" s="677"/>
      <c r="CT397" s="672"/>
      <c r="CU397" s="672"/>
      <c r="CV397" s="672"/>
      <c r="CW397" s="672"/>
      <c r="CX397" s="672"/>
      <c r="CY397" s="672"/>
      <c r="CZ397" s="672"/>
      <c r="DA397" s="677"/>
      <c r="DB397" s="677"/>
      <c r="DC397" s="677"/>
      <c r="DD397" s="677"/>
      <c r="DE397" s="677"/>
      <c r="DF397" s="677"/>
      <c r="DG397" s="677"/>
      <c r="DH397" s="677"/>
      <c r="DI397" s="677"/>
      <c r="DJ397" s="677"/>
      <c r="DK397" s="677"/>
      <c r="DL397" s="677"/>
      <c r="DM397" s="677"/>
      <c r="DN397" s="677"/>
      <c r="DO397" s="677"/>
      <c r="DP397" s="677"/>
      <c r="DQ397" s="677"/>
      <c r="DR397" s="677"/>
      <c r="DS397" s="677"/>
      <c r="DT397" s="677"/>
      <c r="DU397" s="677"/>
      <c r="DV397" s="677"/>
      <c r="DW397" s="677"/>
      <c r="DX397" s="672"/>
      <c r="DY397" s="677"/>
      <c r="DZ397" s="677"/>
      <c r="EA397" s="677"/>
      <c r="EB397" s="677"/>
      <c r="EC397" s="677"/>
      <c r="ED397" s="677"/>
      <c r="EE397" s="677"/>
      <c r="EF397" s="677"/>
      <c r="EG397" s="677"/>
      <c r="EH397" s="677"/>
      <c r="EI397" s="677"/>
      <c r="EJ397" s="677"/>
      <c r="EK397" s="677"/>
      <c r="EL397" s="677"/>
      <c r="EM397" s="677"/>
      <c r="EN397" s="677"/>
      <c r="EO397" s="677"/>
      <c r="EP397" s="677"/>
      <c r="EQ397" s="677"/>
      <c r="ER397" s="677"/>
      <c r="ES397" s="677"/>
      <c r="ET397" s="677"/>
      <c r="EU397" s="677"/>
      <c r="EV397" s="677"/>
      <c r="EW397" s="677"/>
      <c r="EX397" s="677"/>
      <c r="EY397" s="677"/>
      <c r="EZ397" s="677"/>
      <c r="FA397" s="677"/>
      <c r="FB397" s="677"/>
      <c r="FC397" s="677"/>
      <c r="FD397" s="677"/>
      <c r="FE397" s="677"/>
      <c r="FF397" s="677"/>
      <c r="FG397" s="677"/>
      <c r="FH397" s="677"/>
      <c r="FI397" s="677"/>
      <c r="FJ397" s="677"/>
      <c r="FK397" s="677"/>
      <c r="FL397" s="677"/>
      <c r="FM397" s="677"/>
      <c r="FN397" s="677"/>
      <c r="FO397" s="677"/>
      <c r="FP397" s="677"/>
      <c r="FQ397" s="677"/>
      <c r="FR397" s="677"/>
      <c r="FS397" s="677"/>
      <c r="FT397" s="677"/>
      <c r="FU397" s="677"/>
      <c r="FV397" s="677"/>
      <c r="FW397" s="677"/>
      <c r="FX397" s="677"/>
      <c r="FY397" s="677"/>
      <c r="FZ397" s="677"/>
      <c r="GA397" s="677"/>
      <c r="GB397" s="677"/>
      <c r="GC397" s="677"/>
      <c r="GD397" s="677"/>
      <c r="GE397" s="677"/>
      <c r="GF397" s="677"/>
      <c r="GG397" s="677"/>
      <c r="GH397" s="677"/>
      <c r="GI397" s="677"/>
      <c r="GJ397" s="677"/>
      <c r="GK397" s="677"/>
      <c r="GL397" s="677"/>
      <c r="GM397" s="677"/>
      <c r="GN397" s="677"/>
      <c r="GO397" s="677"/>
      <c r="GP397" s="677"/>
      <c r="GQ397" s="677"/>
      <c r="GR397" s="677"/>
      <c r="GS397" s="677"/>
      <c r="GT397" s="677"/>
      <c r="GU397" s="677"/>
      <c r="GV397" s="677"/>
      <c r="GW397" s="677"/>
      <c r="GX397" s="677"/>
      <c r="GY397" s="677"/>
      <c r="GZ397" s="677"/>
      <c r="HA397" s="677"/>
      <c r="HB397" s="677"/>
      <c r="HC397" s="677"/>
      <c r="HD397" s="677"/>
      <c r="HE397" s="677"/>
      <c r="HF397" s="677"/>
      <c r="HG397" s="677"/>
      <c r="HH397" s="677"/>
      <c r="HI397" s="677"/>
      <c r="HJ397" s="677"/>
      <c r="HK397" s="677"/>
      <c r="HL397" s="677"/>
      <c r="HM397" s="677"/>
      <c r="HN397" s="677"/>
      <c r="HO397" s="677"/>
      <c r="HP397" s="677"/>
      <c r="HQ397" s="677"/>
      <c r="HR397" s="677"/>
      <c r="HS397" s="677"/>
      <c r="HT397" s="677"/>
      <c r="HU397" s="677"/>
      <c r="HV397" s="677"/>
      <c r="HW397" s="677"/>
      <c r="HX397" s="677"/>
      <c r="HY397" s="677"/>
      <c r="HZ397" s="677"/>
      <c r="IA397" s="677"/>
      <c r="IB397" s="677"/>
      <c r="IC397" s="677"/>
      <c r="ID397" s="677"/>
      <c r="IE397" s="10"/>
      <c r="IF397" s="678"/>
      <c r="IG397" s="678"/>
      <c r="IH397" s="678"/>
    </row>
    <row r="398" spans="2:242" s="12" customFormat="1" ht="15" customHeight="1" x14ac:dyDescent="0.3">
      <c r="B398" s="661"/>
      <c r="C398" s="662"/>
      <c r="D398" s="663"/>
      <c r="E398" s="11"/>
      <c r="F398" s="11"/>
      <c r="G398" s="11"/>
      <c r="H398" s="11"/>
      <c r="I398" s="11"/>
      <c r="J398" s="11"/>
      <c r="K398" s="11"/>
      <c r="L398" s="11"/>
      <c r="M398" s="11"/>
      <c r="N398" s="678"/>
      <c r="O398" s="678"/>
      <c r="P398" s="678"/>
      <c r="Q398" s="678"/>
      <c r="R398" s="678"/>
      <c r="S398" s="678"/>
      <c r="T398" s="11"/>
      <c r="U398" s="11"/>
      <c r="V398" s="11"/>
      <c r="W398" s="11"/>
      <c r="X398" s="11"/>
      <c r="Y398" s="11"/>
      <c r="Z398" s="11"/>
      <c r="AA398" s="11"/>
      <c r="AB398" s="11"/>
      <c r="AC398" s="678"/>
      <c r="AD398" s="11"/>
      <c r="AE398" s="11"/>
      <c r="AF398" s="678"/>
      <c r="AG398" s="11"/>
      <c r="AH398" s="11"/>
      <c r="AI398" s="678"/>
      <c r="AJ398" s="678"/>
      <c r="AK398" s="678"/>
      <c r="AL398" s="678"/>
      <c r="AM398" s="678"/>
      <c r="AN398" s="678"/>
      <c r="AO398" s="678"/>
      <c r="AP398" s="678"/>
      <c r="AQ398" s="678"/>
      <c r="AR398" s="678"/>
      <c r="AS398" s="11"/>
      <c r="AT398" s="678"/>
      <c r="AU398" s="678"/>
      <c r="AV398" s="11"/>
      <c r="AW398" s="11"/>
      <c r="AX398" s="11"/>
      <c r="AY398" s="11"/>
      <c r="AZ398" s="678"/>
      <c r="BA398" s="678"/>
      <c r="BB398" s="11"/>
      <c r="BC398" s="11"/>
      <c r="BD398" s="11"/>
      <c r="BE398" s="11"/>
      <c r="BF398" s="11"/>
      <c r="BG398" s="11"/>
      <c r="BH398" s="11"/>
      <c r="BI398" s="678"/>
      <c r="BJ398" s="678"/>
      <c r="BK398" s="678"/>
      <c r="BL398" s="678"/>
      <c r="BM398" s="678"/>
      <c r="BN398" s="678"/>
      <c r="BO398" s="678"/>
      <c r="BP398" s="678"/>
      <c r="BQ398" s="678"/>
      <c r="BR398" s="678"/>
      <c r="BS398" s="678"/>
      <c r="BT398" s="678"/>
      <c r="BU398" s="678"/>
      <c r="BV398" s="11"/>
      <c r="BW398" s="11"/>
      <c r="BX398" s="11"/>
      <c r="BY398" s="11"/>
      <c r="BZ398" s="11"/>
      <c r="CA398" s="11"/>
      <c r="CB398" s="11"/>
      <c r="CC398" s="11"/>
      <c r="CD398" s="11"/>
      <c r="CE398" s="678"/>
      <c r="CF398" s="678"/>
      <c r="CG398" s="678"/>
      <c r="CH398" s="11"/>
      <c r="CI398" s="678"/>
      <c r="CJ398" s="678"/>
      <c r="CK398" s="11"/>
      <c r="CL398" s="11"/>
      <c r="CM398" s="11"/>
      <c r="CN398" s="11"/>
      <c r="CO398" s="11"/>
      <c r="CP398" s="11"/>
      <c r="CQ398" s="11"/>
      <c r="CR398" s="678"/>
      <c r="CS398" s="678"/>
      <c r="CT398" s="11"/>
      <c r="CU398" s="11"/>
      <c r="CV398" s="11"/>
      <c r="CW398" s="11"/>
      <c r="CX398" s="11"/>
      <c r="CY398" s="11"/>
      <c r="CZ398" s="11"/>
      <c r="DA398" s="678"/>
      <c r="DB398" s="678"/>
      <c r="DC398" s="678"/>
      <c r="DD398" s="678"/>
      <c r="DE398" s="678"/>
      <c r="DF398" s="678"/>
      <c r="DG398" s="678"/>
      <c r="DH398" s="678"/>
      <c r="DI398" s="678"/>
      <c r="DJ398" s="678"/>
      <c r="DK398" s="678"/>
      <c r="DL398" s="678"/>
      <c r="DM398" s="678"/>
      <c r="DN398" s="678"/>
      <c r="DO398" s="678"/>
      <c r="DP398" s="678"/>
      <c r="DQ398" s="678"/>
      <c r="DR398" s="678"/>
      <c r="DS398" s="678"/>
      <c r="DT398" s="678"/>
      <c r="DU398" s="678"/>
      <c r="DV398" s="678"/>
      <c r="DW398" s="678"/>
      <c r="DX398" s="11"/>
      <c r="DY398" s="678"/>
      <c r="DZ398" s="678"/>
      <c r="EA398" s="678"/>
      <c r="EB398" s="678"/>
      <c r="EC398" s="678"/>
      <c r="ED398" s="678"/>
      <c r="EE398" s="678"/>
      <c r="EF398" s="678"/>
      <c r="EG398" s="678"/>
      <c r="EH398" s="678"/>
      <c r="EI398" s="678"/>
      <c r="EJ398" s="678"/>
      <c r="EK398" s="678"/>
      <c r="EL398" s="678"/>
      <c r="EM398" s="678"/>
      <c r="EN398" s="678"/>
      <c r="EO398" s="678"/>
      <c r="EP398" s="678"/>
      <c r="EQ398" s="678"/>
      <c r="ER398" s="678"/>
      <c r="ES398" s="678"/>
      <c r="ET398" s="678"/>
      <c r="EU398" s="678"/>
      <c r="EV398" s="678"/>
      <c r="EW398" s="678"/>
      <c r="EX398" s="678"/>
      <c r="EY398" s="678"/>
      <c r="EZ398" s="678"/>
      <c r="FA398" s="678"/>
      <c r="FB398" s="678"/>
      <c r="FC398" s="678"/>
      <c r="FD398" s="678"/>
      <c r="FE398" s="678"/>
      <c r="FF398" s="678"/>
      <c r="FG398" s="678"/>
      <c r="FH398" s="678"/>
      <c r="FI398" s="678"/>
      <c r="FJ398" s="678"/>
      <c r="FK398" s="678"/>
      <c r="FL398" s="678"/>
      <c r="FM398" s="678"/>
      <c r="FN398" s="678"/>
      <c r="FO398" s="678"/>
      <c r="FP398" s="678"/>
      <c r="FQ398" s="678"/>
      <c r="FR398" s="678"/>
      <c r="FS398" s="678"/>
      <c r="FT398" s="678"/>
      <c r="FU398" s="678"/>
      <c r="FV398" s="678"/>
      <c r="FW398" s="678"/>
      <c r="FX398" s="678"/>
      <c r="FY398" s="678"/>
      <c r="FZ398" s="678"/>
      <c r="GA398" s="678"/>
      <c r="GB398" s="678"/>
      <c r="GC398" s="678"/>
      <c r="GD398" s="678"/>
      <c r="GE398" s="678"/>
      <c r="GF398" s="678"/>
      <c r="GG398" s="678"/>
      <c r="GH398" s="678"/>
      <c r="GI398" s="678"/>
      <c r="GJ398" s="678"/>
      <c r="GK398" s="678"/>
      <c r="GL398" s="678"/>
      <c r="GM398" s="678"/>
      <c r="GN398" s="678"/>
      <c r="GO398" s="678"/>
      <c r="GP398" s="678"/>
      <c r="GQ398" s="678"/>
      <c r="GR398" s="678"/>
      <c r="GS398" s="678"/>
      <c r="GT398" s="678"/>
      <c r="GU398" s="678"/>
      <c r="GV398" s="678"/>
      <c r="GW398" s="678"/>
      <c r="GX398" s="678"/>
      <c r="GY398" s="678"/>
      <c r="GZ398" s="678"/>
      <c r="HA398" s="678"/>
      <c r="HB398" s="678"/>
      <c r="HC398" s="678"/>
      <c r="HD398" s="678"/>
      <c r="HE398" s="678"/>
      <c r="HF398" s="678"/>
      <c r="HG398" s="678"/>
      <c r="HH398" s="678"/>
      <c r="HI398" s="678"/>
      <c r="HJ398" s="678"/>
      <c r="HK398" s="678"/>
      <c r="HL398" s="678"/>
      <c r="HM398" s="678"/>
      <c r="HN398" s="678"/>
      <c r="HO398" s="678"/>
      <c r="HP398" s="678"/>
      <c r="HQ398" s="678"/>
      <c r="HR398" s="678"/>
      <c r="HS398" s="678"/>
      <c r="HT398" s="678"/>
      <c r="HU398" s="678"/>
      <c r="HV398" s="678"/>
      <c r="HW398" s="678"/>
      <c r="HX398" s="678"/>
      <c r="HY398" s="678"/>
      <c r="HZ398" s="678"/>
      <c r="IA398" s="678"/>
      <c r="IB398" s="678"/>
      <c r="IC398" s="678"/>
      <c r="ID398" s="678"/>
      <c r="IE398" s="10"/>
      <c r="IF398" s="678"/>
      <c r="IG398" s="678"/>
      <c r="IH398" s="678"/>
    </row>
    <row r="399" spans="2:242" s="12" customFormat="1" ht="15" customHeight="1" x14ac:dyDescent="0.3">
      <c r="B399" s="661"/>
      <c r="C399" s="662"/>
      <c r="D399" s="663"/>
      <c r="E399" s="11"/>
      <c r="F399" s="11"/>
      <c r="G399" s="11"/>
      <c r="H399" s="11"/>
      <c r="I399" s="11"/>
      <c r="J399" s="11"/>
      <c r="K399" s="11"/>
      <c r="L399" s="11"/>
      <c r="M399" s="11"/>
      <c r="N399" s="678"/>
      <c r="O399" s="678"/>
      <c r="P399" s="678"/>
      <c r="Q399" s="678"/>
      <c r="R399" s="678"/>
      <c r="S399" s="678"/>
      <c r="T399" s="11"/>
      <c r="U399" s="11"/>
      <c r="V399" s="11"/>
      <c r="W399" s="11"/>
      <c r="X399" s="11"/>
      <c r="Y399" s="11"/>
      <c r="Z399" s="11"/>
      <c r="AA399" s="11"/>
      <c r="AB399" s="11"/>
      <c r="AC399" s="678"/>
      <c r="AD399" s="11"/>
      <c r="AE399" s="11"/>
      <c r="AF399" s="678"/>
      <c r="AG399" s="11"/>
      <c r="AH399" s="11"/>
      <c r="AI399" s="678"/>
      <c r="AJ399" s="678"/>
      <c r="AK399" s="678"/>
      <c r="AL399" s="678"/>
      <c r="AM399" s="678"/>
      <c r="AN399" s="678"/>
      <c r="AO399" s="678"/>
      <c r="AP399" s="678"/>
      <c r="AQ399" s="678"/>
      <c r="AR399" s="678"/>
      <c r="AS399" s="11"/>
      <c r="AT399" s="678"/>
      <c r="AU399" s="678"/>
      <c r="AV399" s="11"/>
      <c r="AW399" s="11"/>
      <c r="AX399" s="11"/>
      <c r="AY399" s="11"/>
      <c r="AZ399" s="678"/>
      <c r="BA399" s="678"/>
      <c r="BB399" s="11"/>
      <c r="BC399" s="11"/>
      <c r="BD399" s="11"/>
      <c r="BE399" s="11"/>
      <c r="BF399" s="11"/>
      <c r="BG399" s="11"/>
      <c r="BH399" s="11"/>
      <c r="BI399" s="678"/>
      <c r="BJ399" s="678"/>
      <c r="BK399" s="678"/>
      <c r="BL399" s="678"/>
      <c r="BM399" s="678"/>
      <c r="BN399" s="678"/>
      <c r="BO399" s="678"/>
      <c r="BP399" s="678"/>
      <c r="BQ399" s="678"/>
      <c r="BR399" s="678"/>
      <c r="BS399" s="678"/>
      <c r="BT399" s="678"/>
      <c r="BU399" s="678"/>
      <c r="BV399" s="11"/>
      <c r="BW399" s="11"/>
      <c r="BX399" s="11"/>
      <c r="BY399" s="11"/>
      <c r="BZ399" s="11"/>
      <c r="CA399" s="11"/>
      <c r="CB399" s="11"/>
      <c r="CC399" s="11"/>
      <c r="CD399" s="11"/>
      <c r="CE399" s="678"/>
      <c r="CF399" s="678"/>
      <c r="CG399" s="678"/>
      <c r="CH399" s="11"/>
      <c r="CI399" s="678"/>
      <c r="CJ399" s="678"/>
      <c r="CK399" s="11"/>
      <c r="CL399" s="11"/>
      <c r="CM399" s="11"/>
      <c r="CN399" s="11"/>
      <c r="CO399" s="11"/>
      <c r="CP399" s="11"/>
      <c r="CQ399" s="11"/>
      <c r="CR399" s="678"/>
      <c r="CS399" s="678"/>
      <c r="CT399" s="11"/>
      <c r="CU399" s="11"/>
      <c r="CV399" s="11"/>
      <c r="CW399" s="11"/>
      <c r="CX399" s="11"/>
      <c r="CY399" s="11"/>
      <c r="CZ399" s="11"/>
      <c r="DA399" s="678"/>
      <c r="DB399" s="678"/>
      <c r="DC399" s="678"/>
      <c r="DD399" s="678"/>
      <c r="DE399" s="678"/>
      <c r="DF399" s="678"/>
      <c r="DG399" s="678"/>
      <c r="DH399" s="678"/>
      <c r="DI399" s="678"/>
      <c r="DJ399" s="678"/>
      <c r="DK399" s="678"/>
      <c r="DL399" s="678"/>
      <c r="DM399" s="678"/>
      <c r="DN399" s="678"/>
      <c r="DO399" s="678"/>
      <c r="DP399" s="678"/>
      <c r="DQ399" s="678"/>
      <c r="DR399" s="678"/>
      <c r="DS399" s="678"/>
      <c r="DT399" s="678"/>
      <c r="DU399" s="678"/>
      <c r="DV399" s="678"/>
      <c r="DW399" s="678"/>
      <c r="DX399" s="11"/>
      <c r="DY399" s="678"/>
      <c r="DZ399" s="678"/>
      <c r="EA399" s="678"/>
      <c r="EB399" s="678"/>
      <c r="EC399" s="678"/>
      <c r="ED399" s="678"/>
      <c r="EE399" s="678"/>
      <c r="EF399" s="678"/>
      <c r="EG399" s="678"/>
      <c r="EH399" s="678"/>
      <c r="EI399" s="678"/>
      <c r="EJ399" s="678"/>
      <c r="EK399" s="678"/>
      <c r="EL399" s="678"/>
      <c r="EM399" s="678"/>
      <c r="EN399" s="678"/>
      <c r="EO399" s="678"/>
      <c r="EP399" s="678"/>
      <c r="EQ399" s="678"/>
      <c r="ER399" s="678"/>
      <c r="ES399" s="678"/>
      <c r="ET399" s="678"/>
      <c r="EU399" s="678"/>
      <c r="EV399" s="678"/>
      <c r="EW399" s="678"/>
      <c r="EX399" s="678"/>
      <c r="EY399" s="678"/>
      <c r="EZ399" s="678"/>
      <c r="FA399" s="678"/>
      <c r="FB399" s="678"/>
      <c r="FC399" s="678"/>
      <c r="FD399" s="678"/>
      <c r="FE399" s="678"/>
      <c r="FF399" s="678"/>
      <c r="FG399" s="678"/>
      <c r="FH399" s="678"/>
      <c r="FI399" s="678"/>
      <c r="FJ399" s="678"/>
      <c r="FK399" s="678"/>
      <c r="FL399" s="678"/>
      <c r="FM399" s="678"/>
      <c r="FN399" s="678"/>
      <c r="FO399" s="678"/>
      <c r="FP399" s="678"/>
      <c r="FQ399" s="678"/>
      <c r="FR399" s="678"/>
      <c r="FS399" s="678"/>
      <c r="FT399" s="678"/>
      <c r="FU399" s="678"/>
      <c r="FV399" s="678"/>
      <c r="FW399" s="678"/>
      <c r="FX399" s="678"/>
      <c r="FY399" s="678"/>
      <c r="FZ399" s="678"/>
      <c r="GA399" s="678"/>
      <c r="GB399" s="678"/>
      <c r="GC399" s="678"/>
      <c r="GD399" s="678"/>
      <c r="GE399" s="678"/>
      <c r="GF399" s="678"/>
      <c r="GG399" s="678"/>
      <c r="GH399" s="678"/>
      <c r="GI399" s="678"/>
      <c r="GJ399" s="678"/>
      <c r="GK399" s="678"/>
      <c r="GL399" s="678"/>
      <c r="GM399" s="678"/>
      <c r="GN399" s="678"/>
      <c r="GO399" s="678"/>
      <c r="GP399" s="678"/>
      <c r="GQ399" s="678"/>
      <c r="GR399" s="678"/>
      <c r="GS399" s="678"/>
      <c r="GT399" s="678"/>
      <c r="GU399" s="678"/>
      <c r="GV399" s="678"/>
      <c r="GW399" s="678"/>
      <c r="GX399" s="678"/>
      <c r="GY399" s="678"/>
      <c r="GZ399" s="678"/>
      <c r="HA399" s="678"/>
      <c r="HB399" s="678"/>
      <c r="HC399" s="678"/>
      <c r="HD399" s="678"/>
      <c r="HE399" s="678"/>
      <c r="HF399" s="678"/>
      <c r="HG399" s="678"/>
      <c r="HH399" s="678"/>
      <c r="HI399" s="678"/>
      <c r="HJ399" s="678"/>
      <c r="HK399" s="678"/>
      <c r="HL399" s="678"/>
      <c r="HM399" s="678"/>
      <c r="HN399" s="678"/>
      <c r="HO399" s="678"/>
      <c r="HP399" s="678"/>
      <c r="HQ399" s="678"/>
      <c r="HR399" s="678"/>
      <c r="HS399" s="678"/>
      <c r="HT399" s="678"/>
      <c r="HU399" s="678"/>
      <c r="HV399" s="678"/>
      <c r="HW399" s="678"/>
      <c r="HX399" s="678"/>
      <c r="HY399" s="678"/>
      <c r="HZ399" s="678"/>
      <c r="IA399" s="678"/>
      <c r="IB399" s="678"/>
      <c r="IC399" s="678"/>
      <c r="ID399" s="678"/>
      <c r="IE399" s="10"/>
      <c r="IF399" s="678"/>
      <c r="IG399" s="678"/>
      <c r="IH399" s="678"/>
    </row>
    <row r="400" spans="2:242" s="12" customFormat="1" ht="15" customHeight="1" x14ac:dyDescent="0.3">
      <c r="B400" s="661"/>
      <c r="C400" s="662"/>
      <c r="D400" s="663"/>
      <c r="E400" s="11"/>
      <c r="F400" s="11"/>
      <c r="G400" s="11"/>
      <c r="H400" s="11"/>
      <c r="I400" s="11"/>
      <c r="J400" s="11"/>
      <c r="K400" s="11"/>
      <c r="L400" s="11"/>
      <c r="M400" s="11"/>
      <c r="N400" s="678"/>
      <c r="O400" s="678"/>
      <c r="P400" s="678"/>
      <c r="Q400" s="678"/>
      <c r="R400" s="678"/>
      <c r="S400" s="678"/>
      <c r="T400" s="11"/>
      <c r="U400" s="11"/>
      <c r="V400" s="11"/>
      <c r="W400" s="11"/>
      <c r="X400" s="11"/>
      <c r="Y400" s="11"/>
      <c r="Z400" s="11"/>
      <c r="AA400" s="11"/>
      <c r="AB400" s="11"/>
      <c r="AC400" s="678"/>
      <c r="AD400" s="11"/>
      <c r="AE400" s="11"/>
      <c r="AF400" s="678"/>
      <c r="AG400" s="11"/>
      <c r="AH400" s="11"/>
      <c r="AI400" s="678"/>
      <c r="AJ400" s="678"/>
      <c r="AK400" s="678"/>
      <c r="AL400" s="678"/>
      <c r="AM400" s="678"/>
      <c r="AN400" s="678"/>
      <c r="AO400" s="678"/>
      <c r="AP400" s="678"/>
      <c r="AQ400" s="678"/>
      <c r="AR400" s="678"/>
      <c r="AS400" s="11"/>
      <c r="AT400" s="678"/>
      <c r="AU400" s="678"/>
      <c r="AV400" s="11"/>
      <c r="AW400" s="11"/>
      <c r="AX400" s="11"/>
      <c r="AY400" s="11"/>
      <c r="AZ400" s="678"/>
      <c r="BA400" s="678"/>
      <c r="BB400" s="11"/>
      <c r="BC400" s="11"/>
      <c r="BD400" s="11"/>
      <c r="BE400" s="11"/>
      <c r="BF400" s="11"/>
      <c r="BG400" s="11"/>
      <c r="BH400" s="11"/>
      <c r="BI400" s="678"/>
      <c r="BJ400" s="678"/>
      <c r="BK400" s="678"/>
      <c r="BL400" s="678"/>
      <c r="BM400" s="678"/>
      <c r="BN400" s="678"/>
      <c r="BO400" s="678"/>
      <c r="BP400" s="678"/>
      <c r="BQ400" s="678"/>
      <c r="BR400" s="678"/>
      <c r="BS400" s="678"/>
      <c r="BT400" s="678"/>
      <c r="BU400" s="678"/>
      <c r="BV400" s="11"/>
      <c r="BW400" s="11"/>
      <c r="BX400" s="11"/>
      <c r="BY400" s="11"/>
      <c r="BZ400" s="11"/>
      <c r="CA400" s="11"/>
      <c r="CB400" s="11"/>
      <c r="CC400" s="11"/>
      <c r="CD400" s="11"/>
      <c r="CE400" s="678"/>
      <c r="CF400" s="678"/>
      <c r="CG400" s="678"/>
      <c r="CH400" s="11"/>
      <c r="CI400" s="678"/>
      <c r="CJ400" s="678"/>
      <c r="CK400" s="11"/>
      <c r="CL400" s="11"/>
      <c r="CM400" s="11"/>
      <c r="CN400" s="11"/>
      <c r="CO400" s="11"/>
      <c r="CP400" s="11"/>
      <c r="CQ400" s="11"/>
      <c r="CR400" s="678"/>
      <c r="CS400" s="678"/>
      <c r="CT400" s="11"/>
      <c r="CU400" s="11"/>
      <c r="CV400" s="11"/>
      <c r="CW400" s="11"/>
      <c r="CX400" s="11"/>
      <c r="CY400" s="11"/>
      <c r="CZ400" s="11"/>
      <c r="DA400" s="678"/>
      <c r="DB400" s="678"/>
      <c r="DC400" s="678"/>
      <c r="DD400" s="678"/>
      <c r="DE400" s="678"/>
      <c r="DF400" s="678"/>
      <c r="DG400" s="678"/>
      <c r="DH400" s="678"/>
      <c r="DI400" s="678"/>
      <c r="DJ400" s="678"/>
      <c r="DK400" s="678"/>
      <c r="DL400" s="678"/>
      <c r="DM400" s="678"/>
      <c r="DN400" s="678"/>
      <c r="DO400" s="678"/>
      <c r="DP400" s="678"/>
      <c r="DQ400" s="678"/>
      <c r="DR400" s="678"/>
      <c r="DS400" s="678"/>
      <c r="DT400" s="678"/>
      <c r="DU400" s="678"/>
      <c r="DV400" s="678"/>
      <c r="DW400" s="678"/>
      <c r="DX400" s="11"/>
      <c r="DY400" s="678"/>
      <c r="DZ400" s="678"/>
      <c r="EA400" s="678"/>
      <c r="EB400" s="678"/>
      <c r="EC400" s="678"/>
      <c r="ED400" s="678"/>
      <c r="EE400" s="678"/>
      <c r="EF400" s="678"/>
      <c r="EG400" s="678"/>
      <c r="EH400" s="678"/>
      <c r="EI400" s="678"/>
      <c r="EJ400" s="678"/>
      <c r="EK400" s="678"/>
      <c r="EL400" s="678"/>
      <c r="EM400" s="678"/>
      <c r="EN400" s="678"/>
      <c r="EO400" s="678"/>
      <c r="EP400" s="678"/>
      <c r="EQ400" s="678"/>
      <c r="ER400" s="678"/>
      <c r="ES400" s="678"/>
      <c r="ET400" s="678"/>
      <c r="EU400" s="678"/>
      <c r="EV400" s="678"/>
      <c r="EW400" s="678"/>
      <c r="EX400" s="678"/>
      <c r="EY400" s="678"/>
      <c r="EZ400" s="678"/>
      <c r="FA400" s="678"/>
      <c r="FB400" s="678"/>
      <c r="FC400" s="678"/>
      <c r="FD400" s="678"/>
      <c r="FE400" s="678"/>
      <c r="FF400" s="678"/>
      <c r="FG400" s="678"/>
      <c r="FH400" s="678"/>
      <c r="FI400" s="678"/>
      <c r="FJ400" s="678"/>
      <c r="FK400" s="678"/>
      <c r="FL400" s="678"/>
      <c r="FM400" s="678"/>
      <c r="FN400" s="678"/>
      <c r="FO400" s="678"/>
      <c r="FP400" s="678"/>
      <c r="FQ400" s="678"/>
      <c r="FR400" s="678"/>
      <c r="FS400" s="678"/>
      <c r="FT400" s="678"/>
      <c r="FU400" s="678"/>
      <c r="FV400" s="678"/>
      <c r="FW400" s="678"/>
      <c r="FX400" s="678"/>
      <c r="FY400" s="678"/>
      <c r="FZ400" s="678"/>
      <c r="GA400" s="678"/>
      <c r="GB400" s="678"/>
      <c r="GC400" s="678"/>
      <c r="GD400" s="678"/>
      <c r="GE400" s="678"/>
      <c r="GF400" s="678"/>
      <c r="GG400" s="678"/>
      <c r="GH400" s="678"/>
      <c r="GI400" s="678"/>
      <c r="GJ400" s="678"/>
      <c r="GK400" s="678"/>
      <c r="GL400" s="678"/>
      <c r="GM400" s="678"/>
      <c r="GN400" s="678"/>
      <c r="GO400" s="678"/>
      <c r="GP400" s="678"/>
      <c r="GQ400" s="678"/>
      <c r="GR400" s="678"/>
      <c r="GS400" s="678"/>
      <c r="GT400" s="678"/>
      <c r="GU400" s="678"/>
      <c r="GV400" s="678"/>
      <c r="GW400" s="678"/>
      <c r="GX400" s="678"/>
      <c r="GY400" s="678"/>
      <c r="GZ400" s="678"/>
      <c r="HA400" s="678"/>
      <c r="HB400" s="678"/>
      <c r="HC400" s="678"/>
      <c r="HD400" s="678"/>
      <c r="HE400" s="678"/>
      <c r="HF400" s="678"/>
      <c r="HG400" s="678"/>
      <c r="HH400" s="678"/>
      <c r="HI400" s="678"/>
      <c r="HJ400" s="678"/>
      <c r="HK400" s="678"/>
      <c r="HL400" s="678"/>
      <c r="HM400" s="678"/>
      <c r="HN400" s="678"/>
      <c r="HO400" s="678"/>
      <c r="HP400" s="678"/>
      <c r="HQ400" s="678"/>
      <c r="HR400" s="678"/>
      <c r="HS400" s="678"/>
      <c r="HT400" s="678"/>
      <c r="HU400" s="678"/>
      <c r="HV400" s="678"/>
      <c r="HW400" s="678"/>
      <c r="HX400" s="678"/>
      <c r="HY400" s="678"/>
      <c r="HZ400" s="678"/>
      <c r="IA400" s="678"/>
      <c r="IB400" s="678"/>
      <c r="IC400" s="678"/>
      <c r="ID400" s="678"/>
      <c r="IE400" s="10"/>
      <c r="IF400" s="678"/>
      <c r="IG400" s="678"/>
      <c r="IH400" s="678"/>
    </row>
    <row r="401" spans="1:249" s="12" customFormat="1" ht="15" customHeight="1" x14ac:dyDescent="0.3">
      <c r="B401" s="661"/>
      <c r="C401" s="662"/>
      <c r="D401" s="663"/>
      <c r="E401" s="11"/>
      <c r="F401" s="11"/>
      <c r="G401" s="11"/>
      <c r="H401" s="11"/>
      <c r="I401" s="11"/>
      <c r="J401" s="11"/>
      <c r="K401" s="11"/>
      <c r="L401" s="11"/>
      <c r="M401" s="11"/>
      <c r="N401" s="678"/>
      <c r="O401" s="678"/>
      <c r="P401" s="678"/>
      <c r="Q401" s="678"/>
      <c r="R401" s="678"/>
      <c r="S401" s="678"/>
      <c r="T401" s="11"/>
      <c r="U401" s="11"/>
      <c r="V401" s="11"/>
      <c r="W401" s="11"/>
      <c r="X401" s="11"/>
      <c r="Y401" s="11"/>
      <c r="Z401" s="11"/>
      <c r="AA401" s="11"/>
      <c r="AB401" s="11"/>
      <c r="AC401" s="678"/>
      <c r="AD401" s="11"/>
      <c r="AE401" s="11"/>
      <c r="AF401" s="678"/>
      <c r="AG401" s="11"/>
      <c r="AH401" s="11"/>
      <c r="AI401" s="678"/>
      <c r="AJ401" s="678"/>
      <c r="AK401" s="678"/>
      <c r="AL401" s="678"/>
      <c r="AM401" s="678"/>
      <c r="AN401" s="678"/>
      <c r="AO401" s="678"/>
      <c r="AP401" s="678"/>
      <c r="AQ401" s="678"/>
      <c r="AR401" s="678"/>
      <c r="AS401" s="11"/>
      <c r="AT401" s="678"/>
      <c r="AU401" s="678"/>
      <c r="AV401" s="11"/>
      <c r="AW401" s="11"/>
      <c r="AX401" s="11"/>
      <c r="AY401" s="11"/>
      <c r="AZ401" s="678"/>
      <c r="BA401" s="678"/>
      <c r="BB401" s="11"/>
      <c r="BC401" s="11"/>
      <c r="BD401" s="11"/>
      <c r="BE401" s="11"/>
      <c r="BF401" s="11"/>
      <c r="BG401" s="11"/>
      <c r="BH401" s="11"/>
      <c r="BI401" s="678"/>
      <c r="BJ401" s="678"/>
      <c r="BK401" s="678"/>
      <c r="BL401" s="678"/>
      <c r="BM401" s="678"/>
      <c r="BN401" s="678"/>
      <c r="BO401" s="678"/>
      <c r="BP401" s="678"/>
      <c r="BQ401" s="678"/>
      <c r="BR401" s="678"/>
      <c r="BS401" s="678"/>
      <c r="BT401" s="678"/>
      <c r="BU401" s="678"/>
      <c r="BV401" s="11"/>
      <c r="BW401" s="11"/>
      <c r="BX401" s="11"/>
      <c r="BY401" s="11"/>
      <c r="BZ401" s="11"/>
      <c r="CA401" s="11"/>
      <c r="CB401" s="11"/>
      <c r="CC401" s="11"/>
      <c r="CD401" s="11"/>
      <c r="CE401" s="678"/>
      <c r="CF401" s="678"/>
      <c r="CG401" s="678"/>
      <c r="CH401" s="11"/>
      <c r="CI401" s="678"/>
      <c r="CJ401" s="678"/>
      <c r="CK401" s="11"/>
      <c r="CL401" s="11"/>
      <c r="CM401" s="11"/>
      <c r="CN401" s="11"/>
      <c r="CO401" s="11"/>
      <c r="CP401" s="11"/>
      <c r="CQ401" s="11"/>
      <c r="CR401" s="678"/>
      <c r="CS401" s="678"/>
      <c r="CT401" s="11"/>
      <c r="CU401" s="11"/>
      <c r="CV401" s="11"/>
      <c r="CW401" s="11"/>
      <c r="CX401" s="11"/>
      <c r="CY401" s="11"/>
      <c r="CZ401" s="11"/>
      <c r="DA401" s="678"/>
      <c r="DB401" s="678"/>
      <c r="DC401" s="678"/>
      <c r="DD401" s="678"/>
      <c r="DE401" s="678"/>
      <c r="DF401" s="678"/>
      <c r="DG401" s="678"/>
      <c r="DH401" s="678"/>
      <c r="DI401" s="678"/>
      <c r="DJ401" s="678"/>
      <c r="DK401" s="678"/>
      <c r="DL401" s="678"/>
      <c r="DM401" s="678"/>
      <c r="DN401" s="678"/>
      <c r="DO401" s="678"/>
      <c r="DP401" s="678"/>
      <c r="DQ401" s="678"/>
      <c r="DR401" s="678"/>
      <c r="DS401" s="678"/>
      <c r="DT401" s="678"/>
      <c r="DU401" s="678"/>
      <c r="DV401" s="678"/>
      <c r="DW401" s="678"/>
      <c r="DX401" s="11"/>
      <c r="DY401" s="678"/>
      <c r="DZ401" s="678"/>
      <c r="EA401" s="678"/>
      <c r="EB401" s="678"/>
      <c r="EC401" s="678"/>
      <c r="ED401" s="678"/>
      <c r="EE401" s="678"/>
      <c r="EF401" s="678"/>
      <c r="EG401" s="678"/>
      <c r="EH401" s="678"/>
      <c r="EI401" s="678"/>
      <c r="EJ401" s="678"/>
      <c r="EK401" s="678"/>
      <c r="EL401" s="678"/>
      <c r="EM401" s="678"/>
      <c r="EN401" s="678"/>
      <c r="EO401" s="678"/>
      <c r="EP401" s="678"/>
      <c r="EQ401" s="678"/>
      <c r="ER401" s="678"/>
      <c r="ES401" s="678"/>
      <c r="ET401" s="678"/>
      <c r="EU401" s="678"/>
      <c r="EV401" s="678"/>
      <c r="EW401" s="678"/>
      <c r="EX401" s="678"/>
      <c r="EY401" s="678"/>
      <c r="EZ401" s="678"/>
      <c r="FA401" s="678"/>
      <c r="FB401" s="678"/>
      <c r="FC401" s="678"/>
      <c r="FD401" s="678"/>
      <c r="FE401" s="678"/>
      <c r="FF401" s="678"/>
      <c r="FG401" s="678"/>
      <c r="FH401" s="678"/>
      <c r="FI401" s="678"/>
      <c r="FJ401" s="678"/>
      <c r="FK401" s="678"/>
      <c r="FL401" s="678"/>
      <c r="FM401" s="678"/>
      <c r="FN401" s="678"/>
      <c r="FO401" s="678"/>
      <c r="FP401" s="678"/>
      <c r="FQ401" s="678"/>
      <c r="FR401" s="678"/>
      <c r="FS401" s="678"/>
      <c r="FT401" s="678"/>
      <c r="FU401" s="678"/>
      <c r="FV401" s="678"/>
      <c r="FW401" s="678"/>
      <c r="FX401" s="678"/>
      <c r="FY401" s="678"/>
      <c r="FZ401" s="678"/>
      <c r="GA401" s="678"/>
      <c r="GB401" s="678"/>
      <c r="GC401" s="678"/>
      <c r="GD401" s="678"/>
      <c r="GE401" s="678"/>
      <c r="GF401" s="678"/>
      <c r="GG401" s="678"/>
      <c r="GH401" s="678"/>
      <c r="GI401" s="678"/>
      <c r="GJ401" s="678"/>
      <c r="GK401" s="678"/>
      <c r="GL401" s="678"/>
      <c r="GM401" s="678"/>
      <c r="GN401" s="678"/>
      <c r="GO401" s="678"/>
      <c r="GP401" s="678"/>
      <c r="GQ401" s="678"/>
      <c r="GR401" s="678"/>
      <c r="GS401" s="678"/>
      <c r="GT401" s="678"/>
      <c r="GU401" s="678"/>
      <c r="GV401" s="678"/>
      <c r="GW401" s="678"/>
      <c r="GX401" s="678"/>
      <c r="GY401" s="678"/>
      <c r="GZ401" s="678"/>
      <c r="HA401" s="678"/>
      <c r="HB401" s="678"/>
      <c r="HC401" s="678"/>
      <c r="HD401" s="678"/>
      <c r="HE401" s="678"/>
      <c r="HF401" s="678"/>
      <c r="HG401" s="678"/>
      <c r="HH401" s="678"/>
      <c r="HI401" s="678"/>
      <c r="HJ401" s="678"/>
      <c r="HK401" s="678"/>
      <c r="HL401" s="678"/>
      <c r="HM401" s="678"/>
      <c r="HN401" s="678"/>
      <c r="HO401" s="678"/>
      <c r="HP401" s="678"/>
      <c r="HQ401" s="678"/>
      <c r="HR401" s="678"/>
      <c r="HS401" s="678"/>
      <c r="HT401" s="678"/>
      <c r="HU401" s="678"/>
      <c r="HV401" s="678"/>
      <c r="HW401" s="678"/>
      <c r="HX401" s="678"/>
      <c r="HY401" s="678"/>
      <c r="HZ401" s="678"/>
      <c r="IA401" s="678"/>
      <c r="IB401" s="678"/>
      <c r="IC401" s="678"/>
      <c r="ID401" s="678"/>
      <c r="IE401" s="10"/>
      <c r="IF401" s="678"/>
      <c r="IG401" s="678"/>
      <c r="IH401" s="678"/>
    </row>
    <row r="402" spans="1:249" s="12" customFormat="1" ht="15" customHeight="1" x14ac:dyDescent="0.3">
      <c r="B402" s="661"/>
      <c r="C402" s="662"/>
      <c r="D402" s="663"/>
      <c r="E402" s="11"/>
      <c r="F402" s="11"/>
      <c r="G402" s="11"/>
      <c r="H402" s="11"/>
      <c r="I402" s="11"/>
      <c r="J402" s="11"/>
      <c r="K402" s="11"/>
      <c r="L402" s="11"/>
      <c r="M402" s="11"/>
      <c r="N402" s="678"/>
      <c r="O402" s="678"/>
      <c r="P402" s="678"/>
      <c r="Q402" s="678"/>
      <c r="R402" s="678"/>
      <c r="S402" s="678"/>
      <c r="T402" s="11"/>
      <c r="U402" s="11"/>
      <c r="V402" s="11"/>
      <c r="W402" s="11"/>
      <c r="X402" s="11"/>
      <c r="Y402" s="11"/>
      <c r="Z402" s="11"/>
      <c r="AA402" s="11"/>
      <c r="AB402" s="11"/>
      <c r="AC402" s="678"/>
      <c r="AD402" s="11"/>
      <c r="AE402" s="11"/>
      <c r="AF402" s="678"/>
      <c r="AG402" s="11"/>
      <c r="AH402" s="11"/>
      <c r="AI402" s="678"/>
      <c r="AJ402" s="678"/>
      <c r="AK402" s="678"/>
      <c r="AL402" s="678"/>
      <c r="AM402" s="678"/>
      <c r="AN402" s="678"/>
      <c r="AO402" s="678"/>
      <c r="AP402" s="678"/>
      <c r="AQ402" s="678"/>
      <c r="AR402" s="678"/>
      <c r="AS402" s="11"/>
      <c r="AT402" s="678"/>
      <c r="AU402" s="678"/>
      <c r="AV402" s="11"/>
      <c r="AW402" s="11"/>
      <c r="AX402" s="11"/>
      <c r="AY402" s="11"/>
      <c r="AZ402" s="678"/>
      <c r="BA402" s="678"/>
      <c r="BB402" s="11"/>
      <c r="BC402" s="11"/>
      <c r="BD402" s="11"/>
      <c r="BE402" s="11"/>
      <c r="BF402" s="11"/>
      <c r="BG402" s="11"/>
      <c r="BH402" s="11"/>
      <c r="BI402" s="678"/>
      <c r="BJ402" s="678"/>
      <c r="BK402" s="678"/>
      <c r="BL402" s="678"/>
      <c r="BM402" s="678"/>
      <c r="BN402" s="678"/>
      <c r="BO402" s="678"/>
      <c r="BP402" s="678"/>
      <c r="BQ402" s="678"/>
      <c r="BR402" s="678"/>
      <c r="BS402" s="678"/>
      <c r="BT402" s="678"/>
      <c r="BU402" s="678"/>
      <c r="BV402" s="11"/>
      <c r="BW402" s="11"/>
      <c r="BX402" s="11"/>
      <c r="BY402" s="11"/>
      <c r="BZ402" s="11"/>
      <c r="CA402" s="11"/>
      <c r="CB402" s="11"/>
      <c r="CC402" s="11"/>
      <c r="CD402" s="11"/>
      <c r="CE402" s="678"/>
      <c r="CF402" s="678"/>
      <c r="CG402" s="678"/>
      <c r="CH402" s="11"/>
      <c r="CI402" s="678"/>
      <c r="CJ402" s="678"/>
      <c r="CK402" s="11"/>
      <c r="CL402" s="11"/>
      <c r="CM402" s="11"/>
      <c r="CN402" s="11"/>
      <c r="CO402" s="11"/>
      <c r="CP402" s="11"/>
      <c r="CQ402" s="11"/>
      <c r="CR402" s="678"/>
      <c r="CS402" s="678"/>
      <c r="CT402" s="11"/>
      <c r="CU402" s="11"/>
      <c r="CV402" s="11"/>
      <c r="CW402" s="11"/>
      <c r="CX402" s="11"/>
      <c r="CY402" s="11"/>
      <c r="CZ402" s="11"/>
      <c r="DA402" s="678"/>
      <c r="DB402" s="678"/>
      <c r="DC402" s="678"/>
      <c r="DD402" s="678"/>
      <c r="DE402" s="678"/>
      <c r="DF402" s="678"/>
      <c r="DG402" s="678"/>
      <c r="DH402" s="678"/>
      <c r="DI402" s="678"/>
      <c r="DJ402" s="678"/>
      <c r="DK402" s="678"/>
      <c r="DL402" s="678"/>
      <c r="DM402" s="678"/>
      <c r="DN402" s="678"/>
      <c r="DO402" s="678"/>
      <c r="DP402" s="678"/>
      <c r="DQ402" s="678"/>
      <c r="DR402" s="678"/>
      <c r="DS402" s="678"/>
      <c r="DT402" s="678"/>
      <c r="DU402" s="678"/>
      <c r="DV402" s="678"/>
      <c r="DW402" s="678"/>
      <c r="DX402" s="11"/>
      <c r="DY402" s="678"/>
      <c r="DZ402" s="678"/>
      <c r="EA402" s="678"/>
      <c r="EB402" s="678"/>
      <c r="EC402" s="678"/>
      <c r="ED402" s="678"/>
      <c r="EE402" s="678"/>
      <c r="EF402" s="678"/>
      <c r="EG402" s="678"/>
      <c r="EH402" s="678"/>
      <c r="EI402" s="678"/>
      <c r="EJ402" s="678"/>
      <c r="EK402" s="678"/>
      <c r="EL402" s="678"/>
      <c r="EM402" s="678"/>
      <c r="EN402" s="678"/>
      <c r="EO402" s="678"/>
      <c r="EP402" s="678"/>
      <c r="EQ402" s="678"/>
      <c r="ER402" s="678"/>
      <c r="ES402" s="678"/>
      <c r="ET402" s="678"/>
      <c r="EU402" s="678"/>
      <c r="EV402" s="678"/>
      <c r="EW402" s="678"/>
      <c r="EX402" s="678"/>
      <c r="EY402" s="678"/>
      <c r="EZ402" s="678"/>
      <c r="FA402" s="678"/>
      <c r="FB402" s="678"/>
      <c r="FC402" s="678"/>
      <c r="FD402" s="678"/>
      <c r="FE402" s="678"/>
      <c r="FF402" s="678"/>
      <c r="FG402" s="678"/>
      <c r="FH402" s="678"/>
      <c r="FI402" s="678"/>
      <c r="FJ402" s="678"/>
      <c r="FK402" s="678"/>
      <c r="FL402" s="678"/>
      <c r="FM402" s="678"/>
      <c r="FN402" s="678"/>
      <c r="FO402" s="678"/>
      <c r="FP402" s="678"/>
      <c r="FQ402" s="678"/>
      <c r="FR402" s="678"/>
      <c r="FS402" s="678"/>
      <c r="FT402" s="678"/>
      <c r="FU402" s="678"/>
      <c r="FV402" s="678"/>
      <c r="FW402" s="678"/>
      <c r="FX402" s="678"/>
      <c r="FY402" s="678"/>
      <c r="FZ402" s="678"/>
      <c r="GA402" s="678"/>
      <c r="GB402" s="678"/>
      <c r="GC402" s="678"/>
      <c r="GD402" s="678"/>
      <c r="GE402" s="678"/>
      <c r="GF402" s="678"/>
      <c r="GG402" s="678"/>
      <c r="GH402" s="678"/>
      <c r="GI402" s="678"/>
      <c r="GJ402" s="678"/>
      <c r="GK402" s="678"/>
      <c r="GL402" s="678"/>
      <c r="GM402" s="678"/>
      <c r="GN402" s="678"/>
      <c r="GO402" s="678"/>
      <c r="GP402" s="678"/>
      <c r="GQ402" s="678"/>
      <c r="GR402" s="678"/>
      <c r="GS402" s="678"/>
      <c r="GT402" s="678"/>
      <c r="GU402" s="678"/>
      <c r="GV402" s="678"/>
      <c r="GW402" s="678"/>
      <c r="GX402" s="678"/>
      <c r="GY402" s="678"/>
      <c r="GZ402" s="678"/>
      <c r="HA402" s="678"/>
      <c r="HB402" s="678"/>
      <c r="HC402" s="678"/>
      <c r="HD402" s="678"/>
      <c r="HE402" s="678"/>
      <c r="HF402" s="678"/>
      <c r="HG402" s="678"/>
      <c r="HH402" s="678"/>
      <c r="HI402" s="678"/>
      <c r="HJ402" s="678"/>
      <c r="HK402" s="678"/>
      <c r="HL402" s="678"/>
      <c r="HM402" s="678"/>
      <c r="HN402" s="678"/>
      <c r="HO402" s="678"/>
      <c r="HP402" s="678"/>
      <c r="HQ402" s="678"/>
      <c r="HR402" s="678"/>
      <c r="HS402" s="678"/>
      <c r="HT402" s="678"/>
      <c r="HU402" s="678"/>
      <c r="HV402" s="678"/>
      <c r="HW402" s="678"/>
      <c r="HX402" s="678"/>
      <c r="HY402" s="678"/>
      <c r="HZ402" s="678"/>
      <c r="IA402" s="678"/>
      <c r="IB402" s="678"/>
      <c r="IC402" s="678"/>
      <c r="ID402" s="678"/>
      <c r="IE402" s="10"/>
      <c r="IF402" s="678"/>
      <c r="IG402" s="678"/>
      <c r="IH402" s="678"/>
    </row>
    <row r="403" spans="1:249" s="12" customFormat="1" ht="15" customHeight="1" x14ac:dyDescent="0.3">
      <c r="B403" s="661"/>
      <c r="C403" s="662"/>
      <c r="D403" s="663"/>
      <c r="E403" s="11"/>
      <c r="F403" s="11"/>
      <c r="G403" s="11"/>
      <c r="H403" s="11"/>
      <c r="I403" s="11"/>
      <c r="J403" s="11"/>
      <c r="K403" s="11"/>
      <c r="L403" s="11"/>
      <c r="M403" s="11"/>
      <c r="N403" s="678"/>
      <c r="O403" s="678"/>
      <c r="P403" s="678"/>
      <c r="Q403" s="678"/>
      <c r="R403" s="678"/>
      <c r="S403" s="678"/>
      <c r="T403" s="11"/>
      <c r="U403" s="11"/>
      <c r="V403" s="11"/>
      <c r="W403" s="11"/>
      <c r="X403" s="11"/>
      <c r="Y403" s="11"/>
      <c r="Z403" s="11"/>
      <c r="AA403" s="11"/>
      <c r="AB403" s="11"/>
      <c r="AC403" s="678"/>
      <c r="AD403" s="11"/>
      <c r="AE403" s="11"/>
      <c r="AF403" s="678"/>
      <c r="AG403" s="11"/>
      <c r="AH403" s="11"/>
      <c r="AI403" s="678"/>
      <c r="AJ403" s="678"/>
      <c r="AK403" s="678"/>
      <c r="AL403" s="678"/>
      <c r="AM403" s="678"/>
      <c r="AN403" s="678"/>
      <c r="AO403" s="678"/>
      <c r="AP403" s="678"/>
      <c r="AQ403" s="678"/>
      <c r="AR403" s="678"/>
      <c r="AS403" s="11"/>
      <c r="AT403" s="678"/>
      <c r="AU403" s="678"/>
      <c r="AV403" s="11"/>
      <c r="AW403" s="11"/>
      <c r="AX403" s="11"/>
      <c r="AY403" s="11"/>
      <c r="AZ403" s="678"/>
      <c r="BA403" s="678"/>
      <c r="BB403" s="11"/>
      <c r="BC403" s="11"/>
      <c r="BD403" s="11"/>
      <c r="BE403" s="11"/>
      <c r="BF403" s="11"/>
      <c r="BG403" s="11"/>
      <c r="BH403" s="11"/>
      <c r="BI403" s="678"/>
      <c r="BJ403" s="678"/>
      <c r="BK403" s="678"/>
      <c r="BL403" s="678"/>
      <c r="BM403" s="678"/>
      <c r="BN403" s="678"/>
      <c r="BO403" s="678"/>
      <c r="BP403" s="678"/>
      <c r="BQ403" s="678"/>
      <c r="BR403" s="678"/>
      <c r="BS403" s="678"/>
      <c r="BT403" s="678"/>
      <c r="BU403" s="678"/>
      <c r="BV403" s="11"/>
      <c r="BW403" s="11"/>
      <c r="BX403" s="11"/>
      <c r="BY403" s="11"/>
      <c r="BZ403" s="11"/>
      <c r="CA403" s="11"/>
      <c r="CB403" s="11"/>
      <c r="CC403" s="11"/>
      <c r="CD403" s="11"/>
      <c r="CE403" s="678"/>
      <c r="CF403" s="678"/>
      <c r="CG403" s="678"/>
      <c r="CH403" s="11"/>
      <c r="CI403" s="678"/>
      <c r="CJ403" s="678"/>
      <c r="CK403" s="11"/>
      <c r="CL403" s="11"/>
      <c r="CM403" s="11"/>
      <c r="CN403" s="11"/>
      <c r="CO403" s="11"/>
      <c r="CP403" s="11"/>
      <c r="CQ403" s="11"/>
      <c r="CR403" s="678"/>
      <c r="CS403" s="678"/>
      <c r="CT403" s="11"/>
      <c r="CU403" s="11"/>
      <c r="CV403" s="11"/>
      <c r="CW403" s="11"/>
      <c r="CX403" s="11"/>
      <c r="CY403" s="11"/>
      <c r="CZ403" s="11"/>
      <c r="DA403" s="678"/>
      <c r="DB403" s="678"/>
      <c r="DC403" s="678"/>
      <c r="DD403" s="678"/>
      <c r="DE403" s="678"/>
      <c r="DF403" s="678"/>
      <c r="DG403" s="678"/>
      <c r="DH403" s="678"/>
      <c r="DI403" s="678"/>
      <c r="DJ403" s="678"/>
      <c r="DK403" s="678"/>
      <c r="DL403" s="678"/>
      <c r="DM403" s="678"/>
      <c r="DN403" s="678"/>
      <c r="DO403" s="678"/>
      <c r="DP403" s="678"/>
      <c r="DQ403" s="678"/>
      <c r="DR403" s="678"/>
      <c r="DS403" s="678"/>
      <c r="DT403" s="678"/>
      <c r="DU403" s="678"/>
      <c r="DV403" s="678"/>
      <c r="DW403" s="678"/>
      <c r="DX403" s="11"/>
      <c r="DY403" s="678"/>
      <c r="DZ403" s="678"/>
      <c r="EA403" s="678"/>
      <c r="EB403" s="678"/>
      <c r="EC403" s="678"/>
      <c r="ED403" s="678"/>
      <c r="EE403" s="678"/>
      <c r="EF403" s="678"/>
      <c r="EG403" s="678"/>
      <c r="EH403" s="678"/>
      <c r="EI403" s="678"/>
      <c r="EJ403" s="678"/>
      <c r="EK403" s="678"/>
      <c r="EL403" s="678"/>
      <c r="EM403" s="678"/>
      <c r="EN403" s="678"/>
      <c r="EO403" s="678"/>
      <c r="EP403" s="678"/>
      <c r="EQ403" s="678"/>
      <c r="ER403" s="678"/>
      <c r="ES403" s="678"/>
      <c r="ET403" s="678"/>
      <c r="EU403" s="678"/>
      <c r="EV403" s="678"/>
      <c r="EW403" s="678"/>
      <c r="EX403" s="678"/>
      <c r="EY403" s="678"/>
      <c r="EZ403" s="678"/>
      <c r="FA403" s="678"/>
      <c r="FB403" s="678"/>
      <c r="FC403" s="678"/>
      <c r="FD403" s="678"/>
      <c r="FE403" s="678"/>
      <c r="FF403" s="678"/>
      <c r="FG403" s="678"/>
      <c r="FH403" s="678"/>
      <c r="FI403" s="678"/>
      <c r="FJ403" s="678"/>
      <c r="FK403" s="678"/>
      <c r="FL403" s="678"/>
      <c r="FM403" s="678"/>
      <c r="FN403" s="678"/>
      <c r="FO403" s="678"/>
      <c r="FP403" s="678"/>
      <c r="FQ403" s="678"/>
      <c r="FR403" s="678"/>
      <c r="FS403" s="678"/>
      <c r="FT403" s="678"/>
      <c r="FU403" s="678"/>
      <c r="FV403" s="678"/>
      <c r="FW403" s="678"/>
      <c r="FX403" s="678"/>
      <c r="FY403" s="678"/>
      <c r="FZ403" s="678"/>
      <c r="GA403" s="678"/>
      <c r="GB403" s="678"/>
      <c r="GC403" s="678"/>
      <c r="GD403" s="678"/>
      <c r="GE403" s="678"/>
      <c r="GF403" s="678"/>
      <c r="GG403" s="678"/>
      <c r="GH403" s="678"/>
      <c r="GI403" s="678"/>
      <c r="GJ403" s="678"/>
      <c r="GK403" s="678"/>
      <c r="GL403" s="678"/>
      <c r="GM403" s="678"/>
      <c r="GN403" s="678"/>
      <c r="GO403" s="678"/>
      <c r="GP403" s="678"/>
      <c r="GQ403" s="678"/>
      <c r="GR403" s="678"/>
      <c r="GS403" s="678"/>
      <c r="GT403" s="678"/>
      <c r="GU403" s="678"/>
      <c r="GV403" s="678"/>
      <c r="GW403" s="678"/>
      <c r="GX403" s="678"/>
      <c r="GY403" s="678"/>
      <c r="GZ403" s="678"/>
      <c r="HA403" s="678"/>
      <c r="HB403" s="678"/>
      <c r="HC403" s="678"/>
      <c r="HD403" s="678"/>
      <c r="HE403" s="678"/>
      <c r="HF403" s="678"/>
      <c r="HG403" s="678"/>
      <c r="HH403" s="678"/>
      <c r="HI403" s="678"/>
      <c r="HJ403" s="678"/>
      <c r="HK403" s="678"/>
      <c r="HL403" s="678"/>
      <c r="HM403" s="678"/>
      <c r="HN403" s="678"/>
      <c r="HO403" s="678"/>
      <c r="HP403" s="678"/>
      <c r="HQ403" s="678"/>
      <c r="HR403" s="678"/>
      <c r="HS403" s="678"/>
      <c r="HT403" s="678"/>
      <c r="HU403" s="678"/>
      <c r="HV403" s="678"/>
      <c r="HW403" s="678"/>
      <c r="HX403" s="678"/>
      <c r="HY403" s="678"/>
      <c r="HZ403" s="678"/>
      <c r="IA403" s="678"/>
      <c r="IB403" s="678"/>
      <c r="IC403" s="678"/>
      <c r="ID403" s="678"/>
      <c r="IE403" s="10"/>
      <c r="IF403" s="678"/>
      <c r="IG403" s="678"/>
      <c r="IH403" s="678"/>
    </row>
    <row r="404" spans="1:249" s="12" customFormat="1" ht="15" customHeight="1" x14ac:dyDescent="0.3">
      <c r="B404" s="661"/>
      <c r="C404" s="662"/>
      <c r="D404" s="663"/>
      <c r="E404" s="11"/>
      <c r="F404" s="11"/>
      <c r="G404" s="11"/>
      <c r="H404" s="11"/>
      <c r="I404" s="11"/>
      <c r="J404" s="11"/>
      <c r="K404" s="11"/>
      <c r="L404" s="11"/>
      <c r="M404" s="11"/>
      <c r="N404" s="678"/>
      <c r="O404" s="678"/>
      <c r="P404" s="678"/>
      <c r="Q404" s="678"/>
      <c r="R404" s="678"/>
      <c r="S404" s="678"/>
      <c r="T404" s="11"/>
      <c r="U404" s="11"/>
      <c r="V404" s="11"/>
      <c r="W404" s="11"/>
      <c r="X404" s="11"/>
      <c r="Y404" s="11"/>
      <c r="Z404" s="11"/>
      <c r="AA404" s="11"/>
      <c r="AB404" s="11"/>
      <c r="AC404" s="678"/>
      <c r="AD404" s="11"/>
      <c r="AE404" s="11"/>
      <c r="AF404" s="678"/>
      <c r="AG404" s="11"/>
      <c r="AH404" s="11"/>
      <c r="AI404" s="678"/>
      <c r="AJ404" s="678"/>
      <c r="AK404" s="678"/>
      <c r="AL404" s="678"/>
      <c r="AM404" s="678"/>
      <c r="AN404" s="678"/>
      <c r="AO404" s="678"/>
      <c r="AP404" s="678"/>
      <c r="AQ404" s="678"/>
      <c r="AR404" s="678"/>
      <c r="AS404" s="11"/>
      <c r="AT404" s="678"/>
      <c r="AU404" s="678"/>
      <c r="AV404" s="11"/>
      <c r="AW404" s="11"/>
      <c r="AX404" s="11"/>
      <c r="AY404" s="11"/>
      <c r="AZ404" s="678"/>
      <c r="BA404" s="678"/>
      <c r="BB404" s="11"/>
      <c r="BC404" s="11"/>
      <c r="BD404" s="11"/>
      <c r="BE404" s="11"/>
      <c r="BF404" s="11"/>
      <c r="BG404" s="11"/>
      <c r="BH404" s="11"/>
      <c r="BI404" s="678"/>
      <c r="BJ404" s="678"/>
      <c r="BK404" s="678"/>
      <c r="BL404" s="678"/>
      <c r="BM404" s="678"/>
      <c r="BN404" s="678"/>
      <c r="BO404" s="678"/>
      <c r="BP404" s="678"/>
      <c r="BQ404" s="678"/>
      <c r="BR404" s="678"/>
      <c r="BS404" s="678"/>
      <c r="BT404" s="678"/>
      <c r="BU404" s="678"/>
      <c r="BV404" s="11"/>
      <c r="BW404" s="11"/>
      <c r="BX404" s="11"/>
      <c r="BY404" s="11"/>
      <c r="BZ404" s="11"/>
      <c r="CA404" s="11"/>
      <c r="CB404" s="11"/>
      <c r="CC404" s="11"/>
      <c r="CD404" s="11"/>
      <c r="CE404" s="678"/>
      <c r="CF404" s="678"/>
      <c r="CG404" s="663"/>
      <c r="CH404" s="11"/>
      <c r="CI404" s="678"/>
      <c r="CJ404" s="678"/>
      <c r="CK404" s="11"/>
      <c r="CL404" s="11"/>
      <c r="CM404" s="11"/>
      <c r="CN404" s="11"/>
      <c r="CO404" s="11"/>
      <c r="CP404" s="11"/>
      <c r="CQ404" s="11"/>
      <c r="CR404" s="678"/>
      <c r="CS404" s="678"/>
      <c r="CT404" s="11"/>
      <c r="CU404" s="11"/>
      <c r="CV404" s="11"/>
      <c r="CW404" s="11"/>
      <c r="CX404" s="11"/>
      <c r="CY404" s="11"/>
      <c r="CZ404" s="11"/>
      <c r="DA404" s="678"/>
      <c r="DB404" s="678"/>
      <c r="DC404" s="678"/>
      <c r="DD404" s="678"/>
      <c r="DE404" s="678"/>
      <c r="DF404" s="678"/>
      <c r="DG404" s="678"/>
      <c r="DH404" s="678"/>
      <c r="DI404" s="678"/>
      <c r="DJ404" s="678"/>
      <c r="DK404" s="678"/>
      <c r="DL404" s="678"/>
      <c r="DM404" s="678"/>
      <c r="DN404" s="678"/>
      <c r="DO404" s="678"/>
      <c r="DP404" s="678"/>
      <c r="DQ404" s="678"/>
      <c r="DR404" s="678"/>
      <c r="DS404" s="678"/>
      <c r="DT404" s="678"/>
      <c r="DU404" s="678"/>
      <c r="DV404" s="678"/>
      <c r="DW404" s="678"/>
      <c r="DX404" s="11"/>
      <c r="DY404" s="678"/>
      <c r="DZ404" s="678"/>
      <c r="EA404" s="678"/>
      <c r="EB404" s="678"/>
      <c r="EC404" s="678"/>
      <c r="ED404" s="678"/>
      <c r="EE404" s="678"/>
      <c r="EF404" s="678"/>
      <c r="EG404" s="678"/>
      <c r="EH404" s="678"/>
      <c r="EI404" s="678"/>
      <c r="EJ404" s="678"/>
      <c r="EK404" s="678"/>
      <c r="EL404" s="678"/>
      <c r="EM404" s="678"/>
      <c r="EN404" s="678"/>
      <c r="EO404" s="678"/>
      <c r="EP404" s="678"/>
      <c r="EQ404" s="678"/>
      <c r="ER404" s="678"/>
      <c r="ES404" s="678"/>
      <c r="ET404" s="678"/>
      <c r="EU404" s="678"/>
      <c r="EV404" s="678"/>
      <c r="EW404" s="678"/>
      <c r="EX404" s="678"/>
      <c r="EY404" s="678"/>
      <c r="EZ404" s="678"/>
      <c r="FA404" s="678"/>
      <c r="FB404" s="678"/>
      <c r="FC404" s="678"/>
      <c r="FD404" s="678"/>
      <c r="FE404" s="678"/>
      <c r="FF404" s="678"/>
      <c r="FG404" s="678"/>
      <c r="FH404" s="678"/>
      <c r="FI404" s="678"/>
      <c r="FJ404" s="678"/>
      <c r="FK404" s="678"/>
      <c r="FL404" s="678"/>
      <c r="FM404" s="678"/>
      <c r="FN404" s="678"/>
      <c r="FO404" s="678"/>
      <c r="FP404" s="678"/>
      <c r="FQ404" s="678"/>
      <c r="FR404" s="678"/>
      <c r="FS404" s="678"/>
      <c r="FT404" s="678"/>
      <c r="FU404" s="678"/>
      <c r="FV404" s="678"/>
      <c r="FW404" s="678"/>
      <c r="FX404" s="678"/>
      <c r="FY404" s="678"/>
      <c r="FZ404" s="678"/>
      <c r="GA404" s="678"/>
      <c r="GB404" s="678"/>
      <c r="GC404" s="678"/>
      <c r="GD404" s="678"/>
      <c r="GE404" s="678"/>
      <c r="GF404" s="678"/>
      <c r="GG404" s="678"/>
      <c r="GH404" s="678"/>
      <c r="GI404" s="678"/>
      <c r="GJ404" s="678"/>
      <c r="GK404" s="678"/>
      <c r="GL404" s="678"/>
      <c r="GM404" s="678"/>
      <c r="GN404" s="678"/>
      <c r="GO404" s="678"/>
      <c r="GP404" s="678"/>
      <c r="GQ404" s="678"/>
      <c r="GR404" s="678"/>
      <c r="GS404" s="678"/>
      <c r="GT404" s="678"/>
      <c r="GU404" s="678"/>
      <c r="GV404" s="678"/>
      <c r="GW404" s="678"/>
      <c r="GX404" s="678"/>
      <c r="GY404" s="678"/>
      <c r="GZ404" s="678"/>
      <c r="HA404" s="678"/>
      <c r="HB404" s="678"/>
      <c r="HC404" s="678"/>
      <c r="HD404" s="678"/>
      <c r="HE404" s="678"/>
      <c r="HF404" s="678"/>
      <c r="HG404" s="678"/>
      <c r="HH404" s="678"/>
      <c r="HI404" s="678"/>
      <c r="HJ404" s="678"/>
      <c r="HK404" s="678"/>
      <c r="HL404" s="678"/>
      <c r="HM404" s="678"/>
      <c r="HN404" s="678"/>
      <c r="HO404" s="678"/>
      <c r="HP404" s="678"/>
      <c r="HQ404" s="678"/>
      <c r="HR404" s="678"/>
      <c r="HS404" s="678"/>
      <c r="HT404" s="678"/>
      <c r="HU404" s="678"/>
      <c r="HV404" s="678"/>
      <c r="HW404" s="678"/>
      <c r="HX404" s="678"/>
      <c r="HY404" s="678"/>
      <c r="HZ404" s="678"/>
      <c r="IA404" s="678"/>
      <c r="IB404" s="678"/>
      <c r="IC404" s="678"/>
      <c r="ID404" s="678"/>
      <c r="IE404" s="684"/>
      <c r="IF404" s="663"/>
      <c r="IG404" s="663"/>
      <c r="IH404" s="663"/>
    </row>
    <row r="405" spans="1:249" s="12" customFormat="1" ht="15" customHeight="1" x14ac:dyDescent="0.3">
      <c r="B405" s="661"/>
      <c r="C405" s="662"/>
      <c r="D405" s="663"/>
      <c r="E405" s="11"/>
      <c r="F405" s="11"/>
      <c r="G405" s="11"/>
      <c r="H405" s="11"/>
      <c r="I405" s="11"/>
      <c r="J405" s="11"/>
      <c r="K405" s="11"/>
      <c r="L405" s="11"/>
      <c r="M405" s="11"/>
      <c r="N405" s="678"/>
      <c r="O405" s="678"/>
      <c r="P405" s="678"/>
      <c r="Q405" s="678"/>
      <c r="R405" s="678"/>
      <c r="S405" s="678"/>
      <c r="T405" s="11"/>
      <c r="U405" s="11"/>
      <c r="V405" s="11"/>
      <c r="W405" s="11"/>
      <c r="X405" s="11"/>
      <c r="Y405" s="11"/>
      <c r="Z405" s="11"/>
      <c r="AA405" s="11"/>
      <c r="AB405" s="11"/>
      <c r="AC405" s="678"/>
      <c r="AD405" s="11"/>
      <c r="AE405" s="11"/>
      <c r="AF405" s="678"/>
      <c r="AG405" s="11"/>
      <c r="AH405" s="11"/>
      <c r="AI405" s="678"/>
      <c r="AJ405" s="678"/>
      <c r="AK405" s="678"/>
      <c r="AL405" s="678"/>
      <c r="AM405" s="678"/>
      <c r="AN405" s="678"/>
      <c r="AO405" s="678"/>
      <c r="AP405" s="678"/>
      <c r="AQ405" s="678"/>
      <c r="AR405" s="678"/>
      <c r="AS405" s="11"/>
      <c r="AT405" s="678"/>
      <c r="AU405" s="678"/>
      <c r="AV405" s="11"/>
      <c r="AW405" s="11"/>
      <c r="AX405" s="11"/>
      <c r="AY405" s="11"/>
      <c r="AZ405" s="678"/>
      <c r="BA405" s="678"/>
      <c r="BB405" s="11"/>
      <c r="BC405" s="11"/>
      <c r="BD405" s="11"/>
      <c r="BE405" s="11"/>
      <c r="BF405" s="11"/>
      <c r="BG405" s="11"/>
      <c r="BH405" s="11"/>
      <c r="BI405" s="678"/>
      <c r="BJ405" s="678"/>
      <c r="BK405" s="678"/>
      <c r="BL405" s="678"/>
      <c r="BM405" s="678"/>
      <c r="BN405" s="678"/>
      <c r="BO405" s="678"/>
      <c r="BP405" s="678"/>
      <c r="BQ405" s="678"/>
      <c r="BR405" s="678"/>
      <c r="BS405" s="678"/>
      <c r="BT405" s="678"/>
      <c r="BU405" s="678"/>
      <c r="BV405" s="11"/>
      <c r="BW405" s="11"/>
      <c r="BX405" s="11"/>
      <c r="BY405" s="11"/>
      <c r="BZ405" s="11"/>
      <c r="CA405" s="11"/>
      <c r="CB405" s="11"/>
      <c r="CC405" s="11"/>
      <c r="CD405" s="11"/>
      <c r="CE405" s="678"/>
      <c r="CF405" s="678"/>
      <c r="CG405" s="11"/>
      <c r="CH405" s="11"/>
      <c r="CI405" s="678"/>
      <c r="CJ405" s="678"/>
      <c r="CK405" s="11"/>
      <c r="CL405" s="11"/>
      <c r="CM405" s="11"/>
      <c r="CN405" s="11"/>
      <c r="CO405" s="11"/>
      <c r="CP405" s="11"/>
      <c r="CQ405" s="11"/>
      <c r="CR405" s="678"/>
      <c r="CS405" s="678"/>
      <c r="CT405" s="11"/>
      <c r="CU405" s="11"/>
      <c r="CV405" s="11"/>
      <c r="CW405" s="11"/>
      <c r="CX405" s="11"/>
      <c r="CY405" s="11"/>
      <c r="CZ405" s="11"/>
      <c r="DA405" s="678"/>
      <c r="DB405" s="678"/>
      <c r="DC405" s="678"/>
      <c r="DD405" s="678"/>
      <c r="DE405" s="678"/>
      <c r="DF405" s="678"/>
      <c r="DG405" s="678"/>
      <c r="DH405" s="678"/>
      <c r="DI405" s="678"/>
      <c r="DJ405" s="678"/>
      <c r="DK405" s="678"/>
      <c r="DL405" s="678"/>
      <c r="DM405" s="678"/>
      <c r="DN405" s="678"/>
      <c r="DO405" s="678"/>
      <c r="DP405" s="678"/>
      <c r="DQ405" s="678"/>
      <c r="DR405" s="678"/>
      <c r="DS405" s="678"/>
      <c r="DT405" s="678"/>
      <c r="DU405" s="678"/>
      <c r="DV405" s="678"/>
      <c r="DW405" s="678"/>
      <c r="DX405" s="11"/>
      <c r="DY405" s="678"/>
      <c r="DZ405" s="678"/>
      <c r="EA405" s="678"/>
      <c r="EB405" s="678"/>
      <c r="EC405" s="678"/>
      <c r="ED405" s="678"/>
      <c r="EE405" s="678"/>
      <c r="EF405" s="678"/>
      <c r="EG405" s="678"/>
      <c r="EH405" s="678"/>
      <c r="EI405" s="678"/>
      <c r="EJ405" s="678"/>
      <c r="EK405" s="678"/>
      <c r="EL405" s="678"/>
      <c r="EM405" s="678"/>
      <c r="EN405" s="678"/>
      <c r="EO405" s="678"/>
      <c r="EP405" s="678"/>
      <c r="EQ405" s="678"/>
      <c r="ER405" s="678"/>
      <c r="ES405" s="678"/>
      <c r="ET405" s="678"/>
      <c r="EU405" s="678"/>
      <c r="EV405" s="678"/>
      <c r="EW405" s="678"/>
      <c r="EX405" s="678"/>
      <c r="EY405" s="678"/>
      <c r="EZ405" s="678"/>
      <c r="FA405" s="678"/>
      <c r="FB405" s="678"/>
      <c r="FC405" s="678"/>
      <c r="FD405" s="678"/>
      <c r="FE405" s="678"/>
      <c r="FF405" s="678"/>
      <c r="FG405" s="678"/>
      <c r="FH405" s="678"/>
      <c r="FI405" s="678"/>
      <c r="FJ405" s="678"/>
      <c r="FK405" s="678"/>
      <c r="FL405" s="678"/>
      <c r="FM405" s="678"/>
      <c r="FN405" s="678"/>
      <c r="FO405" s="678"/>
      <c r="FP405" s="678"/>
      <c r="FQ405" s="678"/>
      <c r="FR405" s="678"/>
      <c r="FS405" s="678"/>
      <c r="FT405" s="678"/>
      <c r="FU405" s="678"/>
      <c r="FV405" s="678"/>
      <c r="FW405" s="678"/>
      <c r="FX405" s="678"/>
      <c r="FY405" s="678"/>
      <c r="FZ405" s="678"/>
      <c r="GA405" s="678"/>
      <c r="GB405" s="678"/>
      <c r="GC405" s="678"/>
      <c r="GD405" s="678"/>
      <c r="GE405" s="678"/>
      <c r="GF405" s="678"/>
      <c r="GG405" s="678"/>
      <c r="GH405" s="678"/>
      <c r="GI405" s="678"/>
      <c r="GJ405" s="678"/>
      <c r="GK405" s="678"/>
      <c r="GL405" s="678"/>
      <c r="GM405" s="678"/>
      <c r="GN405" s="678"/>
      <c r="GO405" s="678"/>
      <c r="GP405" s="678"/>
      <c r="GQ405" s="678"/>
      <c r="GR405" s="678"/>
      <c r="GS405" s="678"/>
      <c r="GT405" s="678"/>
      <c r="GU405" s="678"/>
      <c r="GV405" s="678"/>
      <c r="GW405" s="678"/>
      <c r="GX405" s="678"/>
      <c r="GY405" s="678"/>
      <c r="GZ405" s="678"/>
      <c r="HA405" s="678"/>
      <c r="HB405" s="678"/>
      <c r="HC405" s="678"/>
      <c r="HD405" s="678"/>
      <c r="HE405" s="678"/>
      <c r="HF405" s="678"/>
      <c r="HG405" s="678"/>
      <c r="HH405" s="678"/>
      <c r="HI405" s="678"/>
      <c r="HJ405" s="678"/>
      <c r="HK405" s="678"/>
      <c r="HL405" s="678"/>
      <c r="HM405" s="678"/>
      <c r="HN405" s="678"/>
      <c r="HO405" s="678"/>
      <c r="HP405" s="678"/>
      <c r="HQ405" s="678"/>
      <c r="HR405" s="678"/>
      <c r="HS405" s="678"/>
      <c r="HT405" s="678"/>
      <c r="HU405" s="678"/>
      <c r="HV405" s="678"/>
      <c r="HW405" s="678"/>
      <c r="HX405" s="678"/>
      <c r="HY405" s="678"/>
      <c r="HZ405" s="678"/>
      <c r="IA405" s="678"/>
      <c r="IB405" s="678"/>
      <c r="IC405" s="678"/>
      <c r="ID405" s="678"/>
      <c r="IE405" s="10"/>
      <c r="IF405" s="11"/>
      <c r="IG405" s="11"/>
      <c r="IH405" s="11"/>
    </row>
    <row r="406" spans="1:249" s="12" customFormat="1" ht="15" customHeight="1" x14ac:dyDescent="0.3">
      <c r="B406" s="661"/>
      <c r="C406" s="662"/>
      <c r="D406" s="663"/>
      <c r="E406" s="11"/>
      <c r="F406" s="11"/>
      <c r="G406" s="11"/>
      <c r="H406" s="11"/>
      <c r="I406" s="11"/>
      <c r="J406" s="11"/>
      <c r="K406" s="11"/>
      <c r="L406" s="11"/>
      <c r="M406" s="11"/>
      <c r="N406" s="678"/>
      <c r="O406" s="678"/>
      <c r="P406" s="678"/>
      <c r="Q406" s="678"/>
      <c r="R406" s="678"/>
      <c r="S406" s="678"/>
      <c r="T406" s="11"/>
      <c r="U406" s="11"/>
      <c r="V406" s="11"/>
      <c r="W406" s="11"/>
      <c r="X406" s="11"/>
      <c r="Y406" s="11"/>
      <c r="Z406" s="11"/>
      <c r="AA406" s="11"/>
      <c r="AB406" s="11"/>
      <c r="AC406" s="678"/>
      <c r="AD406" s="11"/>
      <c r="AE406" s="11"/>
      <c r="AF406" s="678"/>
      <c r="AG406" s="11"/>
      <c r="AH406" s="11"/>
      <c r="AI406" s="678"/>
      <c r="AJ406" s="678"/>
      <c r="AK406" s="678"/>
      <c r="AL406" s="678"/>
      <c r="AM406" s="678"/>
      <c r="AN406" s="678"/>
      <c r="AO406" s="678"/>
      <c r="AP406" s="678"/>
      <c r="AQ406" s="678"/>
      <c r="AR406" s="678"/>
      <c r="AS406" s="11"/>
      <c r="AT406" s="678"/>
      <c r="AU406" s="678"/>
      <c r="AV406" s="11"/>
      <c r="AW406" s="11"/>
      <c r="AX406" s="11"/>
      <c r="AY406" s="11"/>
      <c r="AZ406" s="678"/>
      <c r="BA406" s="678"/>
      <c r="BB406" s="11"/>
      <c r="BC406" s="11"/>
      <c r="BD406" s="11"/>
      <c r="BE406" s="11"/>
      <c r="BF406" s="11"/>
      <c r="BG406" s="11"/>
      <c r="BH406" s="11"/>
      <c r="BI406" s="678"/>
      <c r="BJ406" s="678"/>
      <c r="BK406" s="678"/>
      <c r="BL406" s="678"/>
      <c r="BM406" s="678"/>
      <c r="BN406" s="678"/>
      <c r="BO406" s="678"/>
      <c r="BP406" s="678"/>
      <c r="BQ406" s="678"/>
      <c r="BR406" s="678"/>
      <c r="BS406" s="678"/>
      <c r="BT406" s="678"/>
      <c r="BU406" s="678"/>
      <c r="BV406" s="11"/>
      <c r="BW406" s="11"/>
      <c r="BX406" s="11"/>
      <c r="BY406" s="11"/>
      <c r="BZ406" s="11"/>
      <c r="CA406" s="11"/>
      <c r="CB406" s="11"/>
      <c r="CC406" s="11"/>
      <c r="CD406" s="11"/>
      <c r="CE406" s="678"/>
      <c r="CF406" s="678"/>
      <c r="CG406" s="11"/>
      <c r="CH406" s="11"/>
      <c r="CI406" s="678"/>
      <c r="CJ406" s="678"/>
      <c r="CK406" s="11"/>
      <c r="CL406" s="11"/>
      <c r="CM406" s="11"/>
      <c r="CN406" s="11"/>
      <c r="CO406" s="11"/>
      <c r="CP406" s="11"/>
      <c r="CQ406" s="11"/>
      <c r="CR406" s="678"/>
      <c r="CS406" s="678"/>
      <c r="CT406" s="11"/>
      <c r="CU406" s="11"/>
      <c r="CV406" s="11"/>
      <c r="CW406" s="11"/>
      <c r="CX406" s="11"/>
      <c r="CY406" s="11"/>
      <c r="CZ406" s="11"/>
      <c r="DA406" s="678"/>
      <c r="DB406" s="678"/>
      <c r="DC406" s="678"/>
      <c r="DD406" s="678"/>
      <c r="DE406" s="678"/>
      <c r="DF406" s="678"/>
      <c r="DG406" s="678"/>
      <c r="DH406" s="678"/>
      <c r="DI406" s="678"/>
      <c r="DJ406" s="678"/>
      <c r="DK406" s="678"/>
      <c r="DL406" s="678"/>
      <c r="DM406" s="678"/>
      <c r="DN406" s="678"/>
      <c r="DO406" s="678"/>
      <c r="DP406" s="678"/>
      <c r="DQ406" s="678"/>
      <c r="DR406" s="678"/>
      <c r="DS406" s="678"/>
      <c r="DT406" s="678"/>
      <c r="DU406" s="678"/>
      <c r="DV406" s="678"/>
      <c r="DW406" s="678"/>
      <c r="DX406" s="11"/>
      <c r="DY406" s="678"/>
      <c r="DZ406" s="678"/>
      <c r="EA406" s="678"/>
      <c r="EB406" s="678"/>
      <c r="EC406" s="678"/>
      <c r="ED406" s="678"/>
      <c r="EE406" s="678"/>
      <c r="EF406" s="678"/>
      <c r="EG406" s="678"/>
      <c r="EH406" s="678"/>
      <c r="EI406" s="678"/>
      <c r="EJ406" s="678"/>
      <c r="EK406" s="678"/>
      <c r="EL406" s="678"/>
      <c r="EM406" s="678"/>
      <c r="EN406" s="678"/>
      <c r="EO406" s="678"/>
      <c r="EP406" s="678"/>
      <c r="EQ406" s="678"/>
      <c r="ER406" s="678"/>
      <c r="ES406" s="678"/>
      <c r="ET406" s="678"/>
      <c r="EU406" s="678"/>
      <c r="EV406" s="678"/>
      <c r="EW406" s="678"/>
      <c r="EX406" s="678"/>
      <c r="EY406" s="678"/>
      <c r="EZ406" s="678"/>
      <c r="FA406" s="678"/>
      <c r="FB406" s="678"/>
      <c r="FC406" s="678"/>
      <c r="FD406" s="678"/>
      <c r="FE406" s="678"/>
      <c r="FF406" s="678"/>
      <c r="FG406" s="678"/>
      <c r="FH406" s="678"/>
      <c r="FI406" s="678"/>
      <c r="FJ406" s="678"/>
      <c r="FK406" s="678"/>
      <c r="FL406" s="678"/>
      <c r="FM406" s="678"/>
      <c r="FN406" s="678"/>
      <c r="FO406" s="678"/>
      <c r="FP406" s="678"/>
      <c r="FQ406" s="678"/>
      <c r="FR406" s="678"/>
      <c r="FS406" s="678"/>
      <c r="FT406" s="678"/>
      <c r="FU406" s="678"/>
      <c r="FV406" s="678"/>
      <c r="FW406" s="678"/>
      <c r="FX406" s="678"/>
      <c r="FY406" s="678"/>
      <c r="FZ406" s="678"/>
      <c r="GA406" s="678"/>
      <c r="GB406" s="678"/>
      <c r="GC406" s="678"/>
      <c r="GD406" s="678"/>
      <c r="GE406" s="678"/>
      <c r="GF406" s="678"/>
      <c r="GG406" s="678"/>
      <c r="GH406" s="678"/>
      <c r="GI406" s="678"/>
      <c r="GJ406" s="678"/>
      <c r="GK406" s="678"/>
      <c r="GL406" s="678"/>
      <c r="GM406" s="678"/>
      <c r="GN406" s="678"/>
      <c r="GO406" s="678"/>
      <c r="GP406" s="678"/>
      <c r="GQ406" s="678"/>
      <c r="GR406" s="678"/>
      <c r="GS406" s="678"/>
      <c r="GT406" s="678"/>
      <c r="GU406" s="678"/>
      <c r="GV406" s="678"/>
      <c r="GW406" s="678"/>
      <c r="GX406" s="678"/>
      <c r="GY406" s="678"/>
      <c r="GZ406" s="678"/>
      <c r="HA406" s="678"/>
      <c r="HB406" s="678"/>
      <c r="HC406" s="678"/>
      <c r="HD406" s="678"/>
      <c r="HE406" s="678"/>
      <c r="HF406" s="678"/>
      <c r="HG406" s="678"/>
      <c r="HH406" s="678"/>
      <c r="HI406" s="678"/>
      <c r="HJ406" s="678"/>
      <c r="HK406" s="678"/>
      <c r="HL406" s="678"/>
      <c r="HM406" s="678"/>
      <c r="HN406" s="678"/>
      <c r="HO406" s="678"/>
      <c r="HP406" s="678"/>
      <c r="HQ406" s="678"/>
      <c r="HR406" s="678"/>
      <c r="HS406" s="678"/>
      <c r="HT406" s="678"/>
      <c r="HU406" s="678"/>
      <c r="HV406" s="678"/>
      <c r="HW406" s="678"/>
      <c r="HX406" s="678"/>
      <c r="HY406" s="678"/>
      <c r="HZ406" s="678"/>
      <c r="IA406" s="678"/>
      <c r="IB406" s="678"/>
      <c r="IC406" s="678"/>
      <c r="ID406" s="678"/>
      <c r="IE406" s="10"/>
      <c r="IF406" s="11"/>
      <c r="IG406" s="11"/>
      <c r="IH406" s="11"/>
    </row>
    <row r="407" spans="1:249" s="12" customFormat="1" ht="15" customHeight="1" x14ac:dyDescent="0.3">
      <c r="B407" s="661"/>
      <c r="C407" s="662"/>
      <c r="D407" s="663"/>
      <c r="E407" s="11"/>
      <c r="F407" s="11"/>
      <c r="G407" s="11"/>
      <c r="H407" s="11"/>
      <c r="I407" s="11"/>
      <c r="J407" s="11"/>
      <c r="K407" s="11"/>
      <c r="L407" s="11"/>
      <c r="M407" s="11"/>
      <c r="N407" s="678"/>
      <c r="O407" s="678"/>
      <c r="P407" s="678"/>
      <c r="Q407" s="678"/>
      <c r="R407" s="678"/>
      <c r="S407" s="678"/>
      <c r="T407" s="11"/>
      <c r="U407" s="11"/>
      <c r="V407" s="11"/>
      <c r="W407" s="11"/>
      <c r="X407" s="11"/>
      <c r="Y407" s="11"/>
      <c r="Z407" s="11"/>
      <c r="AA407" s="11"/>
      <c r="AB407" s="11"/>
      <c r="AC407" s="678"/>
      <c r="AD407" s="11"/>
      <c r="AE407" s="11"/>
      <c r="AF407" s="678"/>
      <c r="AG407" s="11"/>
      <c r="AH407" s="11"/>
      <c r="AI407" s="678"/>
      <c r="AJ407" s="678"/>
      <c r="AK407" s="678"/>
      <c r="AL407" s="678"/>
      <c r="AM407" s="678"/>
      <c r="AN407" s="678"/>
      <c r="AO407" s="678"/>
      <c r="AP407" s="678"/>
      <c r="AQ407" s="678"/>
      <c r="AR407" s="678"/>
      <c r="AS407" s="11"/>
      <c r="AT407" s="678"/>
      <c r="AU407" s="678"/>
      <c r="AV407" s="11"/>
      <c r="AW407" s="11"/>
      <c r="AX407" s="11"/>
      <c r="AY407" s="11"/>
      <c r="AZ407" s="678"/>
      <c r="BA407" s="678"/>
      <c r="BB407" s="11"/>
      <c r="BC407" s="11"/>
      <c r="BD407" s="11"/>
      <c r="BE407" s="11"/>
      <c r="BF407" s="11"/>
      <c r="BG407" s="11"/>
      <c r="BH407" s="11"/>
      <c r="BI407" s="678"/>
      <c r="BJ407" s="678"/>
      <c r="BK407" s="678"/>
      <c r="BL407" s="678"/>
      <c r="BM407" s="678"/>
      <c r="BN407" s="678"/>
      <c r="BO407" s="678"/>
      <c r="BP407" s="678"/>
      <c r="BQ407" s="678"/>
      <c r="BR407" s="678"/>
      <c r="BS407" s="678"/>
      <c r="BT407" s="678"/>
      <c r="BU407" s="678"/>
      <c r="BV407" s="11"/>
      <c r="BW407" s="11"/>
      <c r="BX407" s="11"/>
      <c r="BY407" s="11"/>
      <c r="BZ407" s="11"/>
      <c r="CA407" s="11"/>
      <c r="CB407" s="11"/>
      <c r="CC407" s="11"/>
      <c r="CD407" s="11"/>
      <c r="CE407" s="678"/>
      <c r="CF407" s="678"/>
      <c r="CG407" s="11"/>
      <c r="CH407" s="11"/>
      <c r="CI407" s="678"/>
      <c r="CJ407" s="678"/>
      <c r="CK407" s="11"/>
      <c r="CL407" s="11"/>
      <c r="CM407" s="11"/>
      <c r="CN407" s="11"/>
      <c r="CO407" s="11"/>
      <c r="CP407" s="11"/>
      <c r="CQ407" s="11"/>
      <c r="CR407" s="678"/>
      <c r="CS407" s="678"/>
      <c r="CT407" s="11"/>
      <c r="CU407" s="11"/>
      <c r="CV407" s="11"/>
      <c r="CW407" s="11"/>
      <c r="CX407" s="11"/>
      <c r="CY407" s="11"/>
      <c r="CZ407" s="11"/>
      <c r="DA407" s="678"/>
      <c r="DB407" s="678"/>
      <c r="DC407" s="678"/>
      <c r="DD407" s="678"/>
      <c r="DE407" s="678"/>
      <c r="DF407" s="678"/>
      <c r="DG407" s="678"/>
      <c r="DH407" s="678"/>
      <c r="DI407" s="678"/>
      <c r="DJ407" s="678"/>
      <c r="DK407" s="678"/>
      <c r="DL407" s="678"/>
      <c r="DM407" s="678"/>
      <c r="DN407" s="678"/>
      <c r="DO407" s="678"/>
      <c r="DP407" s="678"/>
      <c r="DQ407" s="678"/>
      <c r="DR407" s="678"/>
      <c r="DS407" s="678"/>
      <c r="DT407" s="678"/>
      <c r="DU407" s="678"/>
      <c r="DV407" s="678"/>
      <c r="DW407" s="678"/>
      <c r="DX407" s="11"/>
      <c r="DY407" s="678"/>
      <c r="DZ407" s="678"/>
      <c r="EA407" s="678"/>
      <c r="EB407" s="678"/>
      <c r="EC407" s="678"/>
      <c r="ED407" s="678"/>
      <c r="EE407" s="678"/>
      <c r="EF407" s="678"/>
      <c r="EG407" s="678"/>
      <c r="EH407" s="678"/>
      <c r="EI407" s="678"/>
      <c r="EJ407" s="678"/>
      <c r="EK407" s="678"/>
      <c r="EL407" s="678"/>
      <c r="EM407" s="678"/>
      <c r="EN407" s="678"/>
      <c r="EO407" s="678"/>
      <c r="EP407" s="678"/>
      <c r="EQ407" s="678"/>
      <c r="ER407" s="678"/>
      <c r="ES407" s="678"/>
      <c r="ET407" s="678"/>
      <c r="EU407" s="678"/>
      <c r="EV407" s="678"/>
      <c r="EW407" s="678"/>
      <c r="EX407" s="678"/>
      <c r="EY407" s="678"/>
      <c r="EZ407" s="678"/>
      <c r="FA407" s="678"/>
      <c r="FB407" s="678"/>
      <c r="FC407" s="678"/>
      <c r="FD407" s="678"/>
      <c r="FE407" s="678"/>
      <c r="FF407" s="678"/>
      <c r="FG407" s="678"/>
      <c r="FH407" s="678"/>
      <c r="FI407" s="678"/>
      <c r="FJ407" s="678"/>
      <c r="FK407" s="678"/>
      <c r="FL407" s="678"/>
      <c r="FM407" s="678"/>
      <c r="FN407" s="678"/>
      <c r="FO407" s="678"/>
      <c r="FP407" s="678"/>
      <c r="FQ407" s="678"/>
      <c r="FR407" s="678"/>
      <c r="FS407" s="678"/>
      <c r="FT407" s="678"/>
      <c r="FU407" s="678"/>
      <c r="FV407" s="678"/>
      <c r="FW407" s="678"/>
      <c r="FX407" s="678"/>
      <c r="FY407" s="678"/>
      <c r="FZ407" s="678"/>
      <c r="GA407" s="678"/>
      <c r="GB407" s="678"/>
      <c r="GC407" s="678"/>
      <c r="GD407" s="678"/>
      <c r="GE407" s="678"/>
      <c r="GF407" s="678"/>
      <c r="GG407" s="678"/>
      <c r="GH407" s="678"/>
      <c r="GI407" s="678"/>
      <c r="GJ407" s="678"/>
      <c r="GK407" s="678"/>
      <c r="GL407" s="678"/>
      <c r="GM407" s="678"/>
      <c r="GN407" s="678"/>
      <c r="GO407" s="678"/>
      <c r="GP407" s="678"/>
      <c r="GQ407" s="678"/>
      <c r="GR407" s="678"/>
      <c r="GS407" s="678"/>
      <c r="GT407" s="678"/>
      <c r="GU407" s="678"/>
      <c r="GV407" s="678"/>
      <c r="GW407" s="678"/>
      <c r="GX407" s="678"/>
      <c r="GY407" s="678"/>
      <c r="GZ407" s="678"/>
      <c r="HA407" s="678"/>
      <c r="HB407" s="678"/>
      <c r="HC407" s="678"/>
      <c r="HD407" s="678"/>
      <c r="HE407" s="678"/>
      <c r="HF407" s="678"/>
      <c r="HG407" s="678"/>
      <c r="HH407" s="678"/>
      <c r="HI407" s="678"/>
      <c r="HJ407" s="678"/>
      <c r="HK407" s="678"/>
      <c r="HL407" s="678"/>
      <c r="HM407" s="678"/>
      <c r="HN407" s="678"/>
      <c r="HO407" s="678"/>
      <c r="HP407" s="678"/>
      <c r="HQ407" s="678"/>
      <c r="HR407" s="678"/>
      <c r="HS407" s="678"/>
      <c r="HT407" s="678"/>
      <c r="HU407" s="678"/>
      <c r="HV407" s="678"/>
      <c r="HW407" s="678"/>
      <c r="HX407" s="678"/>
      <c r="HY407" s="678"/>
      <c r="HZ407" s="678"/>
      <c r="IA407" s="678"/>
      <c r="IB407" s="678"/>
      <c r="IC407" s="678"/>
      <c r="ID407" s="678"/>
      <c r="IE407" s="10"/>
      <c r="IF407" s="11"/>
      <c r="IG407" s="11"/>
      <c r="IH407" s="11"/>
    </row>
    <row r="408" spans="1:249" s="12" customFormat="1" ht="15" customHeight="1" x14ac:dyDescent="0.3">
      <c r="B408" s="661"/>
      <c r="C408" s="662"/>
      <c r="D408" s="663"/>
      <c r="E408" s="11"/>
      <c r="F408" s="11"/>
      <c r="G408" s="11"/>
      <c r="H408" s="11"/>
      <c r="I408" s="11"/>
      <c r="J408" s="11"/>
      <c r="K408" s="11"/>
      <c r="L408" s="11"/>
      <c r="M408" s="11"/>
      <c r="N408" s="678"/>
      <c r="O408" s="678"/>
      <c r="P408" s="678"/>
      <c r="Q408" s="678"/>
      <c r="R408" s="678"/>
      <c r="S408" s="678"/>
      <c r="T408" s="11"/>
      <c r="U408" s="11"/>
      <c r="V408" s="11"/>
      <c r="W408" s="11"/>
      <c r="X408" s="11"/>
      <c r="Y408" s="11"/>
      <c r="Z408" s="11"/>
      <c r="AA408" s="11"/>
      <c r="AB408" s="11"/>
      <c r="AC408" s="678"/>
      <c r="AD408" s="11"/>
      <c r="AE408" s="11"/>
      <c r="AF408" s="678"/>
      <c r="AG408" s="11"/>
      <c r="AH408" s="11"/>
      <c r="AI408" s="678"/>
      <c r="AJ408" s="678"/>
      <c r="AK408" s="678"/>
      <c r="AL408" s="678"/>
      <c r="AM408" s="678"/>
      <c r="AN408" s="678"/>
      <c r="AO408" s="678"/>
      <c r="AP408" s="678"/>
      <c r="AQ408" s="678"/>
      <c r="AR408" s="678"/>
      <c r="AS408" s="11"/>
      <c r="AT408" s="678"/>
      <c r="AU408" s="678"/>
      <c r="AV408" s="11"/>
      <c r="AW408" s="11"/>
      <c r="AX408" s="11"/>
      <c r="AY408" s="11"/>
      <c r="AZ408" s="678"/>
      <c r="BA408" s="678"/>
      <c r="BB408" s="11"/>
      <c r="BC408" s="11"/>
      <c r="BD408" s="11"/>
      <c r="BE408" s="11"/>
      <c r="BF408" s="11"/>
      <c r="BG408" s="11"/>
      <c r="BH408" s="11"/>
      <c r="BI408" s="678"/>
      <c r="BJ408" s="678"/>
      <c r="BK408" s="678"/>
      <c r="BL408" s="678"/>
      <c r="BM408" s="678"/>
      <c r="BN408" s="678"/>
      <c r="BO408" s="678"/>
      <c r="BP408" s="678"/>
      <c r="BQ408" s="678"/>
      <c r="BR408" s="678"/>
      <c r="BS408" s="678"/>
      <c r="BT408" s="678"/>
      <c r="BU408" s="678"/>
      <c r="BV408" s="11"/>
      <c r="BW408" s="11"/>
      <c r="BX408" s="11"/>
      <c r="BY408" s="11"/>
      <c r="BZ408" s="11"/>
      <c r="CA408" s="11"/>
      <c r="CB408" s="11"/>
      <c r="CC408" s="11"/>
      <c r="CD408" s="11"/>
      <c r="CE408" s="678"/>
      <c r="CF408" s="678"/>
      <c r="CG408" s="11"/>
      <c r="CH408" s="11"/>
      <c r="CI408" s="678"/>
      <c r="CJ408" s="678"/>
      <c r="CK408" s="11"/>
      <c r="CL408" s="11"/>
      <c r="CM408" s="11"/>
      <c r="CN408" s="11"/>
      <c r="CO408" s="11"/>
      <c r="CP408" s="11"/>
      <c r="CQ408" s="11"/>
      <c r="CR408" s="678"/>
      <c r="CS408" s="678"/>
      <c r="CT408" s="11"/>
      <c r="CU408" s="11"/>
      <c r="CV408" s="11"/>
      <c r="CW408" s="11"/>
      <c r="CX408" s="11"/>
      <c r="CY408" s="11"/>
      <c r="CZ408" s="11"/>
      <c r="DA408" s="678"/>
      <c r="DB408" s="678"/>
      <c r="DC408" s="678"/>
      <c r="DD408" s="678"/>
      <c r="DE408" s="678"/>
      <c r="DF408" s="678"/>
      <c r="DG408" s="678"/>
      <c r="DH408" s="678"/>
      <c r="DI408" s="678"/>
      <c r="DJ408" s="678"/>
      <c r="DK408" s="678"/>
      <c r="DL408" s="678"/>
      <c r="DM408" s="678"/>
      <c r="DN408" s="678"/>
      <c r="DO408" s="678"/>
      <c r="DP408" s="678"/>
      <c r="DQ408" s="678"/>
      <c r="DR408" s="678"/>
      <c r="DS408" s="678"/>
      <c r="DT408" s="678"/>
      <c r="DU408" s="678"/>
      <c r="DV408" s="678"/>
      <c r="DW408" s="678"/>
      <c r="DX408" s="11"/>
      <c r="DY408" s="678"/>
      <c r="DZ408" s="678"/>
      <c r="EA408" s="678"/>
      <c r="EB408" s="678"/>
      <c r="EC408" s="678"/>
      <c r="ED408" s="678"/>
      <c r="EE408" s="678"/>
      <c r="EF408" s="678"/>
      <c r="EG408" s="678"/>
      <c r="EH408" s="678"/>
      <c r="EI408" s="678"/>
      <c r="EJ408" s="678"/>
      <c r="EK408" s="678"/>
      <c r="EL408" s="678"/>
      <c r="EM408" s="678"/>
      <c r="EN408" s="678"/>
      <c r="EO408" s="678"/>
      <c r="EP408" s="678"/>
      <c r="EQ408" s="678"/>
      <c r="ER408" s="678"/>
      <c r="ES408" s="678"/>
      <c r="ET408" s="678"/>
      <c r="EU408" s="678"/>
      <c r="EV408" s="678"/>
      <c r="EW408" s="678"/>
      <c r="EX408" s="678"/>
      <c r="EY408" s="678"/>
      <c r="EZ408" s="678"/>
      <c r="FA408" s="678"/>
      <c r="FB408" s="678"/>
      <c r="FC408" s="678"/>
      <c r="FD408" s="678"/>
      <c r="FE408" s="678"/>
      <c r="FF408" s="678"/>
      <c r="FG408" s="678"/>
      <c r="FH408" s="678"/>
      <c r="FI408" s="678"/>
      <c r="FJ408" s="678"/>
      <c r="FK408" s="678"/>
      <c r="FL408" s="678"/>
      <c r="FM408" s="678"/>
      <c r="FN408" s="678"/>
      <c r="FO408" s="678"/>
      <c r="FP408" s="678"/>
      <c r="FQ408" s="678"/>
      <c r="FR408" s="678"/>
      <c r="FS408" s="678"/>
      <c r="FT408" s="678"/>
      <c r="FU408" s="678"/>
      <c r="FV408" s="678"/>
      <c r="FW408" s="678"/>
      <c r="FX408" s="678"/>
      <c r="FY408" s="678"/>
      <c r="FZ408" s="678"/>
      <c r="GA408" s="678"/>
      <c r="GB408" s="678"/>
      <c r="GC408" s="678"/>
      <c r="GD408" s="678"/>
      <c r="GE408" s="678"/>
      <c r="GF408" s="678"/>
      <c r="GG408" s="678"/>
      <c r="GH408" s="678"/>
      <c r="GI408" s="678"/>
      <c r="GJ408" s="678"/>
      <c r="GK408" s="678"/>
      <c r="GL408" s="678"/>
      <c r="GM408" s="678"/>
      <c r="GN408" s="678"/>
      <c r="GO408" s="678"/>
      <c r="GP408" s="678"/>
      <c r="GQ408" s="678"/>
      <c r="GR408" s="678"/>
      <c r="GS408" s="678"/>
      <c r="GT408" s="678"/>
      <c r="GU408" s="678"/>
      <c r="GV408" s="678"/>
      <c r="GW408" s="678"/>
      <c r="GX408" s="678"/>
      <c r="GY408" s="678"/>
      <c r="GZ408" s="678"/>
      <c r="HA408" s="678"/>
      <c r="HB408" s="678"/>
      <c r="HC408" s="678"/>
      <c r="HD408" s="678"/>
      <c r="HE408" s="678"/>
      <c r="HF408" s="678"/>
      <c r="HG408" s="678"/>
      <c r="HH408" s="678"/>
      <c r="HI408" s="678"/>
      <c r="HJ408" s="678"/>
      <c r="HK408" s="678"/>
      <c r="HL408" s="678"/>
      <c r="HM408" s="678"/>
      <c r="HN408" s="678"/>
      <c r="HO408" s="678"/>
      <c r="HP408" s="678"/>
      <c r="HQ408" s="678"/>
      <c r="HR408" s="678"/>
      <c r="HS408" s="678"/>
      <c r="HT408" s="678"/>
      <c r="HU408" s="678"/>
      <c r="HV408" s="678"/>
      <c r="HW408" s="678"/>
      <c r="HX408" s="678"/>
      <c r="HY408" s="678"/>
      <c r="HZ408" s="678"/>
      <c r="IA408" s="678"/>
      <c r="IB408" s="678"/>
      <c r="IC408" s="678"/>
      <c r="ID408" s="678"/>
      <c r="IE408" s="10"/>
      <c r="IF408" s="11"/>
      <c r="IG408" s="11"/>
      <c r="IH408" s="11"/>
    </row>
    <row r="409" spans="1:249" s="12" customFormat="1" ht="15" customHeight="1" x14ac:dyDescent="0.3">
      <c r="B409" s="661"/>
      <c r="C409" s="662"/>
      <c r="D409" s="663"/>
      <c r="E409" s="11"/>
      <c r="F409" s="11"/>
      <c r="G409" s="11"/>
      <c r="H409" s="11"/>
      <c r="I409" s="11"/>
      <c r="J409" s="11"/>
      <c r="K409" s="11"/>
      <c r="L409" s="11"/>
      <c r="M409" s="11"/>
      <c r="N409" s="678"/>
      <c r="O409" s="678"/>
      <c r="P409" s="678"/>
      <c r="Q409" s="678"/>
      <c r="R409" s="678"/>
      <c r="S409" s="678"/>
      <c r="T409" s="11"/>
      <c r="U409" s="11"/>
      <c r="V409" s="11"/>
      <c r="W409" s="11"/>
      <c r="X409" s="11"/>
      <c r="Y409" s="11"/>
      <c r="Z409" s="11"/>
      <c r="AA409" s="11"/>
      <c r="AB409" s="11"/>
      <c r="AC409" s="678"/>
      <c r="AD409" s="11"/>
      <c r="AE409" s="11"/>
      <c r="AF409" s="678"/>
      <c r="AG409" s="11"/>
      <c r="AH409" s="11"/>
      <c r="AI409" s="678"/>
      <c r="AJ409" s="678"/>
      <c r="AK409" s="678"/>
      <c r="AL409" s="678"/>
      <c r="AM409" s="678"/>
      <c r="AN409" s="678"/>
      <c r="AO409" s="678"/>
      <c r="AP409" s="678"/>
      <c r="AQ409" s="678"/>
      <c r="AR409" s="678"/>
      <c r="AS409" s="11"/>
      <c r="AT409" s="678"/>
      <c r="AU409" s="678"/>
      <c r="AV409" s="11"/>
      <c r="AW409" s="11"/>
      <c r="AX409" s="11"/>
      <c r="AY409" s="11"/>
      <c r="AZ409" s="678"/>
      <c r="BA409" s="678"/>
      <c r="BB409" s="11"/>
      <c r="BC409" s="11"/>
      <c r="BD409" s="11"/>
      <c r="BE409" s="11"/>
      <c r="BF409" s="11"/>
      <c r="BG409" s="11"/>
      <c r="BH409" s="11"/>
      <c r="BI409" s="678"/>
      <c r="BJ409" s="678"/>
      <c r="BK409" s="678"/>
      <c r="BL409" s="678"/>
      <c r="BM409" s="678"/>
      <c r="BN409" s="678"/>
      <c r="BO409" s="678"/>
      <c r="BP409" s="678"/>
      <c r="BQ409" s="678"/>
      <c r="BR409" s="678"/>
      <c r="BS409" s="678"/>
      <c r="BT409" s="678"/>
      <c r="BU409" s="678"/>
      <c r="BV409" s="11"/>
      <c r="BW409" s="11"/>
      <c r="BX409" s="11"/>
      <c r="BY409" s="11"/>
      <c r="BZ409" s="11"/>
      <c r="CA409" s="11"/>
      <c r="CB409" s="11"/>
      <c r="CC409" s="11"/>
      <c r="CD409" s="11"/>
      <c r="CE409" s="678"/>
      <c r="CF409" s="678"/>
      <c r="CG409" s="11"/>
      <c r="CH409" s="11"/>
      <c r="CI409" s="678"/>
      <c r="CJ409" s="678"/>
      <c r="CK409" s="11"/>
      <c r="CL409" s="11"/>
      <c r="CM409" s="11"/>
      <c r="CN409" s="11"/>
      <c r="CO409" s="11"/>
      <c r="CP409" s="11"/>
      <c r="CQ409" s="11"/>
      <c r="CR409" s="678"/>
      <c r="CS409" s="678"/>
      <c r="CT409" s="11"/>
      <c r="CU409" s="11"/>
      <c r="CV409" s="11"/>
      <c r="CW409" s="11"/>
      <c r="CX409" s="11"/>
      <c r="CY409" s="11"/>
      <c r="CZ409" s="11"/>
      <c r="DA409" s="678"/>
      <c r="DB409" s="678"/>
      <c r="DC409" s="678"/>
      <c r="DD409" s="678"/>
      <c r="DE409" s="678"/>
      <c r="DF409" s="678"/>
      <c r="DG409" s="678"/>
      <c r="DH409" s="678"/>
      <c r="DI409" s="678"/>
      <c r="DJ409" s="678"/>
      <c r="DK409" s="678"/>
      <c r="DL409" s="678"/>
      <c r="DM409" s="678"/>
      <c r="DN409" s="678"/>
      <c r="DO409" s="678"/>
      <c r="DP409" s="678"/>
      <c r="DQ409" s="678"/>
      <c r="DR409" s="678"/>
      <c r="DS409" s="678"/>
      <c r="DT409" s="678"/>
      <c r="DU409" s="678"/>
      <c r="DV409" s="678"/>
      <c r="DW409" s="678"/>
      <c r="DX409" s="11"/>
      <c r="DY409" s="678"/>
      <c r="DZ409" s="678"/>
      <c r="EA409" s="678"/>
      <c r="EB409" s="678"/>
      <c r="EC409" s="678"/>
      <c r="ED409" s="678"/>
      <c r="EE409" s="678"/>
      <c r="EF409" s="678"/>
      <c r="EG409" s="678"/>
      <c r="EH409" s="678"/>
      <c r="EI409" s="678"/>
      <c r="EJ409" s="678"/>
      <c r="EK409" s="678"/>
      <c r="EL409" s="678"/>
      <c r="EM409" s="678"/>
      <c r="EN409" s="678"/>
      <c r="EO409" s="678"/>
      <c r="EP409" s="678"/>
      <c r="EQ409" s="678"/>
      <c r="ER409" s="678"/>
      <c r="ES409" s="678"/>
      <c r="ET409" s="678"/>
      <c r="EU409" s="678"/>
      <c r="EV409" s="678"/>
      <c r="EW409" s="678"/>
      <c r="EX409" s="678"/>
      <c r="EY409" s="678"/>
      <c r="EZ409" s="678"/>
      <c r="FA409" s="678"/>
      <c r="FB409" s="678"/>
      <c r="FC409" s="678"/>
      <c r="FD409" s="678"/>
      <c r="FE409" s="678"/>
      <c r="FF409" s="678"/>
      <c r="FG409" s="678"/>
      <c r="FH409" s="678"/>
      <c r="FI409" s="678"/>
      <c r="FJ409" s="678"/>
      <c r="FK409" s="678"/>
      <c r="FL409" s="678"/>
      <c r="FM409" s="678"/>
      <c r="FN409" s="678"/>
      <c r="FO409" s="678"/>
      <c r="FP409" s="678"/>
      <c r="FQ409" s="678"/>
      <c r="FR409" s="678"/>
      <c r="FS409" s="678"/>
      <c r="FT409" s="678"/>
      <c r="FU409" s="678"/>
      <c r="FV409" s="678"/>
      <c r="FW409" s="678"/>
      <c r="FX409" s="678"/>
      <c r="FY409" s="678"/>
      <c r="FZ409" s="678"/>
      <c r="GA409" s="678"/>
      <c r="GB409" s="678"/>
      <c r="GC409" s="678"/>
      <c r="GD409" s="678"/>
      <c r="GE409" s="678"/>
      <c r="GF409" s="678"/>
      <c r="GG409" s="678"/>
      <c r="GH409" s="678"/>
      <c r="GI409" s="678"/>
      <c r="GJ409" s="678"/>
      <c r="GK409" s="678"/>
      <c r="GL409" s="678"/>
      <c r="GM409" s="678"/>
      <c r="GN409" s="678"/>
      <c r="GO409" s="678"/>
      <c r="GP409" s="678"/>
      <c r="GQ409" s="678"/>
      <c r="GR409" s="678"/>
      <c r="GS409" s="678"/>
      <c r="GT409" s="678"/>
      <c r="GU409" s="678"/>
      <c r="GV409" s="678"/>
      <c r="GW409" s="678"/>
      <c r="GX409" s="678"/>
      <c r="GY409" s="678"/>
      <c r="GZ409" s="678"/>
      <c r="HA409" s="678"/>
      <c r="HB409" s="678"/>
      <c r="HC409" s="678"/>
      <c r="HD409" s="678"/>
      <c r="HE409" s="678"/>
      <c r="HF409" s="678"/>
      <c r="HG409" s="678"/>
      <c r="HH409" s="678"/>
      <c r="HI409" s="678"/>
      <c r="HJ409" s="678"/>
      <c r="HK409" s="678"/>
      <c r="HL409" s="678"/>
      <c r="HM409" s="678"/>
      <c r="HN409" s="678"/>
      <c r="HO409" s="678"/>
      <c r="HP409" s="678"/>
      <c r="HQ409" s="678"/>
      <c r="HR409" s="678"/>
      <c r="HS409" s="678"/>
      <c r="HT409" s="678"/>
      <c r="HU409" s="678"/>
      <c r="HV409" s="678"/>
      <c r="HW409" s="678"/>
      <c r="HX409" s="678"/>
      <c r="HY409" s="678"/>
      <c r="HZ409" s="678"/>
      <c r="IA409" s="678"/>
      <c r="IB409" s="678"/>
      <c r="IC409" s="678"/>
      <c r="ID409" s="678"/>
      <c r="IE409" s="10"/>
      <c r="IF409" s="11"/>
      <c r="IG409" s="11"/>
      <c r="IH409" s="11"/>
    </row>
    <row r="410" spans="1:249" s="12" customFormat="1" ht="15" customHeight="1" x14ac:dyDescent="0.3">
      <c r="B410" s="661"/>
      <c r="C410" s="662"/>
      <c r="D410" s="663"/>
      <c r="E410" s="11"/>
      <c r="F410" s="11"/>
      <c r="G410" s="11"/>
      <c r="H410" s="11"/>
      <c r="I410" s="11"/>
      <c r="J410" s="11"/>
      <c r="K410" s="11"/>
      <c r="L410" s="11"/>
      <c r="M410" s="11"/>
      <c r="N410" s="678"/>
      <c r="O410" s="678"/>
      <c r="P410" s="678"/>
      <c r="Q410" s="678"/>
      <c r="R410" s="678"/>
      <c r="S410" s="678"/>
      <c r="T410" s="11"/>
      <c r="U410" s="11"/>
      <c r="V410" s="11"/>
      <c r="W410" s="11"/>
      <c r="X410" s="11"/>
      <c r="Y410" s="11"/>
      <c r="Z410" s="11"/>
      <c r="AA410" s="11"/>
      <c r="AB410" s="11"/>
      <c r="AC410" s="678"/>
      <c r="AD410" s="11"/>
      <c r="AE410" s="11"/>
      <c r="AF410" s="678"/>
      <c r="AG410" s="11"/>
      <c r="AH410" s="11"/>
      <c r="AI410" s="678"/>
      <c r="AJ410" s="678"/>
      <c r="AK410" s="678"/>
      <c r="AL410" s="678"/>
      <c r="AM410" s="678"/>
      <c r="AN410" s="678"/>
      <c r="AO410" s="678"/>
      <c r="AP410" s="678"/>
      <c r="AQ410" s="678"/>
      <c r="AR410" s="678"/>
      <c r="AS410" s="11"/>
      <c r="AT410" s="678"/>
      <c r="AU410" s="678"/>
      <c r="AV410" s="11"/>
      <c r="AW410" s="11"/>
      <c r="AX410" s="11"/>
      <c r="AY410" s="11"/>
      <c r="AZ410" s="678"/>
      <c r="BA410" s="678"/>
      <c r="BB410" s="11"/>
      <c r="BC410" s="11"/>
      <c r="BD410" s="11"/>
      <c r="BE410" s="11"/>
      <c r="BF410" s="11"/>
      <c r="BG410" s="11"/>
      <c r="BH410" s="11"/>
      <c r="BI410" s="678"/>
      <c r="BJ410" s="678"/>
      <c r="BK410" s="678"/>
      <c r="BL410" s="678"/>
      <c r="BM410" s="678"/>
      <c r="BN410" s="678"/>
      <c r="BO410" s="678"/>
      <c r="BP410" s="678"/>
      <c r="BQ410" s="678"/>
      <c r="BR410" s="678"/>
      <c r="BS410" s="678"/>
      <c r="BT410" s="678"/>
      <c r="BU410" s="678"/>
      <c r="BV410" s="11"/>
      <c r="BW410" s="11"/>
      <c r="BX410" s="11"/>
      <c r="BY410" s="11"/>
      <c r="BZ410" s="11"/>
      <c r="CA410" s="11"/>
      <c r="CB410" s="11"/>
      <c r="CC410" s="11"/>
      <c r="CD410" s="11"/>
      <c r="CE410" s="678"/>
      <c r="CF410" s="678"/>
      <c r="CG410" s="11"/>
      <c r="CH410" s="11"/>
      <c r="CI410" s="678"/>
      <c r="CJ410" s="678"/>
      <c r="CK410" s="11"/>
      <c r="CL410" s="11"/>
      <c r="CM410" s="11"/>
      <c r="CN410" s="11"/>
      <c r="CO410" s="11"/>
      <c r="CP410" s="11"/>
      <c r="CQ410" s="11"/>
      <c r="CR410" s="678"/>
      <c r="CS410" s="678"/>
      <c r="CT410" s="11"/>
      <c r="CU410" s="11"/>
      <c r="CV410" s="11"/>
      <c r="CW410" s="11"/>
      <c r="CX410" s="11"/>
      <c r="CY410" s="11"/>
      <c r="CZ410" s="11"/>
      <c r="DA410" s="678"/>
      <c r="DB410" s="678"/>
      <c r="DC410" s="678"/>
      <c r="DD410" s="678"/>
      <c r="DE410" s="678"/>
      <c r="DF410" s="678"/>
      <c r="DG410" s="678"/>
      <c r="DH410" s="678"/>
      <c r="DI410" s="678"/>
      <c r="DJ410" s="678"/>
      <c r="DK410" s="678"/>
      <c r="DL410" s="678"/>
      <c r="DM410" s="678"/>
      <c r="DN410" s="678"/>
      <c r="DO410" s="678"/>
      <c r="DP410" s="678"/>
      <c r="DQ410" s="678"/>
      <c r="DR410" s="678"/>
      <c r="DS410" s="678"/>
      <c r="DT410" s="678"/>
      <c r="DU410" s="678"/>
      <c r="DV410" s="678"/>
      <c r="DW410" s="678"/>
      <c r="DX410" s="11"/>
      <c r="DY410" s="678"/>
      <c r="DZ410" s="678"/>
      <c r="EA410" s="678"/>
      <c r="EB410" s="678"/>
      <c r="EC410" s="678"/>
      <c r="ED410" s="678"/>
      <c r="EE410" s="678"/>
      <c r="EF410" s="678"/>
      <c r="EG410" s="678"/>
      <c r="EH410" s="678"/>
      <c r="EI410" s="678"/>
      <c r="EJ410" s="678"/>
      <c r="EK410" s="678"/>
      <c r="EL410" s="678"/>
      <c r="EM410" s="678"/>
      <c r="EN410" s="678"/>
      <c r="EO410" s="678"/>
      <c r="EP410" s="678"/>
      <c r="EQ410" s="678"/>
      <c r="ER410" s="678"/>
      <c r="ES410" s="678"/>
      <c r="ET410" s="678"/>
      <c r="EU410" s="678"/>
      <c r="EV410" s="678"/>
      <c r="EW410" s="678"/>
      <c r="EX410" s="678"/>
      <c r="EY410" s="678"/>
      <c r="EZ410" s="678"/>
      <c r="FA410" s="678"/>
      <c r="FB410" s="678"/>
      <c r="FC410" s="678"/>
      <c r="FD410" s="678"/>
      <c r="FE410" s="678"/>
      <c r="FF410" s="678"/>
      <c r="FG410" s="678"/>
      <c r="FH410" s="678"/>
      <c r="FI410" s="678"/>
      <c r="FJ410" s="678"/>
      <c r="FK410" s="678"/>
      <c r="FL410" s="678"/>
      <c r="FM410" s="678"/>
      <c r="FN410" s="678"/>
      <c r="FO410" s="678"/>
      <c r="FP410" s="678"/>
      <c r="FQ410" s="678"/>
      <c r="FR410" s="678"/>
      <c r="FS410" s="678"/>
      <c r="FT410" s="678"/>
      <c r="FU410" s="678"/>
      <c r="FV410" s="678"/>
      <c r="FW410" s="678"/>
      <c r="FX410" s="678"/>
      <c r="FY410" s="678"/>
      <c r="FZ410" s="678"/>
      <c r="GA410" s="678"/>
      <c r="GB410" s="678"/>
      <c r="GC410" s="678"/>
      <c r="GD410" s="678"/>
      <c r="GE410" s="678"/>
      <c r="GF410" s="678"/>
      <c r="GG410" s="678"/>
      <c r="GH410" s="678"/>
      <c r="GI410" s="678"/>
      <c r="GJ410" s="678"/>
      <c r="GK410" s="678"/>
      <c r="GL410" s="678"/>
      <c r="GM410" s="678"/>
      <c r="GN410" s="678"/>
      <c r="GO410" s="678"/>
      <c r="GP410" s="678"/>
      <c r="GQ410" s="678"/>
      <c r="GR410" s="678"/>
      <c r="GS410" s="678"/>
      <c r="GT410" s="678"/>
      <c r="GU410" s="678"/>
      <c r="GV410" s="678"/>
      <c r="GW410" s="678"/>
      <c r="GX410" s="678"/>
      <c r="GY410" s="678"/>
      <c r="GZ410" s="678"/>
      <c r="HA410" s="678"/>
      <c r="HB410" s="678"/>
      <c r="HC410" s="678"/>
      <c r="HD410" s="678"/>
      <c r="HE410" s="678"/>
      <c r="HF410" s="678"/>
      <c r="HG410" s="678"/>
      <c r="HH410" s="678"/>
      <c r="HI410" s="678"/>
      <c r="HJ410" s="678"/>
      <c r="HK410" s="678"/>
      <c r="HL410" s="678"/>
      <c r="HM410" s="678"/>
      <c r="HN410" s="678"/>
      <c r="HO410" s="678"/>
      <c r="HP410" s="678"/>
      <c r="HQ410" s="678"/>
      <c r="HR410" s="678"/>
      <c r="HS410" s="678"/>
      <c r="HT410" s="678"/>
      <c r="HU410" s="678"/>
      <c r="HV410" s="678"/>
      <c r="HW410" s="678"/>
      <c r="HX410" s="678"/>
      <c r="HY410" s="678"/>
      <c r="HZ410" s="678"/>
      <c r="IA410" s="678"/>
      <c r="IB410" s="678"/>
      <c r="IC410" s="678"/>
      <c r="ID410" s="678"/>
      <c r="IE410" s="10"/>
      <c r="IF410" s="11"/>
      <c r="IG410" s="11"/>
      <c r="IH410" s="11"/>
    </row>
    <row r="411" spans="1:249" s="685" customFormat="1" ht="46.5" customHeight="1" x14ac:dyDescent="0.25">
      <c r="B411" s="705"/>
      <c r="C411" s="705"/>
      <c r="D411" s="705"/>
      <c r="E411" s="705"/>
      <c r="F411" s="705"/>
      <c r="G411" s="705"/>
      <c r="H411" s="705"/>
      <c r="I411" s="705"/>
      <c r="J411" s="705"/>
      <c r="K411" s="705"/>
      <c r="L411" s="705"/>
      <c r="M411" s="705"/>
      <c r="N411" s="705"/>
      <c r="O411" s="705"/>
      <c r="P411" s="705"/>
      <c r="Q411" s="705"/>
      <c r="R411" s="705"/>
      <c r="S411" s="705"/>
      <c r="T411" s="705"/>
      <c r="U411" s="705"/>
      <c r="V411" s="705"/>
      <c r="W411" s="705"/>
      <c r="X411" s="705"/>
      <c r="Y411" s="705"/>
      <c r="Z411" s="705"/>
      <c r="AA411" s="705"/>
      <c r="AB411" s="705"/>
      <c r="AC411" s="705"/>
      <c r="AD411" s="705"/>
      <c r="AE411" s="705"/>
      <c r="AF411" s="705"/>
      <c r="AG411" s="705"/>
      <c r="AH411" s="705"/>
      <c r="AI411" s="705"/>
      <c r="AJ411" s="705"/>
      <c r="AK411" s="705"/>
      <c r="AL411" s="705"/>
      <c r="AM411" s="705"/>
      <c r="AN411" s="705"/>
      <c r="AO411" s="705"/>
      <c r="AP411" s="705"/>
      <c r="AQ411" s="705"/>
      <c r="AR411" s="705"/>
      <c r="AS411" s="705"/>
      <c r="AT411" s="705"/>
      <c r="AU411" s="705"/>
      <c r="AV411" s="705"/>
      <c r="AW411" s="705"/>
      <c r="AX411" s="705"/>
      <c r="AY411" s="705"/>
      <c r="AZ411" s="705"/>
      <c r="BA411" s="705"/>
      <c r="BB411" s="705"/>
      <c r="BC411" s="705"/>
      <c r="BD411" s="705"/>
      <c r="BE411" s="705"/>
      <c r="BF411" s="705"/>
      <c r="BG411" s="705"/>
      <c r="BH411" s="705"/>
      <c r="BI411" s="705"/>
      <c r="BJ411" s="705"/>
      <c r="BK411" s="705"/>
      <c r="BL411" s="705"/>
      <c r="BM411" s="705"/>
      <c r="BN411" s="705"/>
      <c r="BO411" s="705"/>
      <c r="BP411" s="705"/>
      <c r="BQ411" s="705"/>
      <c r="BR411" s="705"/>
      <c r="BS411" s="705"/>
      <c r="BT411" s="705"/>
      <c r="BU411" s="705"/>
      <c r="BV411" s="705"/>
      <c r="BW411" s="705"/>
      <c r="BX411" s="705"/>
      <c r="BY411" s="705"/>
      <c r="BZ411" s="705"/>
      <c r="CA411" s="705"/>
      <c r="CB411" s="705"/>
      <c r="CC411" s="705"/>
      <c r="CD411" s="705"/>
      <c r="CE411" s="705"/>
      <c r="CF411" s="705"/>
      <c r="CG411" s="705"/>
      <c r="CH411" s="705"/>
      <c r="CI411" s="705"/>
      <c r="CJ411" s="705"/>
      <c r="CK411" s="705"/>
      <c r="CL411" s="705"/>
      <c r="CM411" s="705"/>
      <c r="CN411" s="705"/>
      <c r="CO411" s="705"/>
      <c r="CP411" s="705"/>
      <c r="CQ411" s="705"/>
      <c r="CR411" s="705"/>
      <c r="CS411" s="705"/>
      <c r="CT411" s="705"/>
      <c r="CU411" s="705"/>
      <c r="CV411" s="705"/>
      <c r="CW411" s="705"/>
      <c r="CX411" s="686"/>
      <c r="CY411" s="686"/>
      <c r="CZ411" s="687"/>
      <c r="DA411" s="706"/>
      <c r="DB411" s="706"/>
      <c r="DC411" s="707"/>
      <c r="DD411" s="707"/>
      <c r="DE411" s="707"/>
      <c r="DF411" s="707"/>
      <c r="DG411" s="707"/>
      <c r="DH411" s="707"/>
      <c r="DI411" s="707"/>
      <c r="DJ411" s="707"/>
      <c r="DK411" s="707"/>
      <c r="DL411" s="707"/>
      <c r="DM411" s="707"/>
      <c r="DN411" s="707"/>
      <c r="DO411" s="707"/>
      <c r="DP411" s="707"/>
      <c r="DQ411" s="707"/>
      <c r="DR411" s="707"/>
      <c r="DS411" s="707"/>
      <c r="DT411" s="707"/>
      <c r="DU411" s="707"/>
      <c r="DV411" s="707"/>
      <c r="DW411" s="707"/>
      <c r="DX411" s="707"/>
      <c r="DY411" s="707"/>
      <c r="DZ411" s="707"/>
      <c r="EA411" s="707"/>
      <c r="EB411" s="707"/>
      <c r="EC411" s="707"/>
      <c r="ED411" s="707"/>
      <c r="EE411" s="707"/>
      <c r="EF411" s="707"/>
      <c r="EG411" s="707"/>
      <c r="EH411" s="707"/>
      <c r="EI411" s="707"/>
      <c r="EJ411" s="707"/>
      <c r="EK411" s="707"/>
      <c r="EL411" s="707"/>
      <c r="EM411" s="707"/>
      <c r="EN411" s="707"/>
      <c r="EO411" s="707"/>
      <c r="EP411" s="707"/>
      <c r="EQ411" s="707"/>
      <c r="ER411" s="707"/>
      <c r="ES411" s="707"/>
      <c r="ET411" s="707"/>
      <c r="EU411" s="707"/>
      <c r="EV411" s="707"/>
      <c r="EW411" s="707"/>
      <c r="EX411" s="707"/>
      <c r="EY411" s="707"/>
      <c r="EZ411" s="707"/>
      <c r="FA411" s="707"/>
      <c r="FB411" s="707"/>
      <c r="FC411" s="707"/>
      <c r="IE411" s="688"/>
    </row>
    <row r="412" spans="1:249" s="663" customFormat="1" ht="18.75" customHeight="1" x14ac:dyDescent="0.3">
      <c r="A412" s="689"/>
      <c r="B412" s="662"/>
      <c r="D412" s="678"/>
      <c r="E412" s="11"/>
      <c r="F412" s="11"/>
      <c r="G412" s="678"/>
      <c r="H412" s="11"/>
      <c r="I412" s="11"/>
      <c r="J412" s="678"/>
      <c r="K412" s="11"/>
      <c r="L412" s="11"/>
      <c r="M412" s="678"/>
      <c r="N412" s="678"/>
      <c r="O412" s="678"/>
      <c r="P412" s="678"/>
      <c r="Q412" s="678"/>
      <c r="R412" s="678"/>
      <c r="S412" s="678"/>
      <c r="T412" s="678"/>
      <c r="U412" s="678"/>
      <c r="V412" s="11"/>
      <c r="W412" s="678"/>
      <c r="X412" s="678"/>
      <c r="Y412" s="11"/>
      <c r="Z412" s="11"/>
      <c r="AA412" s="11"/>
      <c r="AB412" s="11"/>
      <c r="AC412" s="678"/>
      <c r="AD412" s="678"/>
      <c r="AE412" s="11"/>
      <c r="AF412" s="11"/>
      <c r="AG412" s="11"/>
      <c r="AH412" s="11"/>
      <c r="AI412" s="11"/>
      <c r="AJ412" s="11"/>
      <c r="AK412" s="678"/>
      <c r="AL412" s="678"/>
      <c r="AM412" s="11"/>
      <c r="AN412" s="11"/>
      <c r="AO412" s="11"/>
      <c r="AP412" s="11"/>
      <c r="AQ412" s="11"/>
      <c r="AR412" s="11"/>
      <c r="AS412" s="11"/>
      <c r="AT412" s="11"/>
      <c r="AU412" s="11"/>
      <c r="AV412" s="678"/>
      <c r="AW412" s="678"/>
      <c r="AX412" s="678"/>
      <c r="AY412" s="11"/>
      <c r="AZ412" s="678"/>
      <c r="BA412" s="678"/>
      <c r="BB412" s="11"/>
      <c r="BC412" s="11"/>
      <c r="BD412" s="11"/>
      <c r="BE412" s="11"/>
      <c r="BF412" s="11"/>
      <c r="BG412" s="11"/>
      <c r="BH412" s="11"/>
      <c r="BI412" s="678"/>
      <c r="BJ412" s="678"/>
      <c r="BK412" s="678"/>
      <c r="BL412" s="678"/>
      <c r="BM412" s="678"/>
      <c r="BN412" s="678"/>
      <c r="BO412" s="678"/>
      <c r="BP412" s="678"/>
      <c r="BQ412" s="678"/>
      <c r="BR412" s="678"/>
      <c r="BS412" s="678"/>
      <c r="BT412" s="678"/>
      <c r="BU412" s="678"/>
      <c r="BV412" s="11"/>
      <c r="BW412" s="11"/>
      <c r="BX412" s="11"/>
      <c r="BY412" s="11"/>
      <c r="BZ412" s="11"/>
      <c r="CA412" s="11"/>
      <c r="CB412" s="11"/>
      <c r="CC412" s="11"/>
      <c r="CD412" s="11"/>
      <c r="CE412" s="678"/>
      <c r="CF412" s="678"/>
      <c r="CG412" s="11"/>
      <c r="CH412" s="11"/>
      <c r="CI412" s="11"/>
      <c r="CJ412" s="11"/>
      <c r="CK412" s="678"/>
      <c r="CL412" s="678"/>
      <c r="CM412" s="678"/>
      <c r="CN412" s="678"/>
      <c r="CO412" s="678"/>
      <c r="CP412" s="678"/>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c r="GN412" s="11"/>
      <c r="GO412" s="11"/>
      <c r="GP412" s="11"/>
      <c r="GQ412" s="11"/>
      <c r="GR412" s="11"/>
      <c r="GS412" s="11"/>
      <c r="GT412" s="11"/>
      <c r="GU412" s="11"/>
      <c r="GV412" s="11"/>
      <c r="GW412" s="11"/>
      <c r="GX412" s="11"/>
      <c r="GY412" s="11"/>
      <c r="GZ412" s="11"/>
      <c r="HA412" s="11"/>
      <c r="HB412" s="11"/>
      <c r="HC412" s="11"/>
      <c r="HD412" s="11"/>
      <c r="HE412" s="11"/>
      <c r="HF412" s="11"/>
      <c r="HG412" s="11"/>
      <c r="HH412" s="11"/>
      <c r="HI412" s="11"/>
      <c r="HJ412" s="11"/>
      <c r="HK412" s="11"/>
      <c r="HL412" s="11"/>
      <c r="HM412" s="11"/>
      <c r="HN412" s="11"/>
      <c r="HO412" s="11"/>
      <c r="HP412" s="11"/>
      <c r="HQ412" s="11"/>
      <c r="HR412" s="11"/>
      <c r="HS412" s="11"/>
      <c r="HT412" s="11"/>
      <c r="HU412" s="11"/>
      <c r="HV412" s="11"/>
      <c r="HW412" s="11"/>
      <c r="HX412" s="11"/>
      <c r="HY412" s="11"/>
      <c r="HZ412" s="11"/>
      <c r="IA412" s="11"/>
      <c r="IB412" s="11"/>
      <c r="IC412" s="11"/>
      <c r="ID412" s="11"/>
      <c r="IE412" s="10"/>
      <c r="IF412" s="11"/>
      <c r="IG412" s="11"/>
      <c r="IH412" s="11"/>
    </row>
    <row r="413" spans="1:249" s="12" customFormat="1" ht="18.75" customHeight="1" x14ac:dyDescent="0.3">
      <c r="A413" s="690"/>
      <c r="B413" s="691"/>
      <c r="C413" s="663"/>
      <c r="D413" s="678"/>
      <c r="E413" s="11"/>
      <c r="F413" s="11"/>
      <c r="G413" s="678"/>
      <c r="H413" s="11"/>
      <c r="I413" s="11"/>
      <c r="J413" s="678"/>
      <c r="K413" s="11"/>
      <c r="L413" s="11"/>
      <c r="M413" s="678"/>
      <c r="N413" s="678"/>
      <c r="O413" s="678"/>
      <c r="P413" s="678"/>
      <c r="Q413" s="678"/>
      <c r="R413" s="678"/>
      <c r="S413" s="678"/>
      <c r="T413" s="678"/>
      <c r="U413" s="678"/>
      <c r="V413" s="11"/>
      <c r="W413" s="678"/>
      <c r="X413" s="678"/>
      <c r="Y413" s="11"/>
      <c r="Z413" s="11"/>
      <c r="AA413" s="11"/>
      <c r="AB413" s="11"/>
      <c r="AC413" s="678"/>
      <c r="AD413" s="678"/>
      <c r="AE413" s="11"/>
      <c r="AF413" s="11"/>
      <c r="AG413" s="11"/>
      <c r="AH413" s="11"/>
      <c r="AI413" s="11"/>
      <c r="AJ413" s="11"/>
      <c r="AK413" s="678"/>
      <c r="AL413" s="678"/>
      <c r="AM413" s="11"/>
      <c r="AN413" s="11"/>
      <c r="AO413" s="11"/>
      <c r="AP413" s="11"/>
      <c r="AQ413" s="11"/>
      <c r="AR413" s="11"/>
      <c r="AS413" s="11"/>
      <c r="AT413" s="11"/>
      <c r="AU413" s="11"/>
      <c r="AV413" s="678"/>
      <c r="AW413" s="678"/>
      <c r="AX413" s="678"/>
      <c r="AY413" s="11"/>
      <c r="AZ413" s="678"/>
      <c r="BA413" s="678"/>
      <c r="BB413" s="11"/>
      <c r="BC413" s="11"/>
      <c r="BD413" s="11"/>
      <c r="BE413" s="11"/>
      <c r="BF413" s="11"/>
      <c r="BG413" s="11"/>
      <c r="BH413" s="11"/>
      <c r="BI413" s="678"/>
      <c r="BJ413" s="678"/>
      <c r="BK413" s="678"/>
      <c r="BL413" s="678"/>
      <c r="BM413" s="678"/>
      <c r="BN413" s="678"/>
      <c r="BO413" s="678"/>
      <c r="BP413" s="678"/>
      <c r="BQ413" s="678"/>
      <c r="BR413" s="678"/>
      <c r="BS413" s="678"/>
      <c r="BT413" s="678"/>
      <c r="BU413" s="678"/>
      <c r="BV413" s="11"/>
      <c r="BW413" s="11"/>
      <c r="BX413" s="11"/>
      <c r="BY413" s="11"/>
      <c r="BZ413" s="11"/>
      <c r="CA413" s="11"/>
      <c r="CB413" s="11"/>
      <c r="CC413" s="11"/>
      <c r="CD413" s="11"/>
      <c r="CE413" s="678"/>
      <c r="CF413" s="678"/>
      <c r="CG413" s="11"/>
      <c r="CH413" s="11"/>
      <c r="CI413" s="11"/>
      <c r="CJ413" s="11"/>
      <c r="CK413" s="678"/>
      <c r="CL413" s="678"/>
      <c r="CM413" s="678"/>
      <c r="CN413" s="678"/>
      <c r="CO413" s="678"/>
      <c r="CP413" s="678"/>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c r="HM413" s="11"/>
      <c r="HN413" s="11"/>
      <c r="HO413" s="11"/>
      <c r="HP413" s="11"/>
      <c r="HQ413" s="11"/>
      <c r="HR413" s="11"/>
      <c r="HS413" s="11"/>
      <c r="HT413" s="11"/>
      <c r="HU413" s="11"/>
      <c r="HV413" s="11"/>
      <c r="HW413" s="11"/>
      <c r="HX413" s="11"/>
      <c r="HY413" s="11"/>
      <c r="HZ413" s="11"/>
      <c r="IA413" s="11"/>
      <c r="IB413" s="11"/>
      <c r="IC413" s="11"/>
      <c r="ID413" s="11"/>
      <c r="IE413" s="10"/>
      <c r="IF413" s="11"/>
      <c r="IG413" s="11"/>
      <c r="IH413" s="11"/>
    </row>
    <row r="414" spans="1:249" s="692" customFormat="1" ht="46.5" customHeight="1" x14ac:dyDescent="0.25">
      <c r="B414" s="698"/>
      <c r="C414" s="698"/>
      <c r="D414" s="698"/>
      <c r="E414" s="698"/>
      <c r="F414" s="698"/>
      <c r="G414" s="698"/>
      <c r="H414" s="698"/>
      <c r="I414" s="698"/>
      <c r="J414" s="698"/>
      <c r="K414" s="698"/>
      <c r="L414" s="698"/>
      <c r="M414" s="698"/>
      <c r="N414" s="698"/>
      <c r="O414" s="698"/>
      <c r="P414" s="698"/>
      <c r="Q414" s="698"/>
      <c r="R414" s="698"/>
      <c r="S414" s="698"/>
      <c r="T414" s="698"/>
      <c r="U414" s="698"/>
      <c r="V414" s="698"/>
      <c r="W414" s="698"/>
      <c r="X414" s="698"/>
      <c r="Y414" s="698"/>
      <c r="Z414" s="698"/>
      <c r="AA414" s="698"/>
      <c r="AB414" s="698"/>
      <c r="AC414" s="698"/>
      <c r="AD414" s="698"/>
      <c r="AE414" s="698"/>
      <c r="AF414" s="698"/>
      <c r="AG414" s="698"/>
      <c r="AH414" s="698"/>
      <c r="AI414" s="698"/>
      <c r="AJ414" s="698"/>
      <c r="AK414" s="698"/>
      <c r="AL414" s="698"/>
      <c r="AM414" s="698"/>
      <c r="AN414" s="698"/>
      <c r="AO414" s="698"/>
      <c r="AP414" s="698"/>
      <c r="AQ414" s="698"/>
      <c r="AR414" s="698"/>
      <c r="AS414" s="698"/>
      <c r="AT414" s="698"/>
      <c r="AU414" s="698"/>
      <c r="AV414" s="698"/>
      <c r="AW414" s="698"/>
      <c r="AX414" s="698"/>
      <c r="AY414" s="698"/>
      <c r="AZ414" s="698"/>
      <c r="BA414" s="698"/>
      <c r="BB414" s="698"/>
      <c r="BC414" s="698"/>
      <c r="BD414" s="698"/>
      <c r="BE414" s="698"/>
      <c r="BF414" s="698"/>
      <c r="BG414" s="698"/>
      <c r="BH414" s="698"/>
      <c r="BI414" s="698"/>
      <c r="BJ414" s="698"/>
      <c r="BK414" s="698"/>
      <c r="BL414" s="698"/>
      <c r="BM414" s="698"/>
      <c r="BN414" s="698"/>
      <c r="BO414" s="698"/>
      <c r="BP414" s="698"/>
      <c r="BQ414" s="698"/>
      <c r="BR414" s="698"/>
      <c r="BS414" s="698"/>
      <c r="BT414" s="698"/>
      <c r="BU414" s="698"/>
      <c r="BV414" s="698"/>
      <c r="BW414" s="698"/>
      <c r="BX414" s="698"/>
      <c r="BY414" s="698"/>
      <c r="BZ414" s="698"/>
      <c r="CA414" s="698"/>
      <c r="CB414" s="698"/>
      <c r="CC414" s="698"/>
      <c r="CD414" s="698"/>
      <c r="CE414" s="693"/>
      <c r="CF414" s="693"/>
      <c r="CG414" s="694"/>
      <c r="CH414" s="694"/>
      <c r="CI414" s="693"/>
      <c r="CJ414" s="693"/>
      <c r="CK414" s="694"/>
      <c r="CL414" s="694"/>
      <c r="CM414" s="694"/>
      <c r="CN414" s="694"/>
      <c r="CO414" s="694"/>
      <c r="CP414" s="694"/>
      <c r="CQ414" s="694"/>
      <c r="CR414" s="693"/>
      <c r="CS414" s="693"/>
      <c r="CT414" s="694"/>
      <c r="CU414" s="694"/>
      <c r="CV414" s="694"/>
      <c r="CW414" s="694"/>
      <c r="CX414" s="694"/>
      <c r="CY414" s="694"/>
      <c r="CZ414" s="694"/>
      <c r="DA414" s="693"/>
      <c r="DB414" s="693"/>
      <c r="DC414" s="693"/>
      <c r="DD414" s="693"/>
      <c r="DE414" s="693"/>
      <c r="DF414" s="693"/>
      <c r="DG414" s="693"/>
      <c r="DH414" s="693"/>
      <c r="DI414" s="693"/>
      <c r="DJ414" s="693"/>
      <c r="DK414" s="693"/>
      <c r="DL414" s="693"/>
      <c r="DM414" s="693"/>
      <c r="DN414" s="693"/>
      <c r="DO414" s="693"/>
      <c r="DP414" s="693"/>
      <c r="DQ414" s="693"/>
      <c r="DR414" s="693"/>
      <c r="DS414" s="693"/>
      <c r="DT414" s="693"/>
      <c r="DU414" s="693"/>
      <c r="DV414" s="693"/>
      <c r="DW414" s="693"/>
      <c r="DX414" s="694"/>
      <c r="DY414" s="699"/>
      <c r="DZ414" s="699"/>
      <c r="EA414" s="695"/>
      <c r="EB414" s="695"/>
      <c r="EC414" s="695"/>
      <c r="ED414" s="695"/>
      <c r="EE414" s="695"/>
      <c r="EF414" s="695"/>
      <c r="EG414" s="695"/>
      <c r="EH414" s="695"/>
      <c r="EI414" s="695"/>
      <c r="EJ414" s="695"/>
      <c r="EK414" s="693"/>
      <c r="EL414" s="693"/>
      <c r="EM414" s="693"/>
      <c r="EN414" s="693"/>
      <c r="EO414" s="693"/>
      <c r="EP414" s="693"/>
      <c r="EQ414" s="693"/>
      <c r="ER414" s="693"/>
      <c r="ES414" s="693"/>
      <c r="ET414" s="693"/>
      <c r="EU414" s="693"/>
      <c r="EV414" s="693"/>
      <c r="EW414" s="695"/>
      <c r="EX414" s="695"/>
      <c r="EY414" s="695"/>
      <c r="EZ414" s="695"/>
      <c r="FA414" s="695"/>
      <c r="FB414" s="695"/>
      <c r="FC414" s="695"/>
      <c r="FD414" s="695"/>
      <c r="FE414" s="695"/>
      <c r="FF414" s="695"/>
      <c r="FG414" s="693"/>
      <c r="FH414" s="693"/>
      <c r="FI414" s="693"/>
      <c r="FJ414" s="693"/>
      <c r="FK414" s="693"/>
      <c r="FL414" s="693"/>
      <c r="FM414" s="693"/>
      <c r="FN414" s="693"/>
      <c r="FO414" s="695"/>
      <c r="FP414" s="695"/>
      <c r="FQ414" s="695"/>
      <c r="FR414" s="695"/>
      <c r="FS414" s="695"/>
      <c r="FT414" s="695"/>
      <c r="FU414" s="695"/>
      <c r="FV414" s="695"/>
      <c r="FW414" s="695"/>
      <c r="FX414" s="695"/>
      <c r="FY414" s="695"/>
      <c r="FZ414" s="695"/>
      <c r="GA414" s="695"/>
      <c r="GB414" s="695"/>
      <c r="GC414" s="695"/>
      <c r="GD414" s="695"/>
      <c r="GE414" s="695"/>
      <c r="GF414" s="695"/>
      <c r="GG414" s="695"/>
      <c r="GH414" s="695"/>
      <c r="GI414" s="695"/>
      <c r="GJ414" s="695"/>
      <c r="GK414" s="695"/>
      <c r="GL414" s="695"/>
      <c r="GM414" s="695"/>
      <c r="GN414" s="695"/>
      <c r="GO414" s="695"/>
      <c r="GP414" s="695"/>
      <c r="GQ414" s="695"/>
      <c r="GR414" s="695"/>
      <c r="GS414" s="695"/>
      <c r="GT414" s="695"/>
      <c r="GU414" s="695"/>
      <c r="GV414" s="695"/>
      <c r="GW414" s="695"/>
      <c r="GX414" s="695"/>
      <c r="GY414" s="695"/>
      <c r="GZ414" s="695"/>
      <c r="HA414" s="695"/>
      <c r="HB414" s="695"/>
      <c r="HC414" s="695"/>
      <c r="HD414" s="695"/>
      <c r="HE414" s="695"/>
      <c r="HF414" s="695"/>
      <c r="HG414" s="695"/>
      <c r="HH414" s="695"/>
      <c r="HI414" s="695"/>
      <c r="HJ414" s="695"/>
      <c r="HK414" s="695"/>
      <c r="HL414" s="695"/>
      <c r="HM414" s="695"/>
      <c r="HN414" s="695"/>
      <c r="HO414" s="695"/>
      <c r="HP414" s="695"/>
      <c r="HQ414" s="695"/>
      <c r="HR414" s="695"/>
      <c r="HS414" s="695"/>
      <c r="HT414" s="695"/>
      <c r="HU414" s="695"/>
      <c r="HV414" s="695"/>
      <c r="HW414" s="695"/>
      <c r="HX414" s="695"/>
      <c r="HY414" s="695"/>
      <c r="HZ414" s="695"/>
      <c r="IA414" s="695"/>
      <c r="IB414" s="695"/>
      <c r="IC414" s="695"/>
      <c r="ID414" s="695"/>
      <c r="IE414" s="696"/>
      <c r="IF414" s="694"/>
      <c r="IG414" s="694"/>
      <c r="IH414" s="694"/>
    </row>
    <row r="415" spans="1:249" ht="15" customHeight="1" x14ac:dyDescent="0.3">
      <c r="II415" s="1"/>
      <c r="IJ415" s="1"/>
      <c r="IK415" s="1"/>
      <c r="IL415" s="1"/>
      <c r="IM415" s="1"/>
      <c r="IN415" s="1"/>
      <c r="IO415" s="1"/>
    </row>
    <row r="416" spans="1:249" ht="15" customHeight="1" x14ac:dyDescent="0.3">
      <c r="II416" s="1"/>
      <c r="IJ416" s="1"/>
      <c r="IK416" s="1"/>
      <c r="IL416" s="1"/>
      <c r="IM416" s="1"/>
      <c r="IN416" s="1"/>
      <c r="IO416" s="1"/>
    </row>
    <row r="417" spans="2:249" ht="15" customHeight="1" x14ac:dyDescent="0.3">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row>
    <row r="418" spans="2:249" ht="15" customHeight="1" x14ac:dyDescent="0.3">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row>
    <row r="419" spans="2:249" ht="15" customHeight="1" x14ac:dyDescent="0.3">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row>
    <row r="420" spans="2:249" ht="15" customHeight="1" x14ac:dyDescent="0.3">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row>
    <row r="421" spans="2:249" ht="15" customHeight="1" x14ac:dyDescent="0.3">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row>
    <row r="422" spans="2:249" ht="15" customHeight="1" x14ac:dyDescent="0.3">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row>
    <row r="423" spans="2:249" x14ac:dyDescent="0.3">
      <c r="B423" s="700"/>
      <c r="C423" s="70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row>
    <row r="434" spans="1:249" s="697" customFormat="1" x14ac:dyDescent="0.3">
      <c r="A434" s="1"/>
      <c r="D434" s="4"/>
      <c r="E434" s="5"/>
      <c r="F434" s="5"/>
      <c r="G434" s="5"/>
      <c r="H434" s="5"/>
      <c r="I434" s="5"/>
      <c r="J434" s="5"/>
      <c r="K434" s="5"/>
      <c r="L434" s="5"/>
      <c r="M434" s="5"/>
      <c r="N434" s="6"/>
      <c r="O434" s="6"/>
      <c r="P434" s="6"/>
      <c r="Q434" s="6"/>
      <c r="R434" s="6"/>
      <c r="S434" s="6"/>
      <c r="T434" s="5"/>
      <c r="U434" s="5"/>
      <c r="V434" s="5"/>
      <c r="W434" s="5"/>
      <c r="X434" s="5"/>
      <c r="Y434" s="5"/>
      <c r="Z434" s="5"/>
      <c r="AA434" s="5"/>
      <c r="AB434" s="5"/>
      <c r="AC434" s="6"/>
      <c r="AD434" s="5"/>
      <c r="AE434" s="5"/>
      <c r="AF434" s="6"/>
      <c r="AG434" s="5"/>
      <c r="AH434" s="5"/>
      <c r="AI434" s="6"/>
      <c r="AJ434" s="6"/>
      <c r="AK434" s="6"/>
      <c r="AL434" s="6"/>
      <c r="AM434" s="6"/>
      <c r="AN434" s="6"/>
      <c r="AO434" s="6"/>
      <c r="AP434" s="6"/>
      <c r="AQ434" s="6"/>
      <c r="AR434" s="6"/>
      <c r="AS434" s="5"/>
      <c r="AT434" s="6"/>
      <c r="AU434" s="6"/>
      <c r="AV434" s="5"/>
      <c r="AW434" s="5"/>
      <c r="AX434" s="5"/>
      <c r="AY434" s="5"/>
      <c r="AZ434" s="6"/>
      <c r="BA434" s="6"/>
      <c r="BB434" s="5"/>
      <c r="BC434" s="5"/>
      <c r="BD434" s="5"/>
      <c r="BE434" s="5"/>
      <c r="BF434" s="5"/>
      <c r="BG434" s="5"/>
      <c r="BH434" s="5"/>
      <c r="BI434" s="6"/>
      <c r="BJ434" s="6"/>
      <c r="BK434" s="6"/>
      <c r="BL434" s="6"/>
      <c r="BM434" s="6"/>
      <c r="BN434" s="6"/>
      <c r="BO434" s="6"/>
      <c r="BP434" s="6"/>
      <c r="BQ434" s="6"/>
      <c r="BR434" s="6"/>
      <c r="BS434" s="6"/>
      <c r="BT434" s="6"/>
      <c r="BU434" s="6"/>
      <c r="BV434" s="5"/>
      <c r="BW434" s="5"/>
      <c r="BX434" s="5"/>
      <c r="BY434" s="5"/>
      <c r="BZ434" s="5"/>
      <c r="CA434" s="5"/>
      <c r="CB434" s="5"/>
      <c r="CC434" s="5"/>
      <c r="CD434" s="5"/>
      <c r="CE434" s="6"/>
      <c r="CF434" s="6"/>
      <c r="CG434" s="5"/>
      <c r="CH434" s="5"/>
      <c r="CI434" s="6"/>
      <c r="CJ434" s="6"/>
      <c r="CK434" s="5"/>
      <c r="CL434" s="5"/>
      <c r="CM434" s="5"/>
      <c r="CN434" s="5"/>
      <c r="CO434" s="5"/>
      <c r="CP434" s="5"/>
      <c r="CQ434" s="5"/>
      <c r="CR434" s="6"/>
      <c r="CS434" s="6"/>
      <c r="CT434" s="5"/>
      <c r="CU434" s="5"/>
      <c r="CV434" s="5"/>
      <c r="CW434" s="5"/>
      <c r="CX434" s="5"/>
      <c r="CY434" s="5"/>
      <c r="CZ434" s="5"/>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5"/>
      <c r="DY434" s="6"/>
      <c r="DZ434" s="6"/>
      <c r="EA434" s="6"/>
      <c r="EB434" s="6"/>
      <c r="EC434" s="6"/>
      <c r="ED434" s="6"/>
      <c r="EE434" s="6"/>
      <c r="EF434" s="6"/>
      <c r="EG434" s="6"/>
      <c r="EH434" s="6"/>
      <c r="EI434" s="6"/>
      <c r="EJ434" s="678"/>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10"/>
      <c r="IF434" s="11"/>
      <c r="IG434" s="11"/>
      <c r="IH434" s="11"/>
      <c r="II434" s="12"/>
      <c r="IJ434" s="12"/>
      <c r="IK434" s="662"/>
      <c r="IL434" s="662"/>
      <c r="IM434" s="662"/>
      <c r="IN434" s="662"/>
      <c r="IO434" s="662"/>
    </row>
  </sheetData>
  <mergeCells count="205">
    <mergeCell ref="Z5:Z6"/>
    <mergeCell ref="AA5:AB5"/>
    <mergeCell ref="AC5:AC6"/>
    <mergeCell ref="AD5:AE5"/>
    <mergeCell ref="AF5:AF6"/>
    <mergeCell ref="AG5:AH5"/>
    <mergeCell ref="B4:IE4"/>
    <mergeCell ref="B5:B6"/>
    <mergeCell ref="C5:C6"/>
    <mergeCell ref="E5:E6"/>
    <mergeCell ref="H5:H6"/>
    <mergeCell ref="K5:K6"/>
    <mergeCell ref="N5:N6"/>
    <mergeCell ref="Q5:Q6"/>
    <mergeCell ref="T5:T6"/>
    <mergeCell ref="W5:W6"/>
    <mergeCell ref="AP5:AP6"/>
    <mergeCell ref="AQ5:AQ6"/>
    <mergeCell ref="AR5:AR6"/>
    <mergeCell ref="AS5:AS6"/>
    <mergeCell ref="AT5:AU5"/>
    <mergeCell ref="AV5:AV6"/>
    <mergeCell ref="AI5:AI6"/>
    <mergeCell ref="AJ5:AJ6"/>
    <mergeCell ref="AK5:AK6"/>
    <mergeCell ref="AL5:AL6"/>
    <mergeCell ref="AM5:AM6"/>
    <mergeCell ref="AN5:AN6"/>
    <mergeCell ref="BH5:BH6"/>
    <mergeCell ref="BI5:BJ5"/>
    <mergeCell ref="BK5:BL5"/>
    <mergeCell ref="BM5:BM6"/>
    <mergeCell ref="BN5:BO5"/>
    <mergeCell ref="BP5:BP6"/>
    <mergeCell ref="AW5:AX5"/>
    <mergeCell ref="AY5:AY6"/>
    <mergeCell ref="AZ5:BA5"/>
    <mergeCell ref="BB5:BB6"/>
    <mergeCell ref="BE5:BE6"/>
    <mergeCell ref="BF5:BG5"/>
    <mergeCell ref="BZ5:CA5"/>
    <mergeCell ref="CB5:CB6"/>
    <mergeCell ref="CC5:CD5"/>
    <mergeCell ref="CE5:CF5"/>
    <mergeCell ref="CG5:CG6"/>
    <mergeCell ref="CH5:CH6"/>
    <mergeCell ref="BQ5:BR5"/>
    <mergeCell ref="BS5:BS6"/>
    <mergeCell ref="BT5:BU5"/>
    <mergeCell ref="BV5:BV6"/>
    <mergeCell ref="BW5:BX5"/>
    <mergeCell ref="BY5:BY6"/>
    <mergeCell ref="CR5:CS5"/>
    <mergeCell ref="CT5:CT6"/>
    <mergeCell ref="CU5:CV5"/>
    <mergeCell ref="CW5:CW6"/>
    <mergeCell ref="CX5:CY5"/>
    <mergeCell ref="CZ5:CZ6"/>
    <mergeCell ref="CI5:CJ5"/>
    <mergeCell ref="CK5:CK6"/>
    <mergeCell ref="CL5:CM5"/>
    <mergeCell ref="CN5:CN6"/>
    <mergeCell ref="CO5:CP5"/>
    <mergeCell ref="CQ5:CQ6"/>
    <mergeCell ref="DJ5:DK5"/>
    <mergeCell ref="DL5:DL6"/>
    <mergeCell ref="DM5:DN5"/>
    <mergeCell ref="DO5:DO6"/>
    <mergeCell ref="DP5:DQ5"/>
    <mergeCell ref="DR5:DR6"/>
    <mergeCell ref="DA5:DB5"/>
    <mergeCell ref="DC5:DC6"/>
    <mergeCell ref="DD5:DE5"/>
    <mergeCell ref="DF5:DF6"/>
    <mergeCell ref="DG5:DH5"/>
    <mergeCell ref="DI5:DI6"/>
    <mergeCell ref="EB5:EC5"/>
    <mergeCell ref="ED5:ED6"/>
    <mergeCell ref="EE5:EF5"/>
    <mergeCell ref="EG5:EG6"/>
    <mergeCell ref="EH5:EJ5"/>
    <mergeCell ref="EK5:EK6"/>
    <mergeCell ref="DS5:DT5"/>
    <mergeCell ref="DU5:DU6"/>
    <mergeCell ref="DV5:DW5"/>
    <mergeCell ref="DX5:DX6"/>
    <mergeCell ref="DY5:DZ5"/>
    <mergeCell ref="EA5:EA6"/>
    <mergeCell ref="IB5:ID5"/>
    <mergeCell ref="IE5:IE6"/>
    <mergeCell ref="B8:C8"/>
    <mergeCell ref="HK5:HK6"/>
    <mergeCell ref="HL5:HN5"/>
    <mergeCell ref="HO5:HO6"/>
    <mergeCell ref="HP5:HR5"/>
    <mergeCell ref="HS5:HS6"/>
    <mergeCell ref="HT5:HV5"/>
    <mergeCell ref="GJ5:GJ6"/>
    <mergeCell ref="GK5:GP5"/>
    <mergeCell ref="GU5:GU6"/>
    <mergeCell ref="GV5:GX5"/>
    <mergeCell ref="HG5:HG6"/>
    <mergeCell ref="HH5:HJ5"/>
    <mergeCell ref="FT5:FT6"/>
    <mergeCell ref="FU5:FZ5"/>
    <mergeCell ref="GA5:GA6"/>
    <mergeCell ref="GB5:GB6"/>
    <mergeCell ref="GC5:GH5"/>
    <mergeCell ref="GI5:GI6"/>
    <mergeCell ref="FH5:FJ5"/>
    <mergeCell ref="FK5:FK6"/>
    <mergeCell ref="FL5:FN5"/>
    <mergeCell ref="B9:C9"/>
    <mergeCell ref="B10:C10"/>
    <mergeCell ref="B11:C11"/>
    <mergeCell ref="B12:C12"/>
    <mergeCell ref="B13:C13"/>
    <mergeCell ref="B14:C14"/>
    <mergeCell ref="HW5:HW6"/>
    <mergeCell ref="HX5:HZ5"/>
    <mergeCell ref="IA5:IA6"/>
    <mergeCell ref="FO5:FO6"/>
    <mergeCell ref="FP5:FR5"/>
    <mergeCell ref="FS5:FS6"/>
    <mergeCell ref="EX5:EY5"/>
    <mergeCell ref="EZ5:EZ6"/>
    <mergeCell ref="FA5:FB5"/>
    <mergeCell ref="FC5:FC6"/>
    <mergeCell ref="FD5:FF5"/>
    <mergeCell ref="FG5:FG6"/>
    <mergeCell ref="EL5:EN5"/>
    <mergeCell ref="EO5:EO6"/>
    <mergeCell ref="EP5:ER5"/>
    <mergeCell ref="ES5:ES6"/>
    <mergeCell ref="ET5:EV5"/>
    <mergeCell ref="EW5:EW6"/>
    <mergeCell ref="B21:C21"/>
    <mergeCell ref="B22:C22"/>
    <mergeCell ref="B23:C23"/>
    <mergeCell ref="B24:C24"/>
    <mergeCell ref="B25:IE25"/>
    <mergeCell ref="B26:C26"/>
    <mergeCell ref="B15:C15"/>
    <mergeCell ref="B16:C16"/>
    <mergeCell ref="B17:C17"/>
    <mergeCell ref="B18:C18"/>
    <mergeCell ref="B19:C19"/>
    <mergeCell ref="B20:C20"/>
    <mergeCell ref="AM49:AM52"/>
    <mergeCell ref="C54:D54"/>
    <mergeCell ref="AM55:AM58"/>
    <mergeCell ref="C62:D62"/>
    <mergeCell ref="AM63:AM68"/>
    <mergeCell ref="AM69:AM71"/>
    <mergeCell ref="C29:D29"/>
    <mergeCell ref="B30:C30"/>
    <mergeCell ref="B31:IE31"/>
    <mergeCell ref="C40:D40"/>
    <mergeCell ref="C44:D44"/>
    <mergeCell ref="AM46:AM48"/>
    <mergeCell ref="B204:C204"/>
    <mergeCell ref="C207:D207"/>
    <mergeCell ref="B208:C208"/>
    <mergeCell ref="B209:IE209"/>
    <mergeCell ref="C210:D210"/>
    <mergeCell ref="AM219:AM223"/>
    <mergeCell ref="AM90:AM92"/>
    <mergeCell ref="AM107:AM109"/>
    <mergeCell ref="AM110:AM112"/>
    <mergeCell ref="AM113:AM115"/>
    <mergeCell ref="IE156:IE157"/>
    <mergeCell ref="AM172:AM175"/>
    <mergeCell ref="B269:C269"/>
    <mergeCell ref="B272:C272"/>
    <mergeCell ref="B273:IE273"/>
    <mergeCell ref="C329:D329"/>
    <mergeCell ref="B330:C330"/>
    <mergeCell ref="C333:D333"/>
    <mergeCell ref="AM224:AM226"/>
    <mergeCell ref="AM232:AM236"/>
    <mergeCell ref="AM237:AM238"/>
    <mergeCell ref="AM243:AM244"/>
    <mergeCell ref="AM247:AM251"/>
    <mergeCell ref="AN247:AN251"/>
    <mergeCell ref="B380:IE380"/>
    <mergeCell ref="C385:D385"/>
    <mergeCell ref="B386:C386"/>
    <mergeCell ref="B388:C388"/>
    <mergeCell ref="B389:C389"/>
    <mergeCell ref="B390:C390"/>
    <mergeCell ref="B334:C334"/>
    <mergeCell ref="B335:IE335"/>
    <mergeCell ref="AM336:AM341"/>
    <mergeCell ref="AN336:AN341"/>
    <mergeCell ref="IE365:IE370"/>
    <mergeCell ref="B378:HR378"/>
    <mergeCell ref="B414:CD414"/>
    <mergeCell ref="DY414:DZ414"/>
    <mergeCell ref="B423:C423"/>
    <mergeCell ref="B391:C391"/>
    <mergeCell ref="C394:EI394"/>
    <mergeCell ref="ES394:FQ394"/>
    <mergeCell ref="B411:CW411"/>
    <mergeCell ref="DA411:DB411"/>
    <mergeCell ref="DC411:FC411"/>
  </mergeCells>
  <pageMargins left="0.19685039370078741" right="0.19685039370078741" top="0.19685039370078741" bottom="0.19685039370078741" header="0" footer="0"/>
  <pageSetup paperSize="9" scale="50" fitToHeight="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1 апреля_освоение</vt:lpstr>
      <vt:lpstr>'на 1 апреля_освоение'!Заголовки_для_печати</vt:lpstr>
      <vt:lpstr>'на 1 апреля_освоение'!Область_печати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Николаевна Мухоморова</dc:creator>
  <cp:lastModifiedBy>Светлана Анатольевна Сокол</cp:lastModifiedBy>
  <dcterms:created xsi:type="dcterms:W3CDTF">2021-04-02T10:49:26Z</dcterms:created>
  <dcterms:modified xsi:type="dcterms:W3CDTF">2021-05-14T07:28:52Z</dcterms:modified>
</cp:coreProperties>
</file>