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295"/>
  </bookViews>
  <sheets>
    <sheet name="2022_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0">'2022_2024'!$8:$10</definedName>
    <definedName name="_xlnm.Print_Area" localSheetId="0">'2022_2024'!$B$6:$BL$764</definedName>
  </definedNames>
  <calcPr calcId="145621"/>
</workbook>
</file>

<file path=xl/calcChain.xml><?xml version="1.0" encoding="utf-8"?>
<calcChain xmlns="http://schemas.openxmlformats.org/spreadsheetml/2006/main">
  <c r="P737" i="1" l="1"/>
  <c r="P736" i="1"/>
  <c r="X736" i="1"/>
  <c r="X737" i="1"/>
  <c r="X529" i="1" l="1"/>
  <c r="X530" i="1"/>
  <c r="R530" i="1"/>
  <c r="P533" i="1"/>
  <c r="AA47" i="1" l="1"/>
  <c r="AC47" i="1"/>
  <c r="AI47" i="1"/>
  <c r="Z47" i="1"/>
  <c r="AH47" i="1"/>
  <c r="Z613" i="1"/>
  <c r="AI613" i="1"/>
  <c r="Q613" i="1"/>
  <c r="S613" i="1"/>
  <c r="S612" i="1"/>
  <c r="P613" i="1"/>
  <c r="S596" i="1"/>
  <c r="R596" i="1"/>
  <c r="R613" i="1"/>
  <c r="X47" i="1"/>
  <c r="R47" i="1"/>
  <c r="Q519" i="1" l="1"/>
  <c r="K14" i="1" l="1"/>
  <c r="M596" i="1"/>
  <c r="M593" i="1"/>
  <c r="M54" i="1"/>
  <c r="M208" i="1" s="1"/>
  <c r="M53" i="1"/>
  <c r="M209" i="1" s="1"/>
  <c r="M534" i="1"/>
  <c r="M533" i="1"/>
  <c r="M532" i="1"/>
  <c r="M595" i="1" s="1"/>
  <c r="M530" i="1"/>
  <c r="M592" i="1" s="1"/>
  <c r="M529" i="1"/>
  <c r="M590" i="1"/>
  <c r="M52" i="1" l="1"/>
  <c r="M186" i="1" s="1"/>
  <c r="M591" i="1" s="1"/>
  <c r="M13" i="1" s="1"/>
  <c r="AQ171" i="1" l="1"/>
  <c r="AQ172" i="1"/>
  <c r="AF172" i="1"/>
  <c r="P21" i="1"/>
  <c r="P47" i="1"/>
  <c r="R534" i="1"/>
  <c r="R533" i="1"/>
  <c r="R531" i="1"/>
  <c r="R662" i="1" l="1"/>
  <c r="AL176" i="1"/>
  <c r="P520" i="1"/>
  <c r="S520" i="1"/>
  <c r="P519" i="1"/>
  <c r="S518" i="1"/>
  <c r="S519" i="1"/>
  <c r="P528" i="1"/>
  <c r="AL214" i="1"/>
  <c r="R214" i="1"/>
  <c r="AL375" i="1"/>
  <c r="R375" i="1"/>
  <c r="R352" i="1"/>
  <c r="L322" i="1"/>
  <c r="R324" i="1"/>
  <c r="R322" i="1" s="1"/>
  <c r="AL305" i="1"/>
  <c r="X533" i="1" l="1"/>
  <c r="AA527" i="1"/>
  <c r="AI527" i="1"/>
  <c r="Z527" i="1"/>
  <c r="Z525" i="1"/>
  <c r="Z526" i="1"/>
  <c r="AA526" i="1" s="1"/>
  <c r="AI526" i="1"/>
  <c r="AH525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H658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X658" i="1"/>
  <c r="X619" i="1" s="1"/>
  <c r="X664" i="1" s="1"/>
  <c r="AH701" i="1"/>
  <c r="X701" i="1"/>
  <c r="P701" i="1" s="1"/>
  <c r="AH673" i="1"/>
  <c r="AI700" i="1"/>
  <c r="AI699" i="1"/>
  <c r="AH698" i="1"/>
  <c r="X698" i="1"/>
  <c r="X695" i="1"/>
  <c r="P695" i="1" s="1"/>
  <c r="AH731" i="1"/>
  <c r="AH730" i="1" s="1"/>
  <c r="P732" i="1"/>
  <c r="AI732" i="1" s="1"/>
  <c r="X731" i="1"/>
  <c r="X730" i="1" s="1"/>
  <c r="X716" i="1"/>
  <c r="P716" i="1" s="1"/>
  <c r="X715" i="1"/>
  <c r="P715" i="1" s="1"/>
  <c r="P725" i="1"/>
  <c r="X725" i="1"/>
  <c r="AI510" i="1"/>
  <c r="AI511" i="1"/>
  <c r="AI512" i="1"/>
  <c r="AI513" i="1"/>
  <c r="AI514" i="1"/>
  <c r="AI515" i="1"/>
  <c r="P510" i="1"/>
  <c r="P511" i="1"/>
  <c r="P512" i="1"/>
  <c r="P515" i="1"/>
  <c r="Y510" i="1"/>
  <c r="Y511" i="1"/>
  <c r="Y512" i="1"/>
  <c r="Y513" i="1"/>
  <c r="Y514" i="1"/>
  <c r="Y515" i="1"/>
  <c r="AH482" i="1"/>
  <c r="AI482" i="1" s="1"/>
  <c r="P482" i="1"/>
  <c r="P481" i="1" s="1"/>
  <c r="Y482" i="1"/>
  <c r="X481" i="1"/>
  <c r="Z480" i="1"/>
  <c r="AA480" i="1" s="1"/>
  <c r="AI480" i="1"/>
  <c r="AH479" i="1"/>
  <c r="P480" i="1"/>
  <c r="P479" i="1" s="1"/>
  <c r="X479" i="1"/>
  <c r="Y480" i="1"/>
  <c r="P730" i="1" l="1"/>
  <c r="X729" i="1"/>
  <c r="Q480" i="1"/>
  <c r="P731" i="1"/>
  <c r="P698" i="1"/>
  <c r="AH478" i="1"/>
  <c r="AI731" i="1"/>
  <c r="AH481" i="1"/>
  <c r="Z479" i="1"/>
  <c r="Z482" i="1"/>
  <c r="Z481" i="1" s="1"/>
  <c r="Z658" i="1"/>
  <c r="AH729" i="1"/>
  <c r="P729" i="1"/>
  <c r="AA482" i="1"/>
  <c r="Z478" i="1"/>
  <c r="Q482" i="1"/>
  <c r="X478" i="1"/>
  <c r="AF587" i="1"/>
  <c r="U25" i="1"/>
  <c r="U28" i="1"/>
  <c r="U29" i="1"/>
  <c r="U30" i="1"/>
  <c r="U31" i="1"/>
  <c r="U36" i="1"/>
  <c r="U37" i="1"/>
  <c r="T40" i="1"/>
  <c r="T39" i="1"/>
  <c r="T38" i="1"/>
  <c r="T35" i="1"/>
  <c r="T34" i="1"/>
  <c r="T33" i="1"/>
  <c r="T32" i="1"/>
  <c r="T27" i="1"/>
  <c r="T24" i="1"/>
  <c r="T22" i="1"/>
  <c r="T16" i="1"/>
  <c r="T15" i="1"/>
  <c r="T13" i="1"/>
  <c r="AE28" i="1"/>
  <c r="AE29" i="1"/>
  <c r="AE30" i="1"/>
  <c r="AE31" i="1"/>
  <c r="AE36" i="1"/>
  <c r="AE37" i="1"/>
  <c r="AD40" i="1"/>
  <c r="AD39" i="1"/>
  <c r="AD38" i="1"/>
  <c r="AD35" i="1"/>
  <c r="AD34" i="1"/>
  <c r="AD33" i="1"/>
  <c r="AD32" i="1"/>
  <c r="AD27" i="1"/>
  <c r="AD25" i="1"/>
  <c r="AE25" i="1" s="1"/>
  <c r="AD24" i="1"/>
  <c r="AD16" i="1"/>
  <c r="AD15" i="1"/>
  <c r="AD13" i="1"/>
  <c r="AO28" i="1"/>
  <c r="AO29" i="1"/>
  <c r="AO30" i="1"/>
  <c r="AO31" i="1"/>
  <c r="AO36" i="1"/>
  <c r="AO37" i="1"/>
  <c r="AN40" i="1"/>
  <c r="AN39" i="1"/>
  <c r="AN38" i="1"/>
  <c r="AN35" i="1"/>
  <c r="AN34" i="1"/>
  <c r="AN33" i="1"/>
  <c r="AN32" i="1"/>
  <c r="AN27" i="1"/>
  <c r="AN25" i="1"/>
  <c r="AO25" i="1" s="1"/>
  <c r="AN24" i="1"/>
  <c r="AN16" i="1"/>
  <c r="AN15" i="1"/>
  <c r="AN13" i="1"/>
  <c r="AN49" i="1"/>
  <c r="AN23" i="1" s="1"/>
  <c r="AN46" i="1"/>
  <c r="AN19" i="1" s="1"/>
  <c r="AD49" i="1"/>
  <c r="AD23" i="1" s="1"/>
  <c r="AD46" i="1"/>
  <c r="AD19" i="1" s="1"/>
  <c r="T49" i="1"/>
  <c r="T23" i="1" s="1"/>
  <c r="T46" i="1"/>
  <c r="T19" i="1" s="1"/>
  <c r="M49" i="1"/>
  <c r="M23" i="1" s="1"/>
  <c r="M46" i="1"/>
  <c r="M19" i="1" s="1"/>
  <c r="M40" i="1"/>
  <c r="M39" i="1"/>
  <c r="M38" i="1"/>
  <c r="M35" i="1"/>
  <c r="M34" i="1"/>
  <c r="M33" i="1"/>
  <c r="M32" i="1"/>
  <c r="M27" i="1"/>
  <c r="M24" i="1"/>
  <c r="M22" i="1"/>
  <c r="M16" i="1"/>
  <c r="M15" i="1"/>
  <c r="AO612" i="1"/>
  <c r="AN615" i="1"/>
  <c r="AN613" i="1"/>
  <c r="AN47" i="1" s="1"/>
  <c r="AN612" i="1"/>
  <c r="AN611" i="1"/>
  <c r="AN610" i="1"/>
  <c r="AN44" i="1" s="1"/>
  <c r="AN20" i="1" s="1"/>
  <c r="AD615" i="1"/>
  <c r="AD613" i="1"/>
  <c r="AD47" i="1" s="1"/>
  <c r="AD612" i="1"/>
  <c r="AE612" i="1" s="1"/>
  <c r="AD611" i="1"/>
  <c r="AD610" i="1"/>
  <c r="AD44" i="1" s="1"/>
  <c r="AD20" i="1" s="1"/>
  <c r="T607" i="1"/>
  <c r="T608" i="1" s="1"/>
  <c r="T615" i="1"/>
  <c r="T613" i="1"/>
  <c r="T47" i="1" s="1"/>
  <c r="T612" i="1"/>
  <c r="U612" i="1" s="1"/>
  <c r="T611" i="1"/>
  <c r="T610" i="1"/>
  <c r="T44" i="1" s="1"/>
  <c r="T20" i="1" s="1"/>
  <c r="M615" i="1"/>
  <c r="M614" i="1"/>
  <c r="M613" i="1"/>
  <c r="M21" i="1" s="1"/>
  <c r="M611" i="1"/>
  <c r="M610" i="1"/>
  <c r="M44" i="1" s="1"/>
  <c r="M20" i="1" s="1"/>
  <c r="M607" i="1"/>
  <c r="M609" i="1" s="1"/>
  <c r="M43" i="1" s="1"/>
  <c r="M18" i="1" s="1"/>
  <c r="M608" i="1"/>
  <c r="M42" i="1" s="1"/>
  <c r="M11" i="1" s="1"/>
  <c r="AN607" i="1"/>
  <c r="AN14" i="1" s="1"/>
  <c r="Z600" i="1"/>
  <c r="U600" i="1"/>
  <c r="R762" i="1"/>
  <c r="AB762" i="1" s="1"/>
  <c r="AL762" i="1" s="1"/>
  <c r="R761" i="1"/>
  <c r="AB761" i="1" s="1"/>
  <c r="AL761" i="1" s="1"/>
  <c r="AL544" i="1"/>
  <c r="AL543" i="1"/>
  <c r="AB544" i="1"/>
  <c r="AB543" i="1"/>
  <c r="R544" i="1"/>
  <c r="R543" i="1"/>
  <c r="L544" i="1"/>
  <c r="L543" i="1"/>
  <c r="AL563" i="1"/>
  <c r="AB563" i="1"/>
  <c r="R563" i="1"/>
  <c r="L563" i="1"/>
  <c r="L562" i="1"/>
  <c r="AJ573" i="1"/>
  <c r="AC573" i="1"/>
  <c r="Z573" i="1"/>
  <c r="AA573" i="1" s="1"/>
  <c r="P573" i="1"/>
  <c r="Q573" i="1" s="1"/>
  <c r="K573" i="1"/>
  <c r="R567" i="1"/>
  <c r="AL551" i="1"/>
  <c r="AB551" i="1"/>
  <c r="AB522" i="1"/>
  <c r="AC523" i="1"/>
  <c r="Z524" i="1"/>
  <c r="AC524" i="1"/>
  <c r="Z523" i="1"/>
  <c r="Z518" i="1"/>
  <c r="Z520" i="1"/>
  <c r="Z519" i="1"/>
  <c r="Z528" i="1"/>
  <c r="L486" i="1"/>
  <c r="AB324" i="1"/>
  <c r="AB220" i="1"/>
  <c r="AB215" i="1" s="1"/>
  <c r="AB214" i="1"/>
  <c r="R178" i="1"/>
  <c r="AL178" i="1"/>
  <c r="AB178" i="1"/>
  <c r="U608" i="1" l="1"/>
  <c r="AK573" i="1"/>
  <c r="AD21" i="1"/>
  <c r="T14" i="1"/>
  <c r="AN21" i="1"/>
  <c r="AO600" i="1"/>
  <c r="T21" i="1"/>
  <c r="P478" i="1"/>
  <c r="AN608" i="1"/>
  <c r="AO607" i="1"/>
  <c r="AN609" i="1"/>
  <c r="T42" i="1"/>
  <c r="U607" i="1"/>
  <c r="T609" i="1"/>
  <c r="AD607" i="1"/>
  <c r="M14" i="1"/>
  <c r="AO14" i="1" s="1"/>
  <c r="AE600" i="1"/>
  <c r="M47" i="1"/>
  <c r="M17" i="1"/>
  <c r="Z522" i="1"/>
  <c r="AE607" i="1" l="1"/>
  <c r="AD14" i="1"/>
  <c r="AE14" i="1" s="1"/>
  <c r="U14" i="1"/>
  <c r="U42" i="1"/>
  <c r="T11" i="1"/>
  <c r="AD608" i="1"/>
  <c r="AN43" i="1"/>
  <c r="AO609" i="1"/>
  <c r="AD609" i="1"/>
  <c r="AO608" i="1"/>
  <c r="AN42" i="1"/>
  <c r="U609" i="1"/>
  <c r="T43" i="1"/>
  <c r="AO43" i="1" l="1"/>
  <c r="AN18" i="1"/>
  <c r="U43" i="1"/>
  <c r="T18" i="1"/>
  <c r="AO42" i="1"/>
  <c r="AN11" i="1"/>
  <c r="U11" i="1"/>
  <c r="AE609" i="1"/>
  <c r="AD43" i="1"/>
  <c r="AE608" i="1"/>
  <c r="AD42" i="1"/>
  <c r="AL522" i="1"/>
  <c r="U18" i="1" l="1"/>
  <c r="T17" i="1"/>
  <c r="U17" i="1" s="1"/>
  <c r="AN17" i="1"/>
  <c r="AO17" i="1" s="1"/>
  <c r="AO18" i="1"/>
  <c r="AE43" i="1"/>
  <c r="AD18" i="1"/>
  <c r="AO11" i="1"/>
  <c r="AE42" i="1"/>
  <c r="AD11" i="1"/>
  <c r="AJ123" i="1"/>
  <c r="AD17" i="1" l="1"/>
  <c r="AE17" i="1" s="1"/>
  <c r="AE18" i="1"/>
  <c r="AE11" i="1"/>
  <c r="AP758" i="1"/>
  <c r="P589" i="1" l="1"/>
  <c r="P587" i="1"/>
  <c r="P588" i="1"/>
  <c r="AP576" i="1"/>
  <c r="V576" i="1"/>
  <c r="AB730" i="1" l="1"/>
  <c r="AB729" i="1"/>
  <c r="X15" i="1" l="1"/>
  <c r="V15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X676" i="1"/>
  <c r="P659" i="1"/>
  <c r="X407" i="1"/>
  <c r="AJ600" i="1" l="1"/>
  <c r="P600" i="1"/>
  <c r="R139" i="1" l="1"/>
  <c r="P661" i="1"/>
  <c r="P663" i="1"/>
  <c r="R660" i="1"/>
  <c r="P660" i="1" s="1"/>
  <c r="AL662" i="1"/>
  <c r="AL663" i="1"/>
  <c r="AJ663" i="1" s="1"/>
  <c r="AL661" i="1"/>
  <c r="AL105" i="1"/>
  <c r="AJ524" i="1"/>
  <c r="R522" i="1"/>
  <c r="P522" i="1" s="1"/>
  <c r="S523" i="1"/>
  <c r="S524" i="1"/>
  <c r="P524" i="1"/>
  <c r="Q524" i="1" s="1"/>
  <c r="P523" i="1"/>
  <c r="Q523" i="1" s="1"/>
  <c r="R521" i="1"/>
  <c r="S761" i="1"/>
  <c r="S762" i="1"/>
  <c r="R760" i="1"/>
  <c r="P762" i="1"/>
  <c r="P761" i="1"/>
  <c r="AL180" i="1"/>
  <c r="AJ180" i="1" s="1"/>
  <c r="AL181" i="1"/>
  <c r="AJ181" i="1" s="1"/>
  <c r="AJ176" i="1"/>
  <c r="AM178" i="1"/>
  <c r="AM182" i="1"/>
  <c r="AJ177" i="1"/>
  <c r="AJ178" i="1"/>
  <c r="AJ182" i="1"/>
  <c r="P574" i="1"/>
  <c r="P575" i="1"/>
  <c r="AL660" i="1" l="1"/>
  <c r="AJ660" i="1" s="1"/>
  <c r="BH660" i="1" s="1"/>
  <c r="P662" i="1"/>
  <c r="AJ661" i="1"/>
  <c r="R664" i="1"/>
  <c r="P664" i="1" s="1"/>
  <c r="AJ662" i="1"/>
  <c r="AJ522" i="1"/>
  <c r="AJ523" i="1"/>
  <c r="P521" i="1"/>
  <c r="AM181" i="1"/>
  <c r="AL521" i="1" l="1"/>
  <c r="Z569" i="1" l="1"/>
  <c r="Z570" i="1"/>
  <c r="Z572" i="1"/>
  <c r="Z574" i="1"/>
  <c r="Z575" i="1"/>
  <c r="AB571" i="1"/>
  <c r="AB562" i="1" s="1"/>
  <c r="AJ569" i="1"/>
  <c r="AJ570" i="1"/>
  <c r="AJ574" i="1"/>
  <c r="AJ575" i="1"/>
  <c r="R572" i="1"/>
  <c r="R562" i="1" s="1"/>
  <c r="P569" i="1"/>
  <c r="P570" i="1"/>
  <c r="P571" i="1"/>
  <c r="P563" i="1"/>
  <c r="AL539" i="1"/>
  <c r="AB539" i="1"/>
  <c r="Z541" i="1"/>
  <c r="P541" i="1"/>
  <c r="AM520" i="1"/>
  <c r="AJ520" i="1"/>
  <c r="AM519" i="1"/>
  <c r="AJ519" i="1"/>
  <c r="AM518" i="1"/>
  <c r="AL516" i="1"/>
  <c r="AJ518" i="1"/>
  <c r="AJ528" i="1"/>
  <c r="R487" i="1"/>
  <c r="Z571" i="1" l="1"/>
  <c r="P572" i="1"/>
  <c r="AJ571" i="1"/>
  <c r="R542" i="1"/>
  <c r="P542" i="1" s="1"/>
  <c r="AL572" i="1"/>
  <c r="AL562" i="1" s="1"/>
  <c r="AB540" i="1"/>
  <c r="R561" i="1"/>
  <c r="AB561" i="1"/>
  <c r="R539" i="1"/>
  <c r="P539" i="1" s="1"/>
  <c r="R484" i="1"/>
  <c r="R483" i="1" s="1"/>
  <c r="AJ572" i="1" l="1"/>
  <c r="AL561" i="1"/>
  <c r="P562" i="1"/>
  <c r="R81" i="1" l="1"/>
  <c r="R45" i="1" s="1"/>
  <c r="R127" i="1"/>
  <c r="L127" i="1"/>
  <c r="R210" i="1"/>
  <c r="S210" i="1" s="1"/>
  <c r="AL127" i="1"/>
  <c r="R22" i="1"/>
  <c r="L22" i="1"/>
  <c r="R126" i="1"/>
  <c r="BG137" i="1"/>
  <c r="BE137" i="1" s="1"/>
  <c r="Z137" i="1"/>
  <c r="P137" i="1"/>
  <c r="K137" i="1"/>
  <c r="AL136" i="1"/>
  <c r="AJ136" i="1" s="1"/>
  <c r="AB136" i="1"/>
  <c r="R136" i="1"/>
  <c r="P136" i="1" s="1"/>
  <c r="L136" i="1"/>
  <c r="K136" i="1" s="1"/>
  <c r="AL129" i="1" l="1"/>
  <c r="AJ129" i="1" s="1"/>
  <c r="AJ127" i="1"/>
  <c r="P81" i="1"/>
  <c r="P45" i="1"/>
  <c r="BG136" i="1"/>
  <c r="BH136" i="1" s="1"/>
  <c r="AL126" i="1"/>
  <c r="AL54" i="1"/>
  <c r="R594" i="1"/>
  <c r="P594" i="1" s="1"/>
  <c r="P210" i="1"/>
  <c r="BF137" i="1"/>
  <c r="Z136" i="1"/>
  <c r="BH137" i="1"/>
  <c r="BE136" i="1" l="1"/>
  <c r="BF136" i="1" s="1"/>
  <c r="AL327" i="1"/>
  <c r="AJ327" i="1" s="1"/>
  <c r="AJ329" i="1"/>
  <c r="AL323" i="1"/>
  <c r="R305" i="1"/>
  <c r="P307" i="1"/>
  <c r="S307" i="1"/>
  <c r="AB300" i="1"/>
  <c r="P300" i="1"/>
  <c r="S300" i="1"/>
  <c r="AL249" i="1"/>
  <c r="P305" i="1" l="1"/>
  <c r="AJ305" i="1"/>
  <c r="S217" i="1"/>
  <c r="S218" i="1"/>
  <c r="S219" i="1"/>
  <c r="S220" i="1"/>
  <c r="P217" i="1"/>
  <c r="P218" i="1"/>
  <c r="Q218" i="1" s="1"/>
  <c r="P219" i="1"/>
  <c r="P220" i="1"/>
  <c r="Z220" i="1"/>
  <c r="AJ220" i="1"/>
  <c r="AK218" i="1"/>
  <c r="AM216" i="1"/>
  <c r="AM217" i="1"/>
  <c r="AM218" i="1"/>
  <c r="AM219" i="1"/>
  <c r="AM220" i="1"/>
  <c r="AL215" i="1"/>
  <c r="AL534" i="1" l="1"/>
  <c r="AL533" i="1"/>
  <c r="AL613" i="1" s="1"/>
  <c r="AR533" i="1"/>
  <c r="AR596" i="1" s="1"/>
  <c r="AR45" i="1" s="1"/>
  <c r="AR532" i="1"/>
  <c r="AR531" i="1"/>
  <c r="AH533" i="1"/>
  <c r="AH613" i="1" s="1"/>
  <c r="AH21" i="1" s="1"/>
  <c r="AH532" i="1"/>
  <c r="AH531" i="1"/>
  <c r="AC518" i="1"/>
  <c r="AC519" i="1"/>
  <c r="AC520" i="1"/>
  <c r="AH521" i="1"/>
  <c r="AB521" i="1"/>
  <c r="AR48" i="1"/>
  <c r="AR46" i="1"/>
  <c r="AH48" i="1"/>
  <c r="AH46" i="1"/>
  <c r="N613" i="1"/>
  <c r="N21" i="1" s="1"/>
  <c r="V613" i="1"/>
  <c r="V21" i="1" s="1"/>
  <c r="W613" i="1"/>
  <c r="W21" i="1" s="1"/>
  <c r="X613" i="1"/>
  <c r="X21" i="1" s="1"/>
  <c r="Y613" i="1"/>
  <c r="Y21" i="1" s="1"/>
  <c r="AJ587" i="1"/>
  <c r="AJ588" i="1"/>
  <c r="AJ589" i="1"/>
  <c r="AL548" i="1"/>
  <c r="R21" i="1" l="1"/>
  <c r="AH596" i="1"/>
  <c r="AH45" i="1" s="1"/>
  <c r="AL21" i="1"/>
  <c r="AL47" i="1"/>
  <c r="Z521" i="1"/>
  <c r="AJ533" i="1"/>
  <c r="AL596" i="1"/>
  <c r="AR613" i="1"/>
  <c r="AR21" i="1" l="1"/>
  <c r="AJ21" i="1" s="1"/>
  <c r="AR47" i="1"/>
  <c r="AJ47" i="1" s="1"/>
  <c r="AJ613" i="1"/>
  <c r="AR644" i="1" l="1"/>
  <c r="AS644" i="1" s="1"/>
  <c r="AR645" i="1"/>
  <c r="AS645" i="1" s="1"/>
  <c r="AR646" i="1"/>
  <c r="AS646" i="1" s="1"/>
  <c r="AR647" i="1"/>
  <c r="AS647" i="1" s="1"/>
  <c r="AR648" i="1"/>
  <c r="AS648" i="1" s="1"/>
  <c r="AR649" i="1"/>
  <c r="AS649" i="1" s="1"/>
  <c r="AR650" i="1"/>
  <c r="AJ650" i="1" s="1"/>
  <c r="AR651" i="1"/>
  <c r="AJ651" i="1" s="1"/>
  <c r="AR652" i="1"/>
  <c r="AS652" i="1" s="1"/>
  <c r="AR653" i="1"/>
  <c r="AS653" i="1" s="1"/>
  <c r="AR654" i="1"/>
  <c r="AS654" i="1" s="1"/>
  <c r="AR655" i="1"/>
  <c r="AS655" i="1" s="1"/>
  <c r="AR656" i="1"/>
  <c r="AS656" i="1" s="1"/>
  <c r="AR657" i="1"/>
  <c r="AS657" i="1" s="1"/>
  <c r="AR643" i="1"/>
  <c r="O658" i="1"/>
  <c r="AJ482" i="1"/>
  <c r="AJ480" i="1"/>
  <c r="AR481" i="1"/>
  <c r="AJ481" i="1" s="1"/>
  <c r="AR479" i="1"/>
  <c r="AJ479" i="1" s="1"/>
  <c r="AS480" i="1"/>
  <c r="AS482" i="1"/>
  <c r="K482" i="1"/>
  <c r="O481" i="1"/>
  <c r="K480" i="1"/>
  <c r="O479" i="1"/>
  <c r="AR477" i="1"/>
  <c r="AS477" i="1" s="1"/>
  <c r="AR475" i="1"/>
  <c r="AR433" i="1"/>
  <c r="AR414" i="1"/>
  <c r="AR413" i="1"/>
  <c r="AR412" i="1"/>
  <c r="AR400" i="1"/>
  <c r="K477" i="1"/>
  <c r="O476" i="1"/>
  <c r="K476" i="1" s="1"/>
  <c r="Z415" i="1"/>
  <c r="AS481" i="1" l="1"/>
  <c r="Y481" i="1"/>
  <c r="Q481" i="1"/>
  <c r="AA481" i="1"/>
  <c r="AI481" i="1"/>
  <c r="Y479" i="1"/>
  <c r="Q479" i="1"/>
  <c r="AI479" i="1"/>
  <c r="AA479" i="1"/>
  <c r="K658" i="1"/>
  <c r="Q658" i="1" s="1"/>
  <c r="Y658" i="1"/>
  <c r="AI658" i="1"/>
  <c r="O478" i="1"/>
  <c r="AR476" i="1"/>
  <c r="AJ476" i="1" s="1"/>
  <c r="AK476" i="1" s="1"/>
  <c r="AK482" i="1"/>
  <c r="K479" i="1"/>
  <c r="AK479" i="1" s="1"/>
  <c r="K481" i="1"/>
  <c r="AK481" i="1" s="1"/>
  <c r="AJ477" i="1"/>
  <c r="AK477" i="1" s="1"/>
  <c r="O619" i="1"/>
  <c r="AS651" i="1"/>
  <c r="AS479" i="1"/>
  <c r="AS650" i="1"/>
  <c r="AR478" i="1"/>
  <c r="AS478" i="1" s="1"/>
  <c r="AJ657" i="1"/>
  <c r="AJ649" i="1"/>
  <c r="AR658" i="1"/>
  <c r="AJ656" i="1"/>
  <c r="AJ648" i="1"/>
  <c r="AS476" i="1"/>
  <c r="AJ655" i="1"/>
  <c r="AJ647" i="1"/>
  <c r="AJ654" i="1"/>
  <c r="AJ646" i="1"/>
  <c r="AJ653" i="1"/>
  <c r="AJ645" i="1"/>
  <c r="AJ652" i="1"/>
  <c r="AJ644" i="1"/>
  <c r="AK480" i="1"/>
  <c r="Z510" i="1"/>
  <c r="Z511" i="1"/>
  <c r="Z512" i="1"/>
  <c r="Z513" i="1"/>
  <c r="Z514" i="1"/>
  <c r="Z515" i="1"/>
  <c r="N530" i="1"/>
  <c r="O533" i="1"/>
  <c r="O532" i="1"/>
  <c r="O531" i="1"/>
  <c r="AS510" i="1"/>
  <c r="AS511" i="1"/>
  <c r="AS512" i="1"/>
  <c r="AS513" i="1"/>
  <c r="AS514" i="1"/>
  <c r="AS515" i="1"/>
  <c r="AJ510" i="1"/>
  <c r="AJ511" i="1"/>
  <c r="AJ512" i="1"/>
  <c r="AJ515" i="1"/>
  <c r="K510" i="1"/>
  <c r="K511" i="1"/>
  <c r="K512" i="1"/>
  <c r="K513" i="1"/>
  <c r="K514" i="1"/>
  <c r="K515" i="1"/>
  <c r="K478" i="1" l="1"/>
  <c r="AI478" i="1"/>
  <c r="AA478" i="1"/>
  <c r="Y478" i="1"/>
  <c r="Q478" i="1"/>
  <c r="AA514" i="1"/>
  <c r="O613" i="1"/>
  <c r="O47" i="1" s="1"/>
  <c r="O596" i="1"/>
  <c r="AJ478" i="1"/>
  <c r="AK478" i="1" s="1"/>
  <c r="AA515" i="1"/>
  <c r="AK511" i="1"/>
  <c r="AA511" i="1"/>
  <c r="AA513" i="1"/>
  <c r="AA512" i="1"/>
  <c r="AA510" i="1"/>
  <c r="AS658" i="1"/>
  <c r="AJ658" i="1"/>
  <c r="AK658" i="1" s="1"/>
  <c r="AR619" i="1"/>
  <c r="AK515" i="1"/>
  <c r="AK512" i="1"/>
  <c r="AK510" i="1"/>
  <c r="O659" i="1"/>
  <c r="AR700" i="1"/>
  <c r="AR699" i="1"/>
  <c r="AR677" i="1"/>
  <c r="AR676" i="1"/>
  <c r="AR659" i="1" l="1"/>
  <c r="AJ659" i="1" s="1"/>
  <c r="Y659" i="1"/>
  <c r="O21" i="1"/>
  <c r="AS21" i="1" s="1"/>
  <c r="AS613" i="1"/>
  <c r="O664" i="1"/>
  <c r="Y664" i="1" s="1"/>
  <c r="AH659" i="1"/>
  <c r="K659" i="1"/>
  <c r="Q659" i="1" s="1"/>
  <c r="AB533" i="1"/>
  <c r="AS533" i="1"/>
  <c r="AF532" i="1"/>
  <c r="AF531" i="1"/>
  <c r="AF530" i="1"/>
  <c r="AF529" i="1"/>
  <c r="N521" i="1"/>
  <c r="L522" i="1"/>
  <c r="AC522" i="1" s="1"/>
  <c r="K526" i="1"/>
  <c r="K527" i="1"/>
  <c r="AJ527" i="1"/>
  <c r="AK527" i="1" s="1"/>
  <c r="AJ526" i="1"/>
  <c r="AK526" i="1" s="1"/>
  <c r="AS526" i="1"/>
  <c r="AS527" i="1"/>
  <c r="AR525" i="1"/>
  <c r="O525" i="1"/>
  <c r="K525" i="1" l="1"/>
  <c r="AI525" i="1"/>
  <c r="AA525" i="1"/>
  <c r="AR664" i="1"/>
  <c r="AS659" i="1"/>
  <c r="K522" i="1"/>
  <c r="S522" i="1"/>
  <c r="Q522" i="1"/>
  <c r="Z533" i="1"/>
  <c r="AB596" i="1"/>
  <c r="AB613" i="1"/>
  <c r="AS525" i="1"/>
  <c r="AR521" i="1"/>
  <c r="O521" i="1"/>
  <c r="AJ525" i="1"/>
  <c r="AK525" i="1" s="1"/>
  <c r="L521" i="1"/>
  <c r="K643" i="1"/>
  <c r="AI659" i="1"/>
  <c r="Z659" i="1"/>
  <c r="BH659" i="1"/>
  <c r="AK659" i="1"/>
  <c r="AK522" i="1" l="1"/>
  <c r="AA522" i="1"/>
  <c r="AC521" i="1"/>
  <c r="S521" i="1"/>
  <c r="Q521" i="1"/>
  <c r="AB21" i="1"/>
  <c r="Z21" i="1" s="1"/>
  <c r="AB47" i="1"/>
  <c r="AJ521" i="1"/>
  <c r="AS521" i="1"/>
  <c r="AA659" i="1"/>
  <c r="AR734" i="1"/>
  <c r="AR733" i="1" s="1"/>
  <c r="AJ733" i="1" s="1"/>
  <c r="AR732" i="1"/>
  <c r="AL735" i="1"/>
  <c r="AL736" i="1"/>
  <c r="Z732" i="1"/>
  <c r="Z734" i="1"/>
  <c r="AH733" i="1"/>
  <c r="Z733" i="1" s="1"/>
  <c r="Z729" i="1"/>
  <c r="Z731" i="1"/>
  <c r="AF734" i="1"/>
  <c r="AF730" i="1" s="1"/>
  <c r="AB734" i="1"/>
  <c r="AF733" i="1"/>
  <c r="AB733" i="1"/>
  <c r="AL741" i="1"/>
  <c r="AH725" i="1"/>
  <c r="Z725" i="1" s="1"/>
  <c r="Z588" i="1"/>
  <c r="Z589" i="1"/>
  <c r="N589" i="1"/>
  <c r="W589" i="1" s="1"/>
  <c r="N588" i="1"/>
  <c r="W588" i="1" s="1"/>
  <c r="N587" i="1"/>
  <c r="W587" i="1" s="1"/>
  <c r="N586" i="1"/>
  <c r="N585" i="1"/>
  <c r="N584" i="1"/>
  <c r="N583" i="1"/>
  <c r="N582" i="1"/>
  <c r="AF582" i="1" s="1"/>
  <c r="AF581" i="1" s="1"/>
  <c r="AF576" i="1" s="1"/>
  <c r="N581" i="1"/>
  <c r="Z587" i="1" l="1"/>
  <c r="K587" i="1"/>
  <c r="AQ587" i="1"/>
  <c r="K588" i="1"/>
  <c r="AQ588" i="1"/>
  <c r="K589" i="1"/>
  <c r="AQ589" i="1"/>
  <c r="AR730" i="1"/>
  <c r="AJ730" i="1" s="1"/>
  <c r="N576" i="1"/>
  <c r="Z730" i="1"/>
  <c r="AG589" i="1"/>
  <c r="AG588" i="1"/>
  <c r="AG587" i="1"/>
  <c r="AR731" i="1"/>
  <c r="AJ734" i="1"/>
  <c r="AJ732" i="1"/>
  <c r="AA587" i="1" l="1"/>
  <c r="AK588" i="1"/>
  <c r="Q588" i="1"/>
  <c r="AA588" i="1"/>
  <c r="AK589" i="1"/>
  <c r="Q589" i="1"/>
  <c r="AK587" i="1"/>
  <c r="Q587" i="1"/>
  <c r="AA589" i="1"/>
  <c r="AR729" i="1"/>
  <c r="AJ729" i="1" s="1"/>
  <c r="AJ731" i="1"/>
  <c r="L528" i="1" l="1"/>
  <c r="Z661" i="1"/>
  <c r="Z663" i="1"/>
  <c r="AB554" i="1"/>
  <c r="AB545" i="1"/>
  <c r="AB542" i="1"/>
  <c r="Z542" i="1" s="1"/>
  <c r="Z548" i="1"/>
  <c r="L548" i="1"/>
  <c r="K548" i="1" s="1"/>
  <c r="K550" i="1"/>
  <c r="AX544" i="1"/>
  <c r="AW544" i="1" s="1"/>
  <c r="P544" i="1"/>
  <c r="E544" i="1"/>
  <c r="Z543" i="1"/>
  <c r="P543" i="1"/>
  <c r="E543" i="1"/>
  <c r="BG549" i="1"/>
  <c r="BB549" i="1"/>
  <c r="BA549" i="1" s="1"/>
  <c r="AM549" i="1"/>
  <c r="AJ549" i="1"/>
  <c r="AJ548" i="1" s="1"/>
  <c r="AC549" i="1"/>
  <c r="Z549" i="1"/>
  <c r="S549" i="1"/>
  <c r="P549" i="1"/>
  <c r="K549" i="1"/>
  <c r="I549" i="1"/>
  <c r="H549" i="1" s="1"/>
  <c r="E549" i="1"/>
  <c r="AJ563" i="1"/>
  <c r="AJ562" i="1"/>
  <c r="Z563" i="1"/>
  <c r="Z562" i="1"/>
  <c r="N561" i="1"/>
  <c r="O561" i="1"/>
  <c r="K562" i="1"/>
  <c r="AM563" i="1"/>
  <c r="S575" i="1"/>
  <c r="AC575" i="1"/>
  <c r="AM575" i="1"/>
  <c r="BG575" i="1"/>
  <c r="BE575" i="1" s="1"/>
  <c r="K575" i="1"/>
  <c r="S574" i="1"/>
  <c r="AC574" i="1"/>
  <c r="AM574" i="1"/>
  <c r="BG574" i="1"/>
  <c r="BE574" i="1" s="1"/>
  <c r="K574" i="1"/>
  <c r="S572" i="1"/>
  <c r="AC572" i="1"/>
  <c r="AM572" i="1"/>
  <c r="BG572" i="1"/>
  <c r="BE572" i="1" s="1"/>
  <c r="K572" i="1"/>
  <c r="S571" i="1"/>
  <c r="AC571" i="1"/>
  <c r="AM571" i="1"/>
  <c r="BG571" i="1"/>
  <c r="BE571" i="1" s="1"/>
  <c r="K569" i="1"/>
  <c r="K570" i="1"/>
  <c r="K571" i="1"/>
  <c r="BB563" i="1"/>
  <c r="BA563" i="1" s="1"/>
  <c r="AZ563" i="1"/>
  <c r="AX563" i="1"/>
  <c r="AW563" i="1" s="1"/>
  <c r="AV563" i="1"/>
  <c r="AT563" i="1"/>
  <c r="I563" i="1"/>
  <c r="H563" i="1" s="1"/>
  <c r="G563" i="1"/>
  <c r="F563" i="1"/>
  <c r="BB562" i="1"/>
  <c r="BA562" i="1" s="1"/>
  <c r="AZ562" i="1"/>
  <c r="AX562" i="1"/>
  <c r="AW562" i="1" s="1"/>
  <c r="AV562" i="1"/>
  <c r="AT562" i="1"/>
  <c r="I562" i="1"/>
  <c r="H562" i="1" s="1"/>
  <c r="G562" i="1"/>
  <c r="F562" i="1"/>
  <c r="E562" i="1"/>
  <c r="K600" i="1"/>
  <c r="BC738" i="1"/>
  <c r="BB738" i="1"/>
  <c r="AZ738" i="1"/>
  <c r="AY738" i="1"/>
  <c r="AX738" i="1"/>
  <c r="AU738" i="1"/>
  <c r="AT738" i="1"/>
  <c r="S738" i="1"/>
  <c r="N738" i="1"/>
  <c r="L738" i="1"/>
  <c r="J738" i="1"/>
  <c r="I738" i="1"/>
  <c r="H738" i="1" s="1"/>
  <c r="G738" i="1"/>
  <c r="F738" i="1"/>
  <c r="S737" i="1"/>
  <c r="BG736" i="1"/>
  <c r="AP736" i="1"/>
  <c r="S736" i="1"/>
  <c r="N736" i="1"/>
  <c r="L736" i="1"/>
  <c r="BG735" i="1"/>
  <c r="AP735" i="1"/>
  <c r="W735" i="1"/>
  <c r="S735" i="1"/>
  <c r="N735" i="1"/>
  <c r="L735" i="1"/>
  <c r="J735" i="1"/>
  <c r="I735" i="1"/>
  <c r="H735" i="1"/>
  <c r="G735" i="1"/>
  <c r="F735" i="1"/>
  <c r="E735" i="1"/>
  <c r="D735" i="1"/>
  <c r="O734" i="1"/>
  <c r="O732" i="1"/>
  <c r="AJ762" i="1"/>
  <c r="AM761" i="1"/>
  <c r="AC761" i="1"/>
  <c r="AC762" i="1"/>
  <c r="AB760" i="1"/>
  <c r="AB764" i="1" s="1"/>
  <c r="Z762" i="1"/>
  <c r="Z761" i="1"/>
  <c r="L760" i="1"/>
  <c r="L764" i="1" s="1"/>
  <c r="K762" i="1"/>
  <c r="Q762" i="1" s="1"/>
  <c r="K761" i="1"/>
  <c r="Q761" i="1" s="1"/>
  <c r="AL664" i="1"/>
  <c r="K645" i="1"/>
  <c r="K646" i="1"/>
  <c r="Q646" i="1" s="1"/>
  <c r="K648" i="1"/>
  <c r="Q648" i="1" s="1"/>
  <c r="K649" i="1"/>
  <c r="Q649" i="1" s="1"/>
  <c r="K650" i="1"/>
  <c r="Q650" i="1" s="1"/>
  <c r="K651" i="1"/>
  <c r="Q651" i="1" s="1"/>
  <c r="K652" i="1"/>
  <c r="Q652" i="1" s="1"/>
  <c r="K653" i="1"/>
  <c r="Q653" i="1" s="1"/>
  <c r="K654" i="1"/>
  <c r="Q654" i="1" s="1"/>
  <c r="K655" i="1"/>
  <c r="Q655" i="1" s="1"/>
  <c r="K656" i="1"/>
  <c r="Q656" i="1" s="1"/>
  <c r="K657" i="1"/>
  <c r="Q657" i="1" s="1"/>
  <c r="K520" i="1"/>
  <c r="K519" i="1"/>
  <c r="Q528" i="1" l="1"/>
  <c r="S528" i="1"/>
  <c r="Y732" i="1"/>
  <c r="Q732" i="1"/>
  <c r="AM528" i="1"/>
  <c r="AC528" i="1"/>
  <c r="K563" i="1"/>
  <c r="AK563" i="1" s="1"/>
  <c r="S563" i="1"/>
  <c r="AC563" i="1"/>
  <c r="AK645" i="1"/>
  <c r="Q645" i="1"/>
  <c r="AK520" i="1"/>
  <c r="AA520" i="1"/>
  <c r="AK572" i="1"/>
  <c r="AA572" i="1"/>
  <c r="Q572" i="1"/>
  <c r="AJ541" i="1"/>
  <c r="AL540" i="1"/>
  <c r="AJ540" i="1" s="1"/>
  <c r="AK571" i="1"/>
  <c r="Q571" i="1"/>
  <c r="AA571" i="1"/>
  <c r="Q570" i="1"/>
  <c r="AA570" i="1"/>
  <c r="AK570" i="1"/>
  <c r="Q575" i="1"/>
  <c r="AK575" i="1"/>
  <c r="AA575" i="1"/>
  <c r="AA569" i="1"/>
  <c r="Q569" i="1"/>
  <c r="AK569" i="1"/>
  <c r="Q574" i="1"/>
  <c r="AK574" i="1"/>
  <c r="AA574" i="1"/>
  <c r="L539" i="1"/>
  <c r="L542" i="1"/>
  <c r="S542" i="1" s="1"/>
  <c r="AK519" i="1"/>
  <c r="AA519" i="1"/>
  <c r="AT544" i="1"/>
  <c r="AJ543" i="1"/>
  <c r="Z540" i="1"/>
  <c r="AB538" i="1"/>
  <c r="AB537" i="1" s="1"/>
  <c r="BF572" i="1"/>
  <c r="S544" i="1"/>
  <c r="L540" i="1"/>
  <c r="AA652" i="1"/>
  <c r="AK652" i="1"/>
  <c r="S543" i="1"/>
  <c r="AA651" i="1"/>
  <c r="AK651" i="1"/>
  <c r="AK650" i="1"/>
  <c r="AA657" i="1"/>
  <c r="AK657" i="1"/>
  <c r="AK649" i="1"/>
  <c r="AC543" i="1"/>
  <c r="AA656" i="1"/>
  <c r="AK656" i="1"/>
  <c r="AA648" i="1"/>
  <c r="AK648" i="1"/>
  <c r="AM543" i="1"/>
  <c r="AA548" i="1"/>
  <c r="AA655" i="1"/>
  <c r="AK655" i="1"/>
  <c r="AK646" i="1"/>
  <c r="AA654" i="1"/>
  <c r="AK654" i="1"/>
  <c r="AJ544" i="1"/>
  <c r="AA653" i="1"/>
  <c r="AK653" i="1"/>
  <c r="AC548" i="1"/>
  <c r="Z539" i="1"/>
  <c r="BH549" i="1"/>
  <c r="AL542" i="1"/>
  <c r="AJ542" i="1" s="1"/>
  <c r="O731" i="1"/>
  <c r="AS732" i="1"/>
  <c r="O733" i="1"/>
  <c r="AS734" i="1"/>
  <c r="Q549" i="1"/>
  <c r="BH575" i="1"/>
  <c r="AK549" i="1"/>
  <c r="BE549" i="1"/>
  <c r="AX549" i="1" s="1"/>
  <c r="AW549" i="1" s="1"/>
  <c r="AC544" i="1"/>
  <c r="AM544" i="1"/>
  <c r="BB544" i="1"/>
  <c r="BA544" i="1" s="1"/>
  <c r="I544" i="1"/>
  <c r="H544" i="1" s="1"/>
  <c r="K544" i="1"/>
  <c r="Z544" i="1"/>
  <c r="BG544" i="1"/>
  <c r="BE544" i="1" s="1"/>
  <c r="I543" i="1"/>
  <c r="H543" i="1" s="1"/>
  <c r="K543" i="1"/>
  <c r="BB543" i="1"/>
  <c r="BA543" i="1" s="1"/>
  <c r="BG543" i="1"/>
  <c r="AT549" i="1"/>
  <c r="AA549" i="1"/>
  <c r="AJ561" i="1"/>
  <c r="AK562" i="1"/>
  <c r="L561" i="1"/>
  <c r="E563" i="1"/>
  <c r="AJ761" i="1"/>
  <c r="AJ760" i="1" s="1"/>
  <c r="AK762" i="1"/>
  <c r="AL760" i="1"/>
  <c r="BF575" i="1"/>
  <c r="AA762" i="1"/>
  <c r="BF574" i="1"/>
  <c r="BH572" i="1"/>
  <c r="BH574" i="1"/>
  <c r="BH571" i="1"/>
  <c r="BF571" i="1"/>
  <c r="AM562" i="1"/>
  <c r="S562" i="1"/>
  <c r="AC562" i="1"/>
  <c r="AA761" i="1"/>
  <c r="BH736" i="1"/>
  <c r="AM762" i="1"/>
  <c r="BH735" i="1"/>
  <c r="O730" i="1"/>
  <c r="K732" i="1"/>
  <c r="AK732" i="1" s="1"/>
  <c r="K734" i="1"/>
  <c r="AK734" i="1" s="1"/>
  <c r="Q731" i="1" l="1"/>
  <c r="Y731" i="1"/>
  <c r="AI730" i="1"/>
  <c r="Y730" i="1"/>
  <c r="Q730" i="1"/>
  <c r="BF549" i="1"/>
  <c r="AK761" i="1"/>
  <c r="L538" i="1"/>
  <c r="AK544" i="1"/>
  <c r="AL538" i="1"/>
  <c r="AJ539" i="1"/>
  <c r="Z538" i="1"/>
  <c r="K733" i="1"/>
  <c r="AS733" i="1"/>
  <c r="AI733" i="1"/>
  <c r="O729" i="1"/>
  <c r="AS730" i="1"/>
  <c r="K731" i="1"/>
  <c r="AK731" i="1" s="1"/>
  <c r="AS731" i="1"/>
  <c r="Q544" i="1"/>
  <c r="BF544" i="1"/>
  <c r="BH544" i="1"/>
  <c r="AA544" i="1"/>
  <c r="K542" i="1"/>
  <c r="Q542" i="1" s="1"/>
  <c r="AM542" i="1"/>
  <c r="AC542" i="1"/>
  <c r="Q543" i="1"/>
  <c r="AK543" i="1"/>
  <c r="AA543" i="1"/>
  <c r="BH543" i="1"/>
  <c r="BE543" i="1"/>
  <c r="AT543" i="1"/>
  <c r="K730" i="1"/>
  <c r="AK730" i="1" s="1"/>
  <c r="AI729" i="1" l="1"/>
  <c r="Y729" i="1"/>
  <c r="Q729" i="1"/>
  <c r="AJ538" i="1"/>
  <c r="AL537" i="1"/>
  <c r="K729" i="1"/>
  <c r="AK729" i="1" s="1"/>
  <c r="AS729" i="1"/>
  <c r="AK733" i="1"/>
  <c r="AA733" i="1"/>
  <c r="AA542" i="1"/>
  <c r="AK542" i="1"/>
  <c r="AX543" i="1"/>
  <c r="AW543" i="1" s="1"/>
  <c r="BF543" i="1"/>
  <c r="L516" i="1" l="1"/>
  <c r="K518" i="1"/>
  <c r="L506" i="1"/>
  <c r="L505" i="1"/>
  <c r="AA518" i="1" l="1"/>
  <c r="AK518" i="1"/>
  <c r="K528" i="1"/>
  <c r="AB496" i="1"/>
  <c r="L496" i="1"/>
  <c r="AB303" i="1"/>
  <c r="AC304" i="1"/>
  <c r="Z304" i="1"/>
  <c r="AK528" i="1" l="1"/>
  <c r="AA528" i="1"/>
  <c r="Z303" i="1"/>
  <c r="AB301" i="1" l="1"/>
  <c r="Z301" i="1" s="1"/>
  <c r="AC302" i="1"/>
  <c r="Z302" i="1"/>
  <c r="AB305" i="1"/>
  <c r="L305" i="1"/>
  <c r="BG307" i="1"/>
  <c r="BH307" i="1" s="1"/>
  <c r="AM307" i="1"/>
  <c r="AJ307" i="1"/>
  <c r="AC307" i="1"/>
  <c r="Z307" i="1"/>
  <c r="K307" i="1"/>
  <c r="Q307" i="1" s="1"/>
  <c r="BG306" i="1"/>
  <c r="BE306" i="1" s="1"/>
  <c r="AM306" i="1"/>
  <c r="AJ306" i="1"/>
  <c r="AC306" i="1"/>
  <c r="Z306" i="1"/>
  <c r="S306" i="1"/>
  <c r="P306" i="1"/>
  <c r="K306" i="1"/>
  <c r="K305" i="1" l="1"/>
  <c r="S305" i="1"/>
  <c r="AM305" i="1"/>
  <c r="AK305" i="1"/>
  <c r="Q305" i="1"/>
  <c r="AA307" i="1"/>
  <c r="BF306" i="1"/>
  <c r="Q306" i="1"/>
  <c r="AA306" i="1"/>
  <c r="Z305" i="1"/>
  <c r="AA305" i="1" s="1"/>
  <c r="AC305" i="1"/>
  <c r="AK307" i="1"/>
  <c r="BE307" i="1"/>
  <c r="BF307" i="1" s="1"/>
  <c r="AK306" i="1"/>
  <c r="BH306" i="1"/>
  <c r="L303" i="1"/>
  <c r="K304" i="1"/>
  <c r="AA304" i="1" s="1"/>
  <c r="K303" i="1" l="1"/>
  <c r="AA303" i="1" s="1"/>
  <c r="AC303" i="1"/>
  <c r="L298" i="1" l="1"/>
  <c r="S176" i="1"/>
  <c r="S177" i="1"/>
  <c r="S178" i="1"/>
  <c r="S181" i="1"/>
  <c r="S182" i="1"/>
  <c r="P178" i="1"/>
  <c r="P181" i="1"/>
  <c r="P182" i="1"/>
  <c r="Z181" i="1"/>
  <c r="Z182" i="1"/>
  <c r="Z178" i="1"/>
  <c r="AB179" i="1"/>
  <c r="Z179" i="1" s="1"/>
  <c r="AC178" i="1"/>
  <c r="AC181" i="1"/>
  <c r="AC182" i="1"/>
  <c r="AL184" i="1"/>
  <c r="K181" i="1"/>
  <c r="AK181" i="1" s="1"/>
  <c r="K178" i="1"/>
  <c r="AK178" i="1" s="1"/>
  <c r="L180" i="1"/>
  <c r="K182" i="1"/>
  <c r="AK182" i="1" s="1"/>
  <c r="K180" i="1" l="1"/>
  <c r="AK180" i="1" s="1"/>
  <c r="AM180" i="1"/>
  <c r="AM184" i="1"/>
  <c r="AJ184" i="1"/>
  <c r="AA178" i="1"/>
  <c r="AC179" i="1"/>
  <c r="Q182" i="1"/>
  <c r="Q178" i="1"/>
  <c r="R179" i="1"/>
  <c r="P179" i="1" s="1"/>
  <c r="Q181" i="1"/>
  <c r="AA182" i="1"/>
  <c r="AB180" i="1"/>
  <c r="AA181" i="1"/>
  <c r="AB184" i="1"/>
  <c r="K184" i="1"/>
  <c r="AK184" i="1" l="1"/>
  <c r="S179" i="1"/>
  <c r="Z184" i="1"/>
  <c r="AA184" i="1" s="1"/>
  <c r="R184" i="1"/>
  <c r="AC184" i="1"/>
  <c r="Z180" i="1"/>
  <c r="AA180" i="1" s="1"/>
  <c r="R180" i="1"/>
  <c r="AC180" i="1"/>
  <c r="S184" i="1" l="1"/>
  <c r="P184" i="1"/>
  <c r="Q184" i="1" s="1"/>
  <c r="P180" i="1"/>
  <c r="Q180" i="1" s="1"/>
  <c r="S180" i="1"/>
  <c r="AB183" i="1" l="1"/>
  <c r="AB185" i="1"/>
  <c r="R185" i="1" l="1"/>
  <c r="AC185" i="1"/>
  <c r="AC183" i="1"/>
  <c r="R183" i="1"/>
  <c r="Z183" i="1"/>
  <c r="AB174" i="1"/>
  <c r="Z185" i="1"/>
  <c r="L175" i="1"/>
  <c r="S185" i="1" l="1"/>
  <c r="P185" i="1"/>
  <c r="S183" i="1"/>
  <c r="P183" i="1"/>
  <c r="AQ578" i="1" l="1"/>
  <c r="AQ579" i="1"/>
  <c r="AQ577" i="1"/>
  <c r="AJ578" i="1"/>
  <c r="AJ577" i="1"/>
  <c r="AL576" i="1"/>
  <c r="AL763" i="1" l="1"/>
  <c r="AL764" i="1" s="1"/>
  <c r="AL185" i="1"/>
  <c r="AL183" i="1"/>
  <c r="R174" i="1"/>
  <c r="K185" i="1"/>
  <c r="K183" i="1"/>
  <c r="AL179" i="1"/>
  <c r="AL175" i="1"/>
  <c r="AM566" i="1"/>
  <c r="R554" i="1"/>
  <c r="AL139" i="1"/>
  <c r="AC486" i="1"/>
  <c r="AC487" i="1"/>
  <c r="AC489" i="1"/>
  <c r="AC490" i="1"/>
  <c r="AC491" i="1"/>
  <c r="AC492" i="1"/>
  <c r="AC493" i="1"/>
  <c r="AJ179" i="1" l="1"/>
  <c r="AM179" i="1"/>
  <c r="AJ183" i="1"/>
  <c r="AK183" i="1" s="1"/>
  <c r="AM183" i="1"/>
  <c r="AM185" i="1"/>
  <c r="AJ185" i="1"/>
  <c r="AK185" i="1" s="1"/>
  <c r="AA183" i="1"/>
  <c r="Q183" i="1"/>
  <c r="AA185" i="1"/>
  <c r="Q185" i="1"/>
  <c r="AL174" i="1"/>
  <c r="AL366" i="1" l="1"/>
  <c r="AM378" i="1"/>
  <c r="AM379" i="1"/>
  <c r="AJ378" i="1"/>
  <c r="AJ379" i="1"/>
  <c r="S378" i="1"/>
  <c r="S379" i="1"/>
  <c r="P378" i="1"/>
  <c r="P379" i="1"/>
  <c r="AL356" i="1"/>
  <c r="AM356" i="1" s="1"/>
  <c r="AL355" i="1"/>
  <c r="AM355" i="1" s="1"/>
  <c r="AM357" i="1"/>
  <c r="AM358" i="1"/>
  <c r="AM359" i="1"/>
  <c r="S355" i="1"/>
  <c r="S356" i="1"/>
  <c r="S357" i="1"/>
  <c r="S358" i="1"/>
  <c r="S359" i="1"/>
  <c r="P355" i="1"/>
  <c r="P356" i="1"/>
  <c r="AL354" i="1"/>
  <c r="AL352" i="1" l="1"/>
  <c r="AJ355" i="1"/>
  <c r="AJ356" i="1"/>
  <c r="AS475" i="1" l="1"/>
  <c r="AJ475" i="1"/>
  <c r="AR474" i="1"/>
  <c r="K475" i="1"/>
  <c r="O474" i="1"/>
  <c r="K474" i="1" s="1"/>
  <c r="R741" i="1"/>
  <c r="R15" i="1" s="1"/>
  <c r="P15" i="1" s="1"/>
  <c r="AL758" i="1"/>
  <c r="AK724" i="1"/>
  <c r="AS724" i="1"/>
  <c r="AH674" i="1"/>
  <c r="AH706" i="1"/>
  <c r="X674" i="1"/>
  <c r="X673" i="1"/>
  <c r="AH695" i="1"/>
  <c r="BA674" i="1"/>
  <c r="AW674" i="1"/>
  <c r="BD673" i="1"/>
  <c r="AW673" i="1"/>
  <c r="O703" i="1"/>
  <c r="O702" i="1"/>
  <c r="Y702" i="1" s="1"/>
  <c r="BA703" i="1"/>
  <c r="AW703" i="1"/>
  <c r="P703" i="1"/>
  <c r="BD702" i="1"/>
  <c r="AW702" i="1"/>
  <c r="AW738" i="1" s="1"/>
  <c r="P702" i="1"/>
  <c r="K700" i="1"/>
  <c r="AJ700" i="1" s="1"/>
  <c r="Y699" i="1"/>
  <c r="BA700" i="1"/>
  <c r="AW700" i="1"/>
  <c r="P700" i="1"/>
  <c r="BD699" i="1"/>
  <c r="AW699" i="1"/>
  <c r="P699" i="1"/>
  <c r="Y696" i="1"/>
  <c r="BA697" i="1"/>
  <c r="AW697" i="1"/>
  <c r="P697" i="1"/>
  <c r="BD696" i="1"/>
  <c r="BA696" i="1" s="1"/>
  <c r="AW696" i="1"/>
  <c r="P696" i="1"/>
  <c r="Y694" i="1"/>
  <c r="K693" i="1"/>
  <c r="BA694" i="1"/>
  <c r="AW694" i="1"/>
  <c r="P694" i="1"/>
  <c r="BD693" i="1"/>
  <c r="BD692" i="1" s="1"/>
  <c r="BA692" i="1" s="1"/>
  <c r="AW693" i="1"/>
  <c r="P693" i="1"/>
  <c r="X692" i="1"/>
  <c r="P692" i="1" s="1"/>
  <c r="K691" i="1"/>
  <c r="AJ691" i="1" s="1"/>
  <c r="Y690" i="1"/>
  <c r="BA691" i="1"/>
  <c r="AW691" i="1"/>
  <c r="P691" i="1"/>
  <c r="BD690" i="1"/>
  <c r="BA690" i="1" s="1"/>
  <c r="AW690" i="1"/>
  <c r="P690" i="1"/>
  <c r="X689" i="1"/>
  <c r="P689" i="1" s="1"/>
  <c r="AH716" i="1"/>
  <c r="X738" i="1"/>
  <c r="K717" i="1"/>
  <c r="O727" i="1"/>
  <c r="BI727" i="1"/>
  <c r="AF727" i="1"/>
  <c r="P727" i="1"/>
  <c r="P726" i="1"/>
  <c r="O723" i="1"/>
  <c r="X669" i="1" l="1"/>
  <c r="AH669" i="1"/>
  <c r="Z716" i="1"/>
  <c r="Z737" i="1" s="1"/>
  <c r="AH737" i="1"/>
  <c r="BA699" i="1"/>
  <c r="BA702" i="1"/>
  <c r="BA738" i="1" s="1"/>
  <c r="BD738" i="1"/>
  <c r="AS474" i="1"/>
  <c r="O673" i="1"/>
  <c r="K673" i="1" s="1"/>
  <c r="AJ474" i="1"/>
  <c r="AK474" i="1" s="1"/>
  <c r="AK475" i="1"/>
  <c r="O674" i="1"/>
  <c r="K674" i="1" s="1"/>
  <c r="AS700" i="1"/>
  <c r="P673" i="1"/>
  <c r="P674" i="1"/>
  <c r="X706" i="1"/>
  <c r="AJ693" i="1"/>
  <c r="AK693" i="1" s="1"/>
  <c r="Z701" i="1"/>
  <c r="Z695" i="1"/>
  <c r="Z698" i="1"/>
  <c r="Z673" i="1"/>
  <c r="Z706" i="1" s="1"/>
  <c r="AH715" i="1"/>
  <c r="Z715" i="1" s="1"/>
  <c r="Z736" i="1" s="1"/>
  <c r="AV674" i="1"/>
  <c r="AV673" i="1"/>
  <c r="BA673" i="1"/>
  <c r="O701" i="1"/>
  <c r="O695" i="1"/>
  <c r="O698" i="1"/>
  <c r="BK702" i="1"/>
  <c r="BK738" i="1" s="1"/>
  <c r="K702" i="1"/>
  <c r="Y703" i="1"/>
  <c r="K703" i="1"/>
  <c r="Q700" i="1"/>
  <c r="AK700" i="1"/>
  <c r="BK699" i="1"/>
  <c r="K699" i="1"/>
  <c r="Y700" i="1"/>
  <c r="BK700" i="1"/>
  <c r="Y693" i="1"/>
  <c r="BA693" i="1"/>
  <c r="Z697" i="1"/>
  <c r="AV697" i="1"/>
  <c r="AI697" i="1"/>
  <c r="BK697" i="1"/>
  <c r="BK696" i="1"/>
  <c r="K696" i="1"/>
  <c r="Y697" i="1"/>
  <c r="Y735" i="1" s="1"/>
  <c r="K697" i="1"/>
  <c r="Z694" i="1"/>
  <c r="Q693" i="1"/>
  <c r="AS693" i="1"/>
  <c r="O692" i="1"/>
  <c r="K694" i="1"/>
  <c r="Q691" i="1"/>
  <c r="AK691" i="1"/>
  <c r="AV690" i="1"/>
  <c r="AS691" i="1"/>
  <c r="K690" i="1"/>
  <c r="Y691" i="1"/>
  <c r="BD689" i="1"/>
  <c r="BA689" i="1" s="1"/>
  <c r="BK691" i="1"/>
  <c r="O689" i="1"/>
  <c r="K689" i="1" s="1"/>
  <c r="AI727" i="1"/>
  <c r="Z727" i="1"/>
  <c r="Z726" i="1"/>
  <c r="Y727" i="1"/>
  <c r="BK727" i="1"/>
  <c r="K727" i="1"/>
  <c r="K698" i="1" l="1"/>
  <c r="AI698" i="1"/>
  <c r="Y698" i="1"/>
  <c r="Q698" i="1"/>
  <c r="K701" i="1"/>
  <c r="AA701" i="1" s="1"/>
  <c r="Q701" i="1"/>
  <c r="Y701" i="1"/>
  <c r="K695" i="1"/>
  <c r="AA695" i="1" s="1"/>
  <c r="Q695" i="1"/>
  <c r="Y695" i="1"/>
  <c r="P669" i="1"/>
  <c r="Z669" i="1"/>
  <c r="Z38" i="1" s="1"/>
  <c r="Y673" i="1"/>
  <c r="Q697" i="1"/>
  <c r="AR695" i="1"/>
  <c r="AJ695" i="1" s="1"/>
  <c r="AK695" i="1" s="1"/>
  <c r="AS696" i="1"/>
  <c r="Q703" i="1"/>
  <c r="AR703" i="1"/>
  <c r="Q702" i="1"/>
  <c r="AR702" i="1"/>
  <c r="AJ702" i="1" s="1"/>
  <c r="AK702" i="1" s="1"/>
  <c r="AJ696" i="1"/>
  <c r="AK696" i="1" s="1"/>
  <c r="Q699" i="1"/>
  <c r="AR727" i="1"/>
  <c r="BK673" i="1"/>
  <c r="BL673" i="1" s="1"/>
  <c r="AI673" i="1"/>
  <c r="Q673" i="1"/>
  <c r="O706" i="1"/>
  <c r="K706" i="1" s="1"/>
  <c r="BK735" i="1"/>
  <c r="BK736" i="1"/>
  <c r="BE738" i="1"/>
  <c r="O669" i="1"/>
  <c r="K669" i="1" s="1"/>
  <c r="Y674" i="1"/>
  <c r="AA698" i="1"/>
  <c r="AI695" i="1"/>
  <c r="AI701" i="1"/>
  <c r="AI674" i="1"/>
  <c r="Z674" i="1"/>
  <c r="BK674" i="1"/>
  <c r="AA673" i="1"/>
  <c r="Q674" i="1"/>
  <c r="BL702" i="1"/>
  <c r="BE702" i="1"/>
  <c r="BF702" i="1" s="1"/>
  <c r="Z702" i="1"/>
  <c r="AA702" i="1" s="1"/>
  <c r="AI702" i="1"/>
  <c r="AI703" i="1"/>
  <c r="Z703" i="1"/>
  <c r="AA703" i="1" s="1"/>
  <c r="AV703" i="1"/>
  <c r="BK703" i="1"/>
  <c r="AV702" i="1"/>
  <c r="AV738" i="1" s="1"/>
  <c r="Z699" i="1"/>
  <c r="AA699" i="1" s="1"/>
  <c r="BL699" i="1"/>
  <c r="BE699" i="1"/>
  <c r="BF699" i="1" s="1"/>
  <c r="BE700" i="1"/>
  <c r="BL700" i="1"/>
  <c r="Z700" i="1"/>
  <c r="AV700" i="1"/>
  <c r="AV699" i="1"/>
  <c r="Q696" i="1"/>
  <c r="AA697" i="1"/>
  <c r="BE697" i="1"/>
  <c r="BL697" i="1"/>
  <c r="BL696" i="1"/>
  <c r="BE696" i="1"/>
  <c r="BF696" i="1" s="1"/>
  <c r="Z696" i="1"/>
  <c r="AA696" i="1" s="1"/>
  <c r="AI696" i="1"/>
  <c r="AV696" i="1"/>
  <c r="AI694" i="1"/>
  <c r="AV694" i="1"/>
  <c r="BK694" i="1"/>
  <c r="AA694" i="1"/>
  <c r="Z693" i="1"/>
  <c r="AA693" i="1" s="1"/>
  <c r="AH692" i="1"/>
  <c r="BK693" i="1"/>
  <c r="AI693" i="1"/>
  <c r="AV693" i="1"/>
  <c r="K692" i="1"/>
  <c r="Y692" i="1"/>
  <c r="Q694" i="1"/>
  <c r="Q690" i="1"/>
  <c r="AH689" i="1"/>
  <c r="AI690" i="1"/>
  <c r="Z690" i="1"/>
  <c r="AA690" i="1" s="1"/>
  <c r="Q689" i="1"/>
  <c r="BK690" i="1"/>
  <c r="BE691" i="1"/>
  <c r="BF691" i="1" s="1"/>
  <c r="BL691" i="1"/>
  <c r="AI691" i="1"/>
  <c r="Z691" i="1"/>
  <c r="AA691" i="1" s="1"/>
  <c r="AV691" i="1"/>
  <c r="AV689" i="1" s="1"/>
  <c r="Y689" i="1"/>
  <c r="AA727" i="1"/>
  <c r="BE727" i="1"/>
  <c r="BF727" i="1" s="1"/>
  <c r="BL727" i="1"/>
  <c r="Q727" i="1"/>
  <c r="O720" i="1"/>
  <c r="O716" i="1" s="1"/>
  <c r="O737" i="1" s="1"/>
  <c r="O26" i="1"/>
  <c r="K26" i="1" s="1"/>
  <c r="AJ26" i="1"/>
  <c r="Z26" i="1"/>
  <c r="P26" i="1"/>
  <c r="AJ614" i="1"/>
  <c r="AR607" i="1"/>
  <c r="Z614" i="1"/>
  <c r="AH607" i="1"/>
  <c r="X614" i="1"/>
  <c r="P614" i="1" s="1"/>
  <c r="O607" i="1"/>
  <c r="N614" i="1"/>
  <c r="O614" i="1"/>
  <c r="L614" i="1"/>
  <c r="Z605" i="1"/>
  <c r="Z606" i="1"/>
  <c r="P605" i="1"/>
  <c r="P606" i="1"/>
  <c r="K605" i="1"/>
  <c r="K606" i="1"/>
  <c r="AB16" i="1"/>
  <c r="AL16" i="1"/>
  <c r="R764" i="1"/>
  <c r="R16" i="1" s="1"/>
  <c r="L16" i="1"/>
  <c r="BG764" i="1"/>
  <c r="BE764" i="1" s="1"/>
  <c r="BB763" i="1"/>
  <c r="BA763" i="1" s="1"/>
  <c r="AP763" i="1"/>
  <c r="AT763" i="1" s="1"/>
  <c r="AX763" i="1" s="1"/>
  <c r="AW763" i="1" s="1"/>
  <c r="AM763" i="1"/>
  <c r="V763" i="1"/>
  <c r="S763" i="1"/>
  <c r="K763" i="1"/>
  <c r="G763" i="1"/>
  <c r="F763" i="1"/>
  <c r="AL374" i="1"/>
  <c r="AB374" i="1"/>
  <c r="R374" i="1"/>
  <c r="L374" i="1"/>
  <c r="AC379" i="1"/>
  <c r="Z379" i="1"/>
  <c r="K379" i="1"/>
  <c r="AC378" i="1"/>
  <c r="Z378" i="1"/>
  <c r="K378" i="1"/>
  <c r="S354" i="1"/>
  <c r="P354" i="1"/>
  <c r="AC354" i="1"/>
  <c r="Z354" i="1"/>
  <c r="AC355" i="1"/>
  <c r="AC356" i="1"/>
  <c r="Z355" i="1"/>
  <c r="Z356" i="1"/>
  <c r="L351" i="1"/>
  <c r="L350" i="1" s="1"/>
  <c r="K356" i="1"/>
  <c r="K355" i="1"/>
  <c r="K524" i="1"/>
  <c r="K517" i="1"/>
  <c r="O399" i="1"/>
  <c r="AR399" i="1" s="1"/>
  <c r="O415" i="1"/>
  <c r="K384" i="1"/>
  <c r="K385" i="1"/>
  <c r="AK524" i="1" l="1"/>
  <c r="AA524" i="1"/>
  <c r="P38" i="1"/>
  <c r="AA674" i="1"/>
  <c r="AR415" i="1"/>
  <c r="AJ415" i="1" s="1"/>
  <c r="Y415" i="1"/>
  <c r="AS607" i="1"/>
  <c r="O48" i="1"/>
  <c r="K48" i="1" s="1"/>
  <c r="AS614" i="1"/>
  <c r="AS702" i="1"/>
  <c r="K415" i="1"/>
  <c r="AI415" i="1"/>
  <c r="AR701" i="1"/>
  <c r="AS701" i="1" s="1"/>
  <c r="BE673" i="1"/>
  <c r="BF673" i="1" s="1"/>
  <c r="AS695" i="1"/>
  <c r="AR689" i="1"/>
  <c r="AJ690" i="1"/>
  <c r="AK690" i="1" s="1"/>
  <c r="AS690" i="1"/>
  <c r="AJ694" i="1"/>
  <c r="AK694" i="1" s="1"/>
  <c r="AS694" i="1"/>
  <c r="AR692" i="1"/>
  <c r="AJ697" i="1"/>
  <c r="AK697" i="1" s="1"/>
  <c r="AS697" i="1"/>
  <c r="AJ703" i="1"/>
  <c r="AK703" i="1" s="1"/>
  <c r="AS703" i="1"/>
  <c r="AJ699" i="1"/>
  <c r="AK699" i="1" s="1"/>
  <c r="AS699" i="1"/>
  <c r="AR698" i="1"/>
  <c r="AJ727" i="1"/>
  <c r="AK727" i="1" s="1"/>
  <c r="AS727" i="1"/>
  <c r="AA700" i="1"/>
  <c r="K716" i="1"/>
  <c r="BF697" i="1"/>
  <c r="BE735" i="1"/>
  <c r="BE736" i="1"/>
  <c r="BF700" i="1"/>
  <c r="E763" i="1"/>
  <c r="AK26" i="1"/>
  <c r="AK355" i="1"/>
  <c r="Q355" i="1"/>
  <c r="K614" i="1"/>
  <c r="AA614" i="1" s="1"/>
  <c r="Q356" i="1"/>
  <c r="AK356" i="1"/>
  <c r="AA378" i="1"/>
  <c r="Q378" i="1"/>
  <c r="AK378" i="1"/>
  <c r="Q379" i="1"/>
  <c r="AK379" i="1"/>
  <c r="K764" i="1"/>
  <c r="BF764" i="1" s="1"/>
  <c r="S764" i="1"/>
  <c r="BE674" i="1"/>
  <c r="BF674" i="1" s="1"/>
  <c r="BL674" i="1"/>
  <c r="Q606" i="1"/>
  <c r="Q605" i="1"/>
  <c r="BL703" i="1"/>
  <c r="BE703" i="1"/>
  <c r="BF703" i="1" s="1"/>
  <c r="AV692" i="1"/>
  <c r="BE694" i="1"/>
  <c r="BF694" i="1" s="1"/>
  <c r="BL694" i="1"/>
  <c r="Q692" i="1"/>
  <c r="BL693" i="1"/>
  <c r="BE693" i="1"/>
  <c r="BF693" i="1" s="1"/>
  <c r="BK692" i="1"/>
  <c r="AI692" i="1"/>
  <c r="Z692" i="1"/>
  <c r="AA692" i="1" s="1"/>
  <c r="BL690" i="1"/>
  <c r="BE690" i="1"/>
  <c r="BF690" i="1" s="1"/>
  <c r="BK689" i="1"/>
  <c r="AI689" i="1"/>
  <c r="Z689" i="1"/>
  <c r="AA689" i="1" s="1"/>
  <c r="Q26" i="1"/>
  <c r="AA606" i="1"/>
  <c r="AA605" i="1"/>
  <c r="AA379" i="1"/>
  <c r="AM764" i="1"/>
  <c r="BH764" i="1"/>
  <c r="P764" i="1"/>
  <c r="AJ764" i="1"/>
  <c r="AJ763" i="1"/>
  <c r="AK763" i="1" s="1"/>
  <c r="P763" i="1"/>
  <c r="Q763" i="1" s="1"/>
  <c r="AA356" i="1"/>
  <c r="AA355" i="1"/>
  <c r="O407" i="1"/>
  <c r="L533" i="1"/>
  <c r="L596" i="1" s="1"/>
  <c r="K523" i="1"/>
  <c r="AK523" i="1" l="1"/>
  <c r="AA523" i="1"/>
  <c r="Q764" i="1"/>
  <c r="AK614" i="1"/>
  <c r="AJ701" i="1"/>
  <c r="AK701" i="1" s="1"/>
  <c r="AK415" i="1"/>
  <c r="AA415" i="1"/>
  <c r="K533" i="1"/>
  <c r="AM533" i="1"/>
  <c r="Q614" i="1"/>
  <c r="AK764" i="1"/>
  <c r="AJ692" i="1"/>
  <c r="AK692" i="1" s="1"/>
  <c r="AS692" i="1"/>
  <c r="AJ698" i="1"/>
  <c r="AK698" i="1" s="1"/>
  <c r="AS698" i="1"/>
  <c r="AJ689" i="1"/>
  <c r="AK689" i="1" s="1"/>
  <c r="AS689" i="1"/>
  <c r="K737" i="1"/>
  <c r="Y737" i="1"/>
  <c r="K521" i="1"/>
  <c r="BE692" i="1"/>
  <c r="BF692" i="1" s="1"/>
  <c r="BL692" i="1"/>
  <c r="BE689" i="1"/>
  <c r="BF689" i="1" s="1"/>
  <c r="BL689" i="1"/>
  <c r="L613" i="1"/>
  <c r="K613" i="1" l="1"/>
  <c r="AK613" i="1" s="1"/>
  <c r="AM613" i="1"/>
  <c r="AK521" i="1"/>
  <c r="AA521" i="1"/>
  <c r="L47" i="1"/>
  <c r="AC613" i="1"/>
  <c r="L21" i="1"/>
  <c r="K47" i="1" l="1"/>
  <c r="AK47" i="1" s="1"/>
  <c r="K21" i="1"/>
  <c r="AM21" i="1"/>
  <c r="AA613" i="1"/>
  <c r="AK21" i="1" l="1"/>
  <c r="S21" i="1"/>
  <c r="Q21" i="1"/>
  <c r="AA21" i="1"/>
  <c r="P493" i="1"/>
  <c r="Z493" i="1"/>
  <c r="AB484" i="1"/>
  <c r="L327" i="1"/>
  <c r="K329" i="1"/>
  <c r="P322" i="1"/>
  <c r="AC322" i="1"/>
  <c r="Z322" i="1"/>
  <c r="L301" i="1"/>
  <c r="AC301" i="1" s="1"/>
  <c r="K302" i="1"/>
  <c r="AA302" i="1" s="1"/>
  <c r="K301" i="1" l="1"/>
  <c r="AA301" i="1" s="1"/>
  <c r="R231" i="1"/>
  <c r="L231" i="1"/>
  <c r="L215" i="1" l="1"/>
  <c r="K220" i="1"/>
  <c r="K179" i="1"/>
  <c r="AK179" i="1" s="1"/>
  <c r="K177" i="1"/>
  <c r="AK177" i="1" s="1"/>
  <c r="L174" i="1"/>
  <c r="N174" i="1" s="1"/>
  <c r="AK220" i="1" l="1"/>
  <c r="AA220" i="1"/>
  <c r="Q220" i="1"/>
  <c r="Q179" i="1"/>
  <c r="AA179" i="1"/>
  <c r="L112" i="1"/>
  <c r="P643" i="1" l="1"/>
  <c r="X430" i="1"/>
  <c r="Y414" i="1"/>
  <c r="X392" i="1"/>
  <c r="P414" i="1"/>
  <c r="X387" i="1"/>
  <c r="X386" i="1" s="1"/>
  <c r="P386" i="1" s="1"/>
  <c r="X417" i="1"/>
  <c r="X389" i="1"/>
  <c r="W577" i="1"/>
  <c r="W578" i="1"/>
  <c r="W579" i="1"/>
  <c r="W580" i="1"/>
  <c r="W581" i="1"/>
  <c r="W582" i="1"/>
  <c r="W583" i="1"/>
  <c r="W584" i="1"/>
  <c r="W585" i="1"/>
  <c r="W586" i="1"/>
  <c r="P387" i="1" l="1"/>
  <c r="P177" i="1"/>
  <c r="Q177" i="1" s="1"/>
  <c r="P176" i="1"/>
  <c r="P567" i="1"/>
  <c r="AM176" i="1" l="1"/>
  <c r="AM177" i="1"/>
  <c r="R514" i="1" l="1"/>
  <c r="P514" i="1" s="1"/>
  <c r="R513" i="1"/>
  <c r="P513" i="1" s="1"/>
  <c r="L484" i="1" l="1"/>
  <c r="L483" i="1" s="1"/>
  <c r="AL488" i="1" l="1"/>
  <c r="P490" i="1"/>
  <c r="BG490" i="1" l="1"/>
  <c r="AL489" i="1"/>
  <c r="BE490" i="1" l="1"/>
  <c r="BH490" i="1"/>
  <c r="K490" i="1"/>
  <c r="P367" i="1"/>
  <c r="S373" i="1"/>
  <c r="S372" i="1"/>
  <c r="P133" i="1"/>
  <c r="S133" i="1"/>
  <c r="R135" i="1"/>
  <c r="R134" i="1" s="1"/>
  <c r="R132" i="1"/>
  <c r="P132" i="1" s="1"/>
  <c r="S323" i="1"/>
  <c r="S324" i="1"/>
  <c r="P323" i="1"/>
  <c r="P324" i="1"/>
  <c r="R371" i="1" l="1"/>
  <c r="P134" i="1"/>
  <c r="P135" i="1"/>
  <c r="S135" i="1"/>
  <c r="BF490" i="1"/>
  <c r="P372" i="1"/>
  <c r="P373" i="1"/>
  <c r="AJ567" i="1" l="1"/>
  <c r="AB514" i="1" l="1"/>
  <c r="AL514" i="1" s="1"/>
  <c r="AJ514" i="1" s="1"/>
  <c r="AK514" i="1" s="1"/>
  <c r="AB513" i="1"/>
  <c r="AL513" i="1" s="1"/>
  <c r="AJ513" i="1" s="1"/>
  <c r="AK513" i="1" s="1"/>
  <c r="AB488" i="1"/>
  <c r="AB483" i="1" s="1"/>
  <c r="AL491" i="1"/>
  <c r="AL484" i="1" s="1"/>
  <c r="AC488" i="1" l="1"/>
  <c r="BG373" i="1"/>
  <c r="BE373" i="1" s="1"/>
  <c r="AH430" i="1"/>
  <c r="Z387" i="1"/>
  <c r="AH386" i="1"/>
  <c r="Z386" i="1" s="1"/>
  <c r="AH395" i="1"/>
  <c r="AH394" i="1"/>
  <c r="BK394" i="1" s="1"/>
  <c r="BL394" i="1" s="1"/>
  <c r="BK677" i="1"/>
  <c r="BL677" i="1" s="1"/>
  <c r="BK676" i="1"/>
  <c r="BL676" i="1" s="1"/>
  <c r="BG741" i="1"/>
  <c r="BH741" i="1" s="1"/>
  <c r="BK604" i="1"/>
  <c r="BL604" i="1" s="1"/>
  <c r="BI758" i="1"/>
  <c r="BH742" i="1"/>
  <c r="BH743" i="1"/>
  <c r="BL670" i="1"/>
  <c r="BL671" i="1"/>
  <c r="BL672" i="1"/>
  <c r="BL678" i="1"/>
  <c r="BL679" i="1"/>
  <c r="BL680" i="1"/>
  <c r="BL681" i="1"/>
  <c r="BL682" i="1"/>
  <c r="BL683" i="1"/>
  <c r="BL684" i="1"/>
  <c r="BL685" i="1"/>
  <c r="BL686" i="1"/>
  <c r="BL620" i="1"/>
  <c r="BL621" i="1"/>
  <c r="BL625" i="1"/>
  <c r="BL626" i="1"/>
  <c r="BL631" i="1"/>
  <c r="BL632" i="1"/>
  <c r="BL634" i="1"/>
  <c r="BL635" i="1"/>
  <c r="BL637" i="1"/>
  <c r="BL638" i="1"/>
  <c r="BL640" i="1"/>
  <c r="BL641" i="1"/>
  <c r="BL645" i="1"/>
  <c r="BL646" i="1"/>
  <c r="BH648" i="1"/>
  <c r="BG650" i="1"/>
  <c r="BH650" i="1" s="1"/>
  <c r="BG649" i="1"/>
  <c r="BH649" i="1" s="1"/>
  <c r="BL605" i="1"/>
  <c r="BJ601" i="1"/>
  <c r="BJ602" i="1"/>
  <c r="BJ603" i="1"/>
  <c r="BJ605" i="1"/>
  <c r="BI600" i="1"/>
  <c r="BJ600" i="1" s="1"/>
  <c r="BG602" i="1"/>
  <c r="BG604" i="1"/>
  <c r="BG600" i="1"/>
  <c r="BI578" i="1"/>
  <c r="BJ578" i="1" s="1"/>
  <c r="BI579" i="1"/>
  <c r="BJ579" i="1" s="1"/>
  <c r="BI580" i="1"/>
  <c r="BJ580" i="1" s="1"/>
  <c r="BI581" i="1"/>
  <c r="BJ581" i="1" s="1"/>
  <c r="BI583" i="1"/>
  <c r="BJ583" i="1" s="1"/>
  <c r="BI584" i="1"/>
  <c r="BJ584" i="1" s="1"/>
  <c r="BI585" i="1"/>
  <c r="BJ585" i="1" s="1"/>
  <c r="BI586" i="1"/>
  <c r="BJ586" i="1" s="1"/>
  <c r="BI577" i="1"/>
  <c r="BJ577" i="1" s="1"/>
  <c r="BG547" i="1"/>
  <c r="BG546" i="1"/>
  <c r="BG487" i="1"/>
  <c r="BH487" i="1" s="1"/>
  <c r="BG488" i="1"/>
  <c r="BG489" i="1"/>
  <c r="BG492" i="1"/>
  <c r="BH492" i="1" s="1"/>
  <c r="BG494" i="1"/>
  <c r="BH494" i="1" s="1"/>
  <c r="BG513" i="1"/>
  <c r="BH513" i="1" s="1"/>
  <c r="BG514" i="1"/>
  <c r="BH514" i="1" s="1"/>
  <c r="BG516" i="1"/>
  <c r="BH516" i="1" s="1"/>
  <c r="BG512" i="1"/>
  <c r="BK511" i="1"/>
  <c r="BL511" i="1" s="1"/>
  <c r="BK510" i="1"/>
  <c r="BL510" i="1" s="1"/>
  <c r="BG508" i="1"/>
  <c r="BG507" i="1"/>
  <c r="BH507" i="1" s="1"/>
  <c r="BG506" i="1"/>
  <c r="BH506" i="1" s="1"/>
  <c r="BG505" i="1"/>
  <c r="BH505" i="1" s="1"/>
  <c r="BG500" i="1"/>
  <c r="BH500" i="1" s="1"/>
  <c r="BG499" i="1"/>
  <c r="BH499" i="1" s="1"/>
  <c r="BG498" i="1"/>
  <c r="BH498" i="1" s="1"/>
  <c r="BG495" i="1"/>
  <c r="BH495" i="1" s="1"/>
  <c r="BL390" i="1"/>
  <c r="BL393" i="1"/>
  <c r="BL397" i="1"/>
  <c r="BL398" i="1"/>
  <c r="BL401" i="1"/>
  <c r="BL402" i="1"/>
  <c r="BL403" i="1"/>
  <c r="BL405" i="1"/>
  <c r="BL406" i="1"/>
  <c r="BL408" i="1"/>
  <c r="BL409" i="1"/>
  <c r="BL410" i="1"/>
  <c r="BL411" i="1"/>
  <c r="BL418" i="1"/>
  <c r="BL419" i="1"/>
  <c r="BL422" i="1"/>
  <c r="BL423" i="1"/>
  <c r="BL428" i="1"/>
  <c r="BK433" i="1"/>
  <c r="BL433" i="1" s="1"/>
  <c r="BK430" i="1"/>
  <c r="BL430" i="1" s="1"/>
  <c r="BK426" i="1"/>
  <c r="BL426" i="1" s="1"/>
  <c r="BK425" i="1"/>
  <c r="BL425" i="1" s="1"/>
  <c r="BK417" i="1"/>
  <c r="BL417" i="1" s="1"/>
  <c r="BK414" i="1"/>
  <c r="BL414" i="1" s="1"/>
  <c r="BK413" i="1"/>
  <c r="BL413" i="1" s="1"/>
  <c r="BK412" i="1"/>
  <c r="BL412" i="1" s="1"/>
  <c r="BK399" i="1"/>
  <c r="BL399" i="1" s="1"/>
  <c r="BK395" i="1"/>
  <c r="BL395" i="1" s="1"/>
  <c r="BK389" i="1"/>
  <c r="BL389" i="1" s="1"/>
  <c r="BK387" i="1"/>
  <c r="BL387" i="1" s="1"/>
  <c r="BK385" i="1"/>
  <c r="BL385" i="1" s="1"/>
  <c r="BK383" i="1"/>
  <c r="BL383" i="1" s="1"/>
  <c r="BG329" i="1"/>
  <c r="BH329" i="1" s="1"/>
  <c r="BG339" i="1"/>
  <c r="BH339" i="1" s="1"/>
  <c r="BG340" i="1"/>
  <c r="BH340" i="1" s="1"/>
  <c r="BG342" i="1"/>
  <c r="BH342" i="1" s="1"/>
  <c r="BG343" i="1"/>
  <c r="BG344" i="1"/>
  <c r="BH344" i="1" s="1"/>
  <c r="BH237" i="1"/>
  <c r="BH238" i="1"/>
  <c r="BH239" i="1"/>
  <c r="BH240" i="1"/>
  <c r="BH241" i="1"/>
  <c r="BH243" i="1"/>
  <c r="BH253" i="1"/>
  <c r="BH254" i="1"/>
  <c r="BH255" i="1"/>
  <c r="BH256" i="1"/>
  <c r="BH257" i="1"/>
  <c r="BH258" i="1"/>
  <c r="BH259" i="1"/>
  <c r="BH260" i="1"/>
  <c r="BH264" i="1"/>
  <c r="BH265" i="1"/>
  <c r="BH266" i="1"/>
  <c r="BH267" i="1"/>
  <c r="BH268" i="1"/>
  <c r="BH269" i="1"/>
  <c r="BH270" i="1"/>
  <c r="BH272" i="1"/>
  <c r="BH273" i="1"/>
  <c r="BH277" i="1"/>
  <c r="BH283" i="1"/>
  <c r="BH284" i="1"/>
  <c r="BH285" i="1"/>
  <c r="BH286" i="1"/>
  <c r="BH289" i="1"/>
  <c r="BH290" i="1"/>
  <c r="BH291" i="1"/>
  <c r="BH292" i="1"/>
  <c r="BH293" i="1"/>
  <c r="BH294" i="1"/>
  <c r="BH295" i="1"/>
  <c r="BH315" i="1"/>
  <c r="BH317" i="1"/>
  <c r="BH318" i="1"/>
  <c r="BH343" i="1"/>
  <c r="BH434" i="1"/>
  <c r="BH437" i="1"/>
  <c r="BH438" i="1"/>
  <c r="BH439" i="1"/>
  <c r="BH442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63" i="1"/>
  <c r="BH466" i="1"/>
  <c r="BH472" i="1"/>
  <c r="BH488" i="1"/>
  <c r="BH489" i="1"/>
  <c r="BH502" i="1"/>
  <c r="BH503" i="1"/>
  <c r="BH508" i="1"/>
  <c r="BH512" i="1"/>
  <c r="BF253" i="1"/>
  <c r="BF254" i="1"/>
  <c r="BF255" i="1"/>
  <c r="BF256" i="1"/>
  <c r="BF257" i="1"/>
  <c r="BF258" i="1"/>
  <c r="BF259" i="1"/>
  <c r="BF260" i="1"/>
  <c r="BF264" i="1"/>
  <c r="BF265" i="1"/>
  <c r="BF266" i="1"/>
  <c r="BF267" i="1"/>
  <c r="BF268" i="1"/>
  <c r="BF269" i="1"/>
  <c r="BF270" i="1"/>
  <c r="BF284" i="1"/>
  <c r="BF289" i="1"/>
  <c r="BF290" i="1"/>
  <c r="BF291" i="1"/>
  <c r="BF292" i="1"/>
  <c r="BF293" i="1"/>
  <c r="BF294" i="1"/>
  <c r="BF295" i="1"/>
  <c r="BF329" i="1"/>
  <c r="BF339" i="1"/>
  <c r="BF340" i="1"/>
  <c r="BF343" i="1"/>
  <c r="BF344" i="1"/>
  <c r="BF418" i="1"/>
  <c r="BF419" i="1"/>
  <c r="BF449" i="1"/>
  <c r="BF450" i="1"/>
  <c r="BF451" i="1"/>
  <c r="BF452" i="1"/>
  <c r="BF453" i="1"/>
  <c r="BF454" i="1"/>
  <c r="BF455" i="1"/>
  <c r="BF456" i="1"/>
  <c r="BF457" i="1"/>
  <c r="BF463" i="1"/>
  <c r="BF466" i="1"/>
  <c r="BF472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L87" i="1"/>
  <c r="Z176" i="1"/>
  <c r="Z177" i="1"/>
  <c r="AB146" i="1"/>
  <c r="AB135" i="1"/>
  <c r="AL135" i="1" s="1"/>
  <c r="AB133" i="1"/>
  <c r="AL133" i="1" s="1"/>
  <c r="AB218" i="1"/>
  <c r="BG214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G145" i="1"/>
  <c r="BG133" i="1"/>
  <c r="BE133" i="1" s="1"/>
  <c r="BG89" i="1"/>
  <c r="BL28" i="1"/>
  <c r="BL29" i="1"/>
  <c r="BL30" i="1"/>
  <c r="BL31" i="1"/>
  <c r="BL36" i="1"/>
  <c r="BL37" i="1"/>
  <c r="BJ12" i="1"/>
  <c r="BJ28" i="1"/>
  <c r="BJ29" i="1"/>
  <c r="BJ30" i="1"/>
  <c r="BJ31" i="1"/>
  <c r="BJ36" i="1"/>
  <c r="BJ37" i="1"/>
  <c r="BH28" i="1"/>
  <c r="BH29" i="1"/>
  <c r="BH30" i="1"/>
  <c r="BH31" i="1"/>
  <c r="BH36" i="1"/>
  <c r="BH37" i="1"/>
  <c r="BG218" i="1" l="1"/>
  <c r="Z218" i="1"/>
  <c r="AA218" i="1" s="1"/>
  <c r="BG135" i="1"/>
  <c r="BG134" i="1" s="1"/>
  <c r="BE134" i="1" s="1"/>
  <c r="BG758" i="1"/>
  <c r="BH758" i="1" s="1"/>
  <c r="BG170" i="1"/>
  <c r="BG169" i="1"/>
  <c r="BG167" i="1"/>
  <c r="BG166" i="1"/>
  <c r="AL134" i="1"/>
  <c r="AJ135" i="1"/>
  <c r="AM135" i="1"/>
  <c r="AM133" i="1"/>
  <c r="AL132" i="1"/>
  <c r="AJ133" i="1"/>
  <c r="BG88" i="1"/>
  <c r="BG87" i="1" s="1"/>
  <c r="BG86" i="1" s="1"/>
  <c r="BG146" i="1"/>
  <c r="BG177" i="1"/>
  <c r="BH177" i="1" s="1"/>
  <c r="BG176" i="1"/>
  <c r="BH176" i="1" s="1"/>
  <c r="AC372" i="1"/>
  <c r="AC373" i="1"/>
  <c r="AC324" i="1"/>
  <c r="BG323" i="1"/>
  <c r="BE323" i="1" s="1"/>
  <c r="BG324" i="1"/>
  <c r="BH324" i="1" s="1"/>
  <c r="Z324" i="1"/>
  <c r="AL324" i="1" s="1"/>
  <c r="AL322" i="1" s="1"/>
  <c r="Z323" i="1"/>
  <c r="AC323" i="1"/>
  <c r="AC177" i="1"/>
  <c r="AC176" i="1"/>
  <c r="BG372" i="1"/>
  <c r="Z372" i="1"/>
  <c r="BH373" i="1"/>
  <c r="Z373" i="1"/>
  <c r="BH135" i="1"/>
  <c r="BH133" i="1"/>
  <c r="BG132" i="1"/>
  <c r="BE135" i="1" l="1"/>
  <c r="BE176" i="1"/>
  <c r="BF176" i="1" s="1"/>
  <c r="BE177" i="1"/>
  <c r="BF177" i="1" s="1"/>
  <c r="BH323" i="1"/>
  <c r="BE324" i="1"/>
  <c r="AJ134" i="1"/>
  <c r="AJ132" i="1"/>
  <c r="AJ323" i="1"/>
  <c r="AM323" i="1"/>
  <c r="AJ324" i="1"/>
  <c r="AM324" i="1"/>
  <c r="AM373" i="1"/>
  <c r="AJ373" i="1"/>
  <c r="AL371" i="1"/>
  <c r="AJ372" i="1"/>
  <c r="BH372" i="1"/>
  <c r="BE372" i="1"/>
  <c r="BE132" i="1"/>
  <c r="L165" i="1" l="1"/>
  <c r="L168" i="1"/>
  <c r="AM570" i="1" l="1"/>
  <c r="AM569" i="1"/>
  <c r="BG568" i="1"/>
  <c r="BG567" i="1"/>
  <c r="BG565" i="1"/>
  <c r="BG558" i="1"/>
  <c r="BH558" i="1" s="1"/>
  <c r="BG556" i="1"/>
  <c r="BG555" i="1"/>
  <c r="BG553" i="1"/>
  <c r="P566" i="1" l="1"/>
  <c r="S566" i="1"/>
  <c r="BG569" i="1"/>
  <c r="BE569" i="1" s="1"/>
  <c r="BG564" i="1"/>
  <c r="BH564" i="1" s="1"/>
  <c r="BG570" i="1"/>
  <c r="BE570" i="1" s="1"/>
  <c r="K566" i="1"/>
  <c r="BG566" i="1"/>
  <c r="AC566" i="1"/>
  <c r="BG563" i="1" l="1"/>
  <c r="BH563" i="1" s="1"/>
  <c r="BG562" i="1"/>
  <c r="AJ566" i="1"/>
  <c r="Z566" i="1"/>
  <c r="Q566" i="1"/>
  <c r="BE566" i="1"/>
  <c r="BH566" i="1"/>
  <c r="BH570" i="1"/>
  <c r="BH569" i="1"/>
  <c r="AB647" i="1"/>
  <c r="BG371" i="1"/>
  <c r="AB371" i="1"/>
  <c r="L371" i="1"/>
  <c r="K373" i="1"/>
  <c r="AA566" i="1" l="1"/>
  <c r="AK566" i="1"/>
  <c r="BF566" i="1"/>
  <c r="Q373" i="1"/>
  <c r="AK373" i="1"/>
  <c r="BH371" i="1"/>
  <c r="BF373" i="1"/>
  <c r="AA373" i="1"/>
  <c r="AA177" i="1" l="1"/>
  <c r="Z135" i="1"/>
  <c r="AB134" i="1"/>
  <c r="Z134" i="1" s="1"/>
  <c r="AB132" i="1"/>
  <c r="Z132" i="1" s="1"/>
  <c r="Z133" i="1"/>
  <c r="AC133" i="1"/>
  <c r="AC135" i="1"/>
  <c r="N53" i="1"/>
  <c r="O432" i="1" l="1"/>
  <c r="R368" i="1" l="1"/>
  <c r="S367" i="1"/>
  <c r="AB369" i="1" l="1"/>
  <c r="BG369" i="1" s="1"/>
  <c r="BH369" i="1" s="1"/>
  <c r="R369" i="1"/>
  <c r="BG375" i="1"/>
  <c r="BH375" i="1" s="1"/>
  <c r="P368" i="1"/>
  <c r="S368" i="1"/>
  <c r="AB362" i="1"/>
  <c r="BG362" i="1" s="1"/>
  <c r="BH362" i="1" s="1"/>
  <c r="BG367" i="1"/>
  <c r="BH367" i="1" s="1"/>
  <c r="K368" i="1"/>
  <c r="AB368" i="1"/>
  <c r="AL368" i="1" s="1"/>
  <c r="K372" i="1"/>
  <c r="BG345" i="1"/>
  <c r="BH345" i="1" s="1"/>
  <c r="K324" i="1"/>
  <c r="K323" i="1"/>
  <c r="BG308" i="1"/>
  <c r="BH308" i="1" s="1"/>
  <c r="BG299" i="1"/>
  <c r="BH299" i="1" s="1"/>
  <c r="BG263" i="1"/>
  <c r="BH263" i="1" s="1"/>
  <c r="BG262" i="1"/>
  <c r="BH262" i="1" s="1"/>
  <c r="BG251" i="1"/>
  <c r="BH251" i="1" s="1"/>
  <c r="BG249" i="1"/>
  <c r="BH249" i="1" s="1"/>
  <c r="BG248" i="1"/>
  <c r="BH248" i="1" s="1"/>
  <c r="BG234" i="1"/>
  <c r="BH234" i="1" s="1"/>
  <c r="AB228" i="1"/>
  <c r="AB219" i="1"/>
  <c r="AB217" i="1"/>
  <c r="BG217" i="1" l="1"/>
  <c r="Z217" i="1"/>
  <c r="BG219" i="1"/>
  <c r="Z219" i="1"/>
  <c r="BE369" i="1"/>
  <c r="BG359" i="1"/>
  <c r="BH359" i="1" s="1"/>
  <c r="AB229" i="1"/>
  <c r="BG229" i="1" s="1"/>
  <c r="BH229" i="1" s="1"/>
  <c r="R229" i="1"/>
  <c r="S325" i="1"/>
  <c r="P325" i="1"/>
  <c r="AJ368" i="1"/>
  <c r="AK368" i="1" s="1"/>
  <c r="AM368" i="1"/>
  <c r="P375" i="1"/>
  <c r="S375" i="1"/>
  <c r="BG377" i="1"/>
  <c r="BH377" i="1" s="1"/>
  <c r="BG300" i="1"/>
  <c r="BH300" i="1" s="1"/>
  <c r="AC300" i="1"/>
  <c r="BG376" i="1"/>
  <c r="BH376" i="1" s="1"/>
  <c r="BG366" i="1"/>
  <c r="BH366" i="1" s="1"/>
  <c r="Q368" i="1"/>
  <c r="BG358" i="1"/>
  <c r="BH358" i="1" s="1"/>
  <c r="Q323" i="1"/>
  <c r="AK323" i="1"/>
  <c r="S369" i="1"/>
  <c r="BG175" i="1"/>
  <c r="BG228" i="1"/>
  <c r="BH228" i="1" s="1"/>
  <c r="AL228" i="1"/>
  <c r="Q324" i="1"/>
  <c r="AK324" i="1"/>
  <c r="AA323" i="1"/>
  <c r="BF323" i="1"/>
  <c r="AA324" i="1"/>
  <c r="BF324" i="1"/>
  <c r="BG322" i="1"/>
  <c r="K325" i="1"/>
  <c r="AB325" i="1"/>
  <c r="AA372" i="1"/>
  <c r="BF372" i="1"/>
  <c r="BG368" i="1"/>
  <c r="Z368" i="1"/>
  <c r="AA368" i="1" s="1"/>
  <c r="AC368" i="1"/>
  <c r="BG321" i="1"/>
  <c r="BH321" i="1" s="1"/>
  <c r="K176" i="1"/>
  <c r="Q176" i="1" l="1"/>
  <c r="AK176" i="1"/>
  <c r="AA176" i="1"/>
  <c r="Q325" i="1"/>
  <c r="BG374" i="1"/>
  <c r="AC325" i="1"/>
  <c r="AM322" i="1"/>
  <c r="BG252" i="1"/>
  <c r="BH252" i="1" s="1"/>
  <c r="BG325" i="1"/>
  <c r="BH368" i="1"/>
  <c r="BE368" i="1"/>
  <c r="BF368" i="1" s="1"/>
  <c r="BH322" i="1"/>
  <c r="BE322" i="1"/>
  <c r="BG141" i="1" l="1"/>
  <c r="BG140" i="1"/>
  <c r="BI172" i="1"/>
  <c r="BJ172" i="1" s="1"/>
  <c r="BE325" i="1"/>
  <c r="BH325" i="1"/>
  <c r="K135" i="1"/>
  <c r="L134" i="1"/>
  <c r="K133" i="1"/>
  <c r="L132" i="1"/>
  <c r="AC134" i="1" l="1"/>
  <c r="S134" i="1"/>
  <c r="BH134" i="1"/>
  <c r="AM134" i="1"/>
  <c r="AA135" i="1"/>
  <c r="AK135" i="1"/>
  <c r="BF135" i="1"/>
  <c r="AA133" i="1"/>
  <c r="BF133" i="1"/>
  <c r="AK133" i="1"/>
  <c r="AC132" i="1"/>
  <c r="S132" i="1"/>
  <c r="AM132" i="1"/>
  <c r="BH132" i="1"/>
  <c r="K134" i="1"/>
  <c r="K132" i="1"/>
  <c r="AA134" i="1" l="1"/>
  <c r="BF134" i="1"/>
  <c r="AK134" i="1"/>
  <c r="AA132" i="1"/>
  <c r="AK132" i="1"/>
  <c r="BF132" i="1"/>
  <c r="AB59" i="1"/>
  <c r="BG59" i="1" s="1"/>
  <c r="BK756" i="1" l="1"/>
  <c r="BE756" i="1" s="1"/>
  <c r="BI756" i="1"/>
  <c r="BG756" i="1"/>
  <c r="BI753" i="1"/>
  <c r="BG753" i="1"/>
  <c r="BE753" i="1" s="1"/>
  <c r="BE748" i="1"/>
  <c r="BK744" i="1"/>
  <c r="BL744" i="1" s="1"/>
  <c r="BE743" i="1"/>
  <c r="BE742" i="1"/>
  <c r="BE741" i="1"/>
  <c r="BG716" i="1"/>
  <c r="BG715" i="1"/>
  <c r="BG714" i="1" s="1"/>
  <c r="BG713" i="1" s="1"/>
  <c r="BG706" i="1"/>
  <c r="BI719" i="1"/>
  <c r="BI720" i="1"/>
  <c r="BE686" i="1"/>
  <c r="BE685" i="1"/>
  <c r="BE684" i="1"/>
  <c r="BE683" i="1"/>
  <c r="BE682" i="1"/>
  <c r="BE681" i="1"/>
  <c r="BE680" i="1"/>
  <c r="BE672" i="1"/>
  <c r="BE671" i="1"/>
  <c r="BE670" i="1"/>
  <c r="BE668" i="1"/>
  <c r="BE667" i="1"/>
  <c r="BG666" i="1"/>
  <c r="BE657" i="1"/>
  <c r="BF657" i="1" s="1"/>
  <c r="BE656" i="1"/>
  <c r="BF656" i="1" s="1"/>
  <c r="BE655" i="1"/>
  <c r="BF655" i="1" s="1"/>
  <c r="BE654" i="1"/>
  <c r="BF654" i="1" s="1"/>
  <c r="BE653" i="1"/>
  <c r="BF653" i="1" s="1"/>
  <c r="BE652" i="1"/>
  <c r="BF652" i="1" s="1"/>
  <c r="BE651" i="1"/>
  <c r="BF651" i="1" s="1"/>
  <c r="BE650" i="1"/>
  <c r="BE649" i="1"/>
  <c r="BE648" i="1"/>
  <c r="BG647" i="1"/>
  <c r="BG646" i="1"/>
  <c r="BE646" i="1" s="1"/>
  <c r="BE645" i="1"/>
  <c r="BG644" i="1"/>
  <c r="BK642" i="1"/>
  <c r="BL642" i="1" s="1"/>
  <c r="BK639" i="1"/>
  <c r="BK612" i="1"/>
  <c r="BI612" i="1"/>
  <c r="BK607" i="1"/>
  <c r="BK14" i="1" s="1"/>
  <c r="BI607" i="1"/>
  <c r="BG607" i="1"/>
  <c r="BE605" i="1"/>
  <c r="BE604" i="1"/>
  <c r="BE602" i="1"/>
  <c r="BE600" i="1"/>
  <c r="BK595" i="1"/>
  <c r="BI595" i="1"/>
  <c r="BK590" i="1"/>
  <c r="BK35" i="1" s="1"/>
  <c r="BE586" i="1"/>
  <c r="BE585" i="1"/>
  <c r="BE584" i="1"/>
  <c r="BE583" i="1"/>
  <c r="BE581" i="1"/>
  <c r="BE580" i="1"/>
  <c r="BE579" i="1"/>
  <c r="BE578" i="1"/>
  <c r="BE577" i="1"/>
  <c r="BE562" i="1"/>
  <c r="BF562" i="1" s="1"/>
  <c r="BH565" i="1"/>
  <c r="BE565" i="1"/>
  <c r="BE564" i="1"/>
  <c r="BE560" i="1"/>
  <c r="BG559" i="1"/>
  <c r="BE559" i="1" s="1"/>
  <c r="BG540" i="1"/>
  <c r="BE556" i="1"/>
  <c r="BE555" i="1"/>
  <c r="BG554" i="1"/>
  <c r="BE553" i="1"/>
  <c r="BE547" i="1"/>
  <c r="BE546" i="1"/>
  <c r="BG545" i="1"/>
  <c r="BG541" i="1"/>
  <c r="BI537" i="1"/>
  <c r="BK536" i="1"/>
  <c r="BI534" i="1"/>
  <c r="BI615" i="1" s="1"/>
  <c r="BI750" i="1" s="1"/>
  <c r="BG534" i="1"/>
  <c r="BK532" i="1"/>
  <c r="BK596" i="1" s="1"/>
  <c r="BK611" i="1" s="1"/>
  <c r="BI532" i="1"/>
  <c r="BI596" i="1" s="1"/>
  <c r="BK531" i="1"/>
  <c r="BI531" i="1"/>
  <c r="BI530" i="1"/>
  <c r="BI529" i="1"/>
  <c r="BI34" i="1" s="1"/>
  <c r="BG517" i="1"/>
  <c r="BH517" i="1" s="1"/>
  <c r="BE516" i="1"/>
  <c r="BE514" i="1"/>
  <c r="BE513" i="1"/>
  <c r="BE512" i="1"/>
  <c r="BE508" i="1"/>
  <c r="BE507" i="1"/>
  <c r="BE506" i="1"/>
  <c r="BE505" i="1"/>
  <c r="BK504" i="1"/>
  <c r="BE503" i="1"/>
  <c r="BF503" i="1" s="1"/>
  <c r="BE502" i="1"/>
  <c r="BE501" i="1" s="1"/>
  <c r="BK501" i="1"/>
  <c r="BG501" i="1"/>
  <c r="BE500" i="1"/>
  <c r="BE499" i="1"/>
  <c r="BE498" i="1"/>
  <c r="BK496" i="1"/>
  <c r="BG496" i="1"/>
  <c r="BE495" i="1"/>
  <c r="BE494" i="1"/>
  <c r="BE492" i="1"/>
  <c r="BE489" i="1"/>
  <c r="BK483" i="1"/>
  <c r="BI471" i="1"/>
  <c r="BG471" i="1"/>
  <c r="BK470" i="1"/>
  <c r="BI470" i="1"/>
  <c r="BG470" i="1"/>
  <c r="BI469" i="1"/>
  <c r="BI468" i="1"/>
  <c r="BG462" i="1"/>
  <c r="BG461" i="1"/>
  <c r="BG460" i="1"/>
  <c r="BE448" i="1"/>
  <c r="BG445" i="1"/>
  <c r="BG444" i="1"/>
  <c r="BH444" i="1" s="1"/>
  <c r="BK443" i="1"/>
  <c r="BE442" i="1"/>
  <c r="BG441" i="1"/>
  <c r="BK440" i="1"/>
  <c r="BK464" i="1" s="1"/>
  <c r="BE439" i="1"/>
  <c r="BE437" i="1"/>
  <c r="BK436" i="1"/>
  <c r="BK458" i="1" s="1"/>
  <c r="BG436" i="1"/>
  <c r="BE433" i="1"/>
  <c r="BG432" i="1"/>
  <c r="BK431" i="1"/>
  <c r="BL431" i="1" s="1"/>
  <c r="BK429" i="1"/>
  <c r="BL429" i="1" s="1"/>
  <c r="BG429" i="1"/>
  <c r="BE428" i="1"/>
  <c r="BG427" i="1"/>
  <c r="BG424" i="1"/>
  <c r="BE422" i="1"/>
  <c r="BK421" i="1"/>
  <c r="BG420" i="1"/>
  <c r="BG416" i="1" s="1"/>
  <c r="BK416" i="1"/>
  <c r="BE411" i="1"/>
  <c r="BE410" i="1"/>
  <c r="BE409" i="1"/>
  <c r="BE408" i="1"/>
  <c r="BG407" i="1"/>
  <c r="BE405" i="1"/>
  <c r="BK404" i="1"/>
  <c r="BG404" i="1"/>
  <c r="BE402" i="1"/>
  <c r="BE401" i="1"/>
  <c r="BE398" i="1"/>
  <c r="BE397" i="1"/>
  <c r="BG396" i="1"/>
  <c r="BE395" i="1"/>
  <c r="BE393" i="1"/>
  <c r="BG392" i="1"/>
  <c r="BE390" i="1"/>
  <c r="BE389" i="1"/>
  <c r="BK388" i="1"/>
  <c r="BE385" i="1"/>
  <c r="BK382" i="1"/>
  <c r="BE377" i="1"/>
  <c r="BE376" i="1"/>
  <c r="BE375" i="1"/>
  <c r="BE371" i="1"/>
  <c r="BE366" i="1"/>
  <c r="BG364" i="1"/>
  <c r="BG363" i="1"/>
  <c r="BE362" i="1"/>
  <c r="BE358" i="1"/>
  <c r="BG354" i="1"/>
  <c r="BG353" i="1"/>
  <c r="BH353" i="1" s="1"/>
  <c r="BG352" i="1"/>
  <c r="BE345" i="1"/>
  <c r="BE342" i="1"/>
  <c r="BE321" i="1"/>
  <c r="BE318" i="1"/>
  <c r="BE317" i="1"/>
  <c r="BG316" i="1"/>
  <c r="BE315" i="1"/>
  <c r="BF315" i="1" s="1"/>
  <c r="BG314" i="1"/>
  <c r="BH314" i="1" s="1"/>
  <c r="BE308" i="1"/>
  <c r="BE299" i="1"/>
  <c r="BG288" i="1"/>
  <c r="BE283" i="1"/>
  <c r="BG279" i="1"/>
  <c r="BG278" i="1"/>
  <c r="BG276" i="1"/>
  <c r="BK274" i="1"/>
  <c r="BE273" i="1"/>
  <c r="BF273" i="1" s="1"/>
  <c r="BE272" i="1"/>
  <c r="BK271" i="1"/>
  <c r="BG271" i="1"/>
  <c r="BE263" i="1"/>
  <c r="BE262" i="1"/>
  <c r="BG261" i="1"/>
  <c r="BE252" i="1"/>
  <c r="BE251" i="1"/>
  <c r="BG250" i="1"/>
  <c r="BE249" i="1"/>
  <c r="BG247" i="1"/>
  <c r="BG245" i="1"/>
  <c r="BG242" i="1"/>
  <c r="BH242" i="1" s="1"/>
  <c r="BE239" i="1"/>
  <c r="BE238" i="1"/>
  <c r="BG235" i="1"/>
  <c r="BH235" i="1" s="1"/>
  <c r="BE234" i="1"/>
  <c r="BG233" i="1"/>
  <c r="BG232" i="1"/>
  <c r="BE229" i="1"/>
  <c r="BE228" i="1"/>
  <c r="BG227" i="1"/>
  <c r="BH227" i="1" s="1"/>
  <c r="BE219" i="1"/>
  <c r="BF219" i="1" s="1"/>
  <c r="BE217" i="1"/>
  <c r="BF217" i="1" s="1"/>
  <c r="BE216" i="1"/>
  <c r="BF216" i="1" s="1"/>
  <c r="BG215" i="1"/>
  <c r="BG212" i="1" s="1"/>
  <c r="BG39" i="1" s="1"/>
  <c r="BE214" i="1"/>
  <c r="BF214" i="1" s="1"/>
  <c r="BH207" i="1"/>
  <c r="BH206" i="1"/>
  <c r="BH205" i="1"/>
  <c r="BH204" i="1"/>
  <c r="BH203" i="1"/>
  <c r="BH202" i="1"/>
  <c r="BH201" i="1"/>
  <c r="BH200" i="1"/>
  <c r="BH199" i="1"/>
  <c r="BH198" i="1"/>
  <c r="BH197" i="1"/>
  <c r="BH196" i="1"/>
  <c r="BH195" i="1"/>
  <c r="BH194" i="1"/>
  <c r="BH193" i="1"/>
  <c r="BH192" i="1"/>
  <c r="BH191" i="1"/>
  <c r="BH190" i="1"/>
  <c r="BH189" i="1"/>
  <c r="BH188" i="1"/>
  <c r="BH187" i="1"/>
  <c r="BE172" i="1"/>
  <c r="BF172" i="1" s="1"/>
  <c r="BI171" i="1"/>
  <c r="BE170" i="1"/>
  <c r="BE169" i="1"/>
  <c r="BG168" i="1"/>
  <c r="BE168" i="1" s="1"/>
  <c r="BE167" i="1"/>
  <c r="BE166" i="1"/>
  <c r="BG165" i="1"/>
  <c r="BE163" i="1"/>
  <c r="BF163" i="1" s="1"/>
  <c r="BG162" i="1"/>
  <c r="BE162" i="1" s="1"/>
  <c r="BG160" i="1"/>
  <c r="BE159" i="1"/>
  <c r="BE157" i="1"/>
  <c r="BF157" i="1" s="1"/>
  <c r="BE156" i="1"/>
  <c r="BF156" i="1" s="1"/>
  <c r="BE155" i="1"/>
  <c r="BF155" i="1" s="1"/>
  <c r="BE154" i="1"/>
  <c r="BF154" i="1" s="1"/>
  <c r="BE153" i="1"/>
  <c r="BF153" i="1" s="1"/>
  <c r="BE152" i="1"/>
  <c r="BF152" i="1" s="1"/>
  <c r="BE151" i="1"/>
  <c r="BF151" i="1" s="1"/>
  <c r="BE150" i="1"/>
  <c r="BF150" i="1" s="1"/>
  <c r="BE149" i="1"/>
  <c r="BF149" i="1" s="1"/>
  <c r="BE148" i="1"/>
  <c r="BK147" i="1"/>
  <c r="BG147" i="1"/>
  <c r="BE146" i="1"/>
  <c r="BE145" i="1"/>
  <c r="BG144" i="1"/>
  <c r="BE143" i="1"/>
  <c r="BE141" i="1"/>
  <c r="BE140" i="1"/>
  <c r="BG139" i="1"/>
  <c r="BG138" i="1" s="1"/>
  <c r="BE125" i="1"/>
  <c r="BF125" i="1" s="1"/>
  <c r="BE124" i="1"/>
  <c r="BF124" i="1" s="1"/>
  <c r="BE121" i="1"/>
  <c r="BE120" i="1"/>
  <c r="BG119" i="1"/>
  <c r="BE119" i="1" s="1"/>
  <c r="BE117" i="1"/>
  <c r="BF117" i="1" s="1"/>
  <c r="BE116" i="1"/>
  <c r="BF116" i="1" s="1"/>
  <c r="BE115" i="1"/>
  <c r="BF115" i="1" s="1"/>
  <c r="BE114" i="1"/>
  <c r="BF114" i="1" s="1"/>
  <c r="BE110" i="1"/>
  <c r="BE107" i="1"/>
  <c r="BG106" i="1"/>
  <c r="BK104" i="1"/>
  <c r="BI104" i="1"/>
  <c r="BG104" i="1"/>
  <c r="BE102" i="1"/>
  <c r="BF102" i="1" s="1"/>
  <c r="BE101" i="1"/>
  <c r="BF101" i="1" s="1"/>
  <c r="BE100" i="1"/>
  <c r="BF100" i="1" s="1"/>
  <c r="BE99" i="1"/>
  <c r="BF99" i="1" s="1"/>
  <c r="BE98" i="1"/>
  <c r="BF98" i="1" s="1"/>
  <c r="BE97" i="1"/>
  <c r="BF97" i="1" s="1"/>
  <c r="BE96" i="1"/>
  <c r="BF96" i="1" s="1"/>
  <c r="BE95" i="1"/>
  <c r="BF95" i="1" s="1"/>
  <c r="BE94" i="1"/>
  <c r="BF94" i="1" s="1"/>
  <c r="BE93" i="1"/>
  <c r="BF93" i="1" s="1"/>
  <c r="BE92" i="1"/>
  <c r="BF92" i="1" s="1"/>
  <c r="BG91" i="1"/>
  <c r="BG84" i="1"/>
  <c r="BK82" i="1"/>
  <c r="BG80" i="1"/>
  <c r="BE79" i="1"/>
  <c r="BE78" i="1"/>
  <c r="BG77" i="1"/>
  <c r="BG76" i="1" s="1"/>
  <c r="BK75" i="1"/>
  <c r="BK72" i="1"/>
  <c r="BG67" i="1"/>
  <c r="BE67" i="1" s="1"/>
  <c r="BK66" i="1"/>
  <c r="BG65" i="1"/>
  <c r="BE65" i="1" s="1"/>
  <c r="BG63" i="1"/>
  <c r="BE63" i="1" s="1"/>
  <c r="BG62" i="1"/>
  <c r="BE59" i="1"/>
  <c r="BG57" i="1"/>
  <c r="BE57" i="1" s="1"/>
  <c r="BK54" i="1"/>
  <c r="BK593" i="1" s="1"/>
  <c r="BK610" i="1" s="1"/>
  <c r="BK44" i="1" s="1"/>
  <c r="BI54" i="1"/>
  <c r="BI208" i="1" s="1"/>
  <c r="BK53" i="1"/>
  <c r="BI53" i="1"/>
  <c r="BK52" i="1"/>
  <c r="BI52" i="1"/>
  <c r="BG49" i="1"/>
  <c r="BG23" i="1" s="1"/>
  <c r="BK46" i="1"/>
  <c r="BK22" i="1" s="1"/>
  <c r="BI46" i="1"/>
  <c r="BI22" i="1" s="1"/>
  <c r="BG45" i="1"/>
  <c r="BG40" i="1"/>
  <c r="BK39" i="1"/>
  <c r="BI39" i="1"/>
  <c r="BI38" i="1"/>
  <c r="BG38" i="1"/>
  <c r="BE37" i="1"/>
  <c r="BF37" i="1" s="1"/>
  <c r="BE36" i="1"/>
  <c r="BF36" i="1" s="1"/>
  <c r="BK33" i="1"/>
  <c r="BI33" i="1"/>
  <c r="BK32" i="1"/>
  <c r="BG32" i="1"/>
  <c r="BE31" i="1"/>
  <c r="BF31" i="1" s="1"/>
  <c r="BE30" i="1"/>
  <c r="BF30" i="1" s="1"/>
  <c r="BE29" i="1"/>
  <c r="BF29" i="1" s="1"/>
  <c r="BE28" i="1"/>
  <c r="BF28" i="1" s="1"/>
  <c r="BK25" i="1"/>
  <c r="BL25" i="1" s="1"/>
  <c r="BI25" i="1"/>
  <c r="BJ25" i="1" s="1"/>
  <c r="BG25" i="1"/>
  <c r="BH25" i="1" s="1"/>
  <c r="BG24" i="1"/>
  <c r="BI15" i="1"/>
  <c r="BG15" i="1"/>
  <c r="BG14" i="1"/>
  <c r="BE5" i="1"/>
  <c r="BK15" i="1" l="1"/>
  <c r="BE404" i="1"/>
  <c r="BE460" i="1"/>
  <c r="BH460" i="1"/>
  <c r="BE461" i="1"/>
  <c r="BH461" i="1"/>
  <c r="BE316" i="1"/>
  <c r="BE441" i="1"/>
  <c r="BH441" i="1"/>
  <c r="BE462" i="1"/>
  <c r="BH462" i="1"/>
  <c r="BE421" i="1"/>
  <c r="BL421" i="1"/>
  <c r="BE639" i="1"/>
  <c r="BL639" i="1"/>
  <c r="BE363" i="1"/>
  <c r="BF363" i="1" s="1"/>
  <c r="BH363" i="1"/>
  <c r="BE470" i="1"/>
  <c r="BE364" i="1"/>
  <c r="BH364" i="1"/>
  <c r="BE445" i="1"/>
  <c r="BH445" i="1"/>
  <c r="BE354" i="1"/>
  <c r="BH354" i="1"/>
  <c r="BG351" i="1"/>
  <c r="BE351" i="1" s="1"/>
  <c r="BH352" i="1"/>
  <c r="BE352" i="1"/>
  <c r="BG287" i="1"/>
  <c r="BH288" i="1"/>
  <c r="BE245" i="1"/>
  <c r="BH245" i="1"/>
  <c r="BE279" i="1"/>
  <c r="BH279" i="1"/>
  <c r="BG275" i="1"/>
  <c r="BH276" i="1"/>
  <c r="BE278" i="1"/>
  <c r="BH278" i="1"/>
  <c r="BI49" i="1"/>
  <c r="BE247" i="1"/>
  <c r="BH247" i="1"/>
  <c r="BE233" i="1"/>
  <c r="BH233" i="1"/>
  <c r="BG236" i="1"/>
  <c r="BI209" i="1"/>
  <c r="BI186" i="1"/>
  <c r="BE540" i="1"/>
  <c r="BG615" i="1"/>
  <c r="BG750" i="1" s="1"/>
  <c r="BE496" i="1"/>
  <c r="BE416" i="1"/>
  <c r="BE374" i="1"/>
  <c r="BE261" i="1"/>
  <c r="BE250" i="1"/>
  <c r="BE144" i="1"/>
  <c r="BG142" i="1"/>
  <c r="BE142" i="1" s="1"/>
  <c r="BE106" i="1"/>
  <c r="BE104" i="1"/>
  <c r="BE431" i="1"/>
  <c r="BE430" i="1"/>
  <c r="BK424" i="1"/>
  <c r="BE558" i="1"/>
  <c r="BE567" i="1"/>
  <c r="BE563" i="1" s="1"/>
  <c r="BF563" i="1" s="1"/>
  <c r="BH567" i="1"/>
  <c r="BE399" i="1"/>
  <c r="BE417" i="1"/>
  <c r="BE545" i="1"/>
  <c r="BK386" i="1"/>
  <c r="BE425" i="1"/>
  <c r="BF325" i="1"/>
  <c r="BE387" i="1"/>
  <c r="BE383" i="1"/>
  <c r="BE388" i="1"/>
  <c r="BI723" i="1"/>
  <c r="BI716" i="1" s="1"/>
  <c r="BI726" i="1" s="1"/>
  <c r="BE676" i="1"/>
  <c r="BE677" i="1"/>
  <c r="BE436" i="1"/>
  <c r="BE413" i="1"/>
  <c r="BK675" i="1"/>
  <c r="BK706" i="1"/>
  <c r="BE175" i="1"/>
  <c r="BF175" i="1" s="1"/>
  <c r="BG174" i="1"/>
  <c r="BG274" i="1"/>
  <c r="BI27" i="1"/>
  <c r="BE138" i="1"/>
  <c r="BE382" i="1"/>
  <c r="BE39" i="1"/>
  <c r="BE62" i="1"/>
  <c r="BE248" i="1"/>
  <c r="BK420" i="1"/>
  <c r="BE517" i="1"/>
  <c r="BE744" i="1"/>
  <c r="BE353" i="1"/>
  <c r="BK407" i="1"/>
  <c r="BE426" i="1"/>
  <c r="BK432" i="1"/>
  <c r="BL432" i="1" s="1"/>
  <c r="BG440" i="1"/>
  <c r="BE77" i="1"/>
  <c r="BK473" i="1"/>
  <c r="BE414" i="1"/>
  <c r="BG459" i="1"/>
  <c r="BE511" i="1"/>
  <c r="BI722" i="1"/>
  <c r="BI715" i="1" s="1"/>
  <c r="BG313" i="1"/>
  <c r="BE412" i="1"/>
  <c r="BG557" i="1"/>
  <c r="BG224" i="1"/>
  <c r="BG361" i="1"/>
  <c r="BE541" i="1"/>
  <c r="BG246" i="1"/>
  <c r="BE246" i="1" s="1"/>
  <c r="BE666" i="1"/>
  <c r="BE171" i="1"/>
  <c r="BI32" i="1"/>
  <c r="BE287" i="1"/>
  <c r="BG56" i="1"/>
  <c r="BE147" i="1"/>
  <c r="BG158" i="1"/>
  <c r="BE160" i="1"/>
  <c r="BE91" i="1"/>
  <c r="BG213" i="1"/>
  <c r="BE215" i="1"/>
  <c r="BG231" i="1"/>
  <c r="BE232" i="1"/>
  <c r="BE25" i="1"/>
  <c r="BF25" i="1" s="1"/>
  <c r="BI23" i="1"/>
  <c r="BE15" i="1"/>
  <c r="BK27" i="1"/>
  <c r="BE76" i="1"/>
  <c r="BE84" i="1"/>
  <c r="BE212" i="1"/>
  <c r="BE227" i="1"/>
  <c r="BG226" i="1"/>
  <c r="BE80" i="1"/>
  <c r="BG75" i="1"/>
  <c r="BE139" i="1"/>
  <c r="BG164" i="1"/>
  <c r="BG161" i="1"/>
  <c r="BG320" i="1"/>
  <c r="BE235" i="1"/>
  <c r="BE242" i="1"/>
  <c r="BE165" i="1"/>
  <c r="BE271" i="1"/>
  <c r="BE288" i="1"/>
  <c r="BG298" i="1"/>
  <c r="BE275" i="1"/>
  <c r="BE276" i="1"/>
  <c r="BE300" i="1"/>
  <c r="BE314" i="1"/>
  <c r="BG370" i="1"/>
  <c r="BI593" i="1"/>
  <c r="BI610" i="1" s="1"/>
  <c r="BI44" i="1" s="1"/>
  <c r="BK435" i="1"/>
  <c r="BE459" i="1"/>
  <c r="BG458" i="1"/>
  <c r="BI611" i="1"/>
  <c r="BE596" i="1"/>
  <c r="BE394" i="1"/>
  <c r="BK392" i="1"/>
  <c r="BE359" i="1"/>
  <c r="BE444" i="1"/>
  <c r="BG443" i="1"/>
  <c r="BG664" i="1"/>
  <c r="BK427" i="1"/>
  <c r="BE554" i="1"/>
  <c r="BE607" i="1"/>
  <c r="BE647" i="1"/>
  <c r="BI714" i="1" l="1"/>
  <c r="BI713" i="1" s="1"/>
  <c r="BI40" i="1" s="1"/>
  <c r="BG347" i="1"/>
  <c r="BE458" i="1"/>
  <c r="BE361" i="1"/>
  <c r="BE274" i="1"/>
  <c r="BE224" i="1"/>
  <c r="BE236" i="1"/>
  <c r="BE424" i="1"/>
  <c r="BK381" i="1"/>
  <c r="BE392" i="1"/>
  <c r="BE706" i="1"/>
  <c r="BE429" i="1"/>
  <c r="BG350" i="1"/>
  <c r="BE350" i="1" s="1"/>
  <c r="BG310" i="1"/>
  <c r="BG244" i="1"/>
  <c r="BI20" i="1"/>
  <c r="BE32" i="1"/>
  <c r="BE386" i="1"/>
  <c r="BK669" i="1"/>
  <c r="BE675" i="1"/>
  <c r="BG365" i="1"/>
  <c r="BE367" i="1"/>
  <c r="BK509" i="1"/>
  <c r="BE510" i="1"/>
  <c r="BE420" i="1"/>
  <c r="BE440" i="1"/>
  <c r="BG464" i="1"/>
  <c r="BE313" i="1"/>
  <c r="BE432" i="1"/>
  <c r="BE407" i="1"/>
  <c r="BE557" i="1"/>
  <c r="BE347" i="1"/>
  <c r="BE75" i="1"/>
  <c r="BE213" i="1"/>
  <c r="BG705" i="1"/>
  <c r="BG704" i="1"/>
  <c r="BG737" i="1" s="1"/>
  <c r="BE226" i="1"/>
  <c r="BG230" i="1"/>
  <c r="BE231" i="1"/>
  <c r="BE158" i="1"/>
  <c r="BG173" i="1"/>
  <c r="BE174" i="1"/>
  <c r="BF174" i="1" s="1"/>
  <c r="BE320" i="1"/>
  <c r="BG319" i="1"/>
  <c r="BE164" i="1"/>
  <c r="BE370" i="1"/>
  <c r="BE161" i="1"/>
  <c r="BE56" i="1"/>
  <c r="BG55" i="1"/>
  <c r="BG435" i="1"/>
  <c r="BE443" i="1"/>
  <c r="BE298" i="1"/>
  <c r="BE427" i="1"/>
  <c r="S705" i="1"/>
  <c r="S706" i="1"/>
  <c r="S707" i="1"/>
  <c r="BE381" i="1" l="1"/>
  <c r="BE464" i="1"/>
  <c r="BK38" i="1"/>
  <c r="BE38" i="1" s="1"/>
  <c r="BE669" i="1"/>
  <c r="BE244" i="1"/>
  <c r="BE435" i="1"/>
  <c r="BG360" i="1"/>
  <c r="BE365" i="1"/>
  <c r="BG348" i="1"/>
  <c r="BG532" i="1" s="1"/>
  <c r="BE509" i="1"/>
  <c r="BE173" i="1"/>
  <c r="BG33" i="1"/>
  <c r="BE230" i="1"/>
  <c r="BE310" i="1"/>
  <c r="BG469" i="1"/>
  <c r="BG468" i="1"/>
  <c r="BE319" i="1"/>
  <c r="BE55" i="1"/>
  <c r="BG46" i="1" l="1"/>
  <c r="BG346" i="1"/>
  <c r="BE346" i="1" s="1"/>
  <c r="BE348" i="1"/>
  <c r="BE46" i="1" s="1"/>
  <c r="BE360" i="1"/>
  <c r="BG595" i="1"/>
  <c r="BE532" i="1"/>
  <c r="BE33" i="1"/>
  <c r="BG19" i="1" l="1"/>
  <c r="BE595" i="1"/>
  <c r="BG611" i="1"/>
  <c r="AC569" i="1"/>
  <c r="AC570" i="1"/>
  <c r="S569" i="1"/>
  <c r="S570" i="1"/>
  <c r="Q563" i="1"/>
  <c r="Z488" i="1"/>
  <c r="Z492" i="1"/>
  <c r="Z491" i="1"/>
  <c r="BG485" i="1"/>
  <c r="BH485" i="1" l="1"/>
  <c r="BE485" i="1"/>
  <c r="BE19" i="1"/>
  <c r="BE611" i="1"/>
  <c r="BG486" i="1" l="1"/>
  <c r="AJ489" i="1"/>
  <c r="AJ492" i="1"/>
  <c r="AJ493" i="1"/>
  <c r="AJ488" i="1"/>
  <c r="AM375" i="1"/>
  <c r="AJ375" i="1"/>
  <c r="AL362" i="1"/>
  <c r="P129" i="1"/>
  <c r="R128" i="1"/>
  <c r="S124" i="1"/>
  <c r="S125" i="1"/>
  <c r="R130" i="1"/>
  <c r="P130" i="1" s="1"/>
  <c r="P131" i="1"/>
  <c r="S322" i="1"/>
  <c r="AJ300" i="1"/>
  <c r="BH486" i="1" l="1"/>
  <c r="BE488" i="1"/>
  <c r="AL298" i="1"/>
  <c r="P127" i="1"/>
  <c r="P126" i="1"/>
  <c r="AM300" i="1"/>
  <c r="P128" i="1"/>
  <c r="Y390" i="1"/>
  <c r="Y389" i="1"/>
  <c r="P395" i="1"/>
  <c r="X382" i="1"/>
  <c r="P389" i="1" l="1"/>
  <c r="X388" i="1"/>
  <c r="P385" i="1"/>
  <c r="Y385" i="1"/>
  <c r="P388" i="1" l="1"/>
  <c r="X381" i="1"/>
  <c r="AH744" i="1"/>
  <c r="AH15" i="1" s="1"/>
  <c r="O15" i="1"/>
  <c r="BL15" i="1" s="1"/>
  <c r="AJ742" i="1"/>
  <c r="AJ743" i="1"/>
  <c r="Z742" i="1"/>
  <c r="Z743" i="1"/>
  <c r="K744" i="1"/>
  <c r="BF744" i="1" s="1"/>
  <c r="P742" i="1"/>
  <c r="P743" i="1"/>
  <c r="P744" i="1"/>
  <c r="K742" i="1"/>
  <c r="K743" i="1"/>
  <c r="AK743" i="1" l="1"/>
  <c r="BF743" i="1"/>
  <c r="Q742" i="1"/>
  <c r="BF742" i="1"/>
  <c r="AA742" i="1"/>
  <c r="AK742" i="1"/>
  <c r="Q743" i="1"/>
  <c r="AA743" i="1"/>
  <c r="Y744" i="1"/>
  <c r="AI744" i="1"/>
  <c r="AR744" i="1"/>
  <c r="AR15" i="1" s="1"/>
  <c r="Z744" i="1"/>
  <c r="AA744" i="1" s="1"/>
  <c r="Q744" i="1"/>
  <c r="AH388" i="1"/>
  <c r="Z388" i="1" s="1"/>
  <c r="Z389" i="1"/>
  <c r="Z643" i="1"/>
  <c r="AH392" i="1"/>
  <c r="Z395" i="1"/>
  <c r="BF569" i="1" l="1"/>
  <c r="BF570" i="1"/>
  <c r="BI582" i="1"/>
  <c r="P561" i="1"/>
  <c r="AJ744" i="1"/>
  <c r="AK744" i="1" s="1"/>
  <c r="AS744" i="1"/>
  <c r="BF514" i="1"/>
  <c r="BJ582" i="1" l="1"/>
  <c r="BE582" i="1"/>
  <c r="BI576" i="1"/>
  <c r="AB298" i="1"/>
  <c r="BI590" i="1" l="1"/>
  <c r="BI536" i="1"/>
  <c r="BI592" i="1" s="1"/>
  <c r="BI609" i="1" s="1"/>
  <c r="BI43" i="1" s="1"/>
  <c r="BI18" i="1" s="1"/>
  <c r="BI17" i="1" s="1"/>
  <c r="BE576" i="1"/>
  <c r="BJ576" i="1"/>
  <c r="K16" i="1"/>
  <c r="BB760" i="1"/>
  <c r="BA760" i="1" s="1"/>
  <c r="AP760" i="1"/>
  <c r="AT760" i="1" s="1"/>
  <c r="AX760" i="1" s="1"/>
  <c r="AW760" i="1" s="1"/>
  <c r="V760" i="1"/>
  <c r="P760" i="1" s="1"/>
  <c r="K760" i="1"/>
  <c r="G760" i="1"/>
  <c r="F760" i="1"/>
  <c r="BI608" i="1" l="1"/>
  <c r="BI35" i="1"/>
  <c r="BI591" i="1"/>
  <c r="BI13" i="1" s="1"/>
  <c r="E760" i="1"/>
  <c r="S16" i="1"/>
  <c r="AM760" i="1"/>
  <c r="P16" i="1"/>
  <c r="Q16" i="1" s="1"/>
  <c r="AL15" i="1"/>
  <c r="Q760" i="1"/>
  <c r="S760" i="1"/>
  <c r="BI42" i="1" l="1"/>
  <c r="BI745" i="1"/>
  <c r="BI749" i="1"/>
  <c r="BI747" i="1"/>
  <c r="AM16" i="1"/>
  <c r="AJ16" i="1"/>
  <c r="AK16" i="1" s="1"/>
  <c r="AK760" i="1"/>
  <c r="Z430" i="1"/>
  <c r="Z171" i="1" l="1"/>
  <c r="Z32" i="1" s="1"/>
  <c r="AA650" i="1"/>
  <c r="AC367" i="1" l="1"/>
  <c r="Z367" i="1"/>
  <c r="L365" i="1"/>
  <c r="K367" i="1"/>
  <c r="Z300" i="1"/>
  <c r="BH365" i="1" l="1"/>
  <c r="L348" i="1"/>
  <c r="BF367" i="1"/>
  <c r="Q367" i="1"/>
  <c r="AA367" i="1"/>
  <c r="W172" i="1" l="1"/>
  <c r="V171" i="1"/>
  <c r="AP171" i="1"/>
  <c r="Z172" i="1"/>
  <c r="R612" i="1" l="1"/>
  <c r="R215" i="1"/>
  <c r="BD612" i="1"/>
  <c r="BC612" i="1"/>
  <c r="BB612" i="1"/>
  <c r="AZ612" i="1"/>
  <c r="AY612" i="1"/>
  <c r="AX612" i="1"/>
  <c r="AV612" i="1"/>
  <c r="AU612" i="1"/>
  <c r="AT612" i="1"/>
  <c r="AR612" i="1"/>
  <c r="AS612" i="1" s="1"/>
  <c r="AP612" i="1"/>
  <c r="AQ612" i="1" s="1"/>
  <c r="AH612" i="1"/>
  <c r="AF612" i="1"/>
  <c r="X612" i="1"/>
  <c r="V612" i="1"/>
  <c r="O612" i="1"/>
  <c r="N612" i="1"/>
  <c r="P612" i="1" l="1"/>
  <c r="P488" i="1" l="1"/>
  <c r="P489" i="1"/>
  <c r="P491" i="1"/>
  <c r="P492" i="1"/>
  <c r="AP24" i="1" l="1"/>
  <c r="AL24" i="1"/>
  <c r="P383" i="1" l="1"/>
  <c r="Y383" i="1"/>
  <c r="V24" i="1"/>
  <c r="AR426" i="1"/>
  <c r="AR389" i="1"/>
  <c r="AS389" i="1" s="1"/>
  <c r="AR421" i="1"/>
  <c r="AJ390" i="1"/>
  <c r="AR387" i="1"/>
  <c r="AJ387" i="1" s="1"/>
  <c r="AJ414" i="1"/>
  <c r="AR385" i="1"/>
  <c r="AR383" i="1"/>
  <c r="AS383" i="1" s="1"/>
  <c r="AR395" i="1"/>
  <c r="AR394" i="1"/>
  <c r="AR427" i="1"/>
  <c r="AB45" i="1"/>
  <c r="S650" i="1"/>
  <c r="S648" i="1"/>
  <c r="S651" i="1"/>
  <c r="S652" i="1"/>
  <c r="S653" i="1"/>
  <c r="S654" i="1"/>
  <c r="S655" i="1"/>
  <c r="S656" i="1"/>
  <c r="S657" i="1"/>
  <c r="S649" i="1"/>
  <c r="R32" i="1"/>
  <c r="AR595" i="1"/>
  <c r="AR611" i="1" s="1"/>
  <c r="AP595" i="1"/>
  <c r="AH595" i="1"/>
  <c r="AF595" i="1"/>
  <c r="X595" i="1"/>
  <c r="V595" i="1"/>
  <c r="O595" i="1"/>
  <c r="N595" i="1"/>
  <c r="P596" i="1"/>
  <c r="AB534" i="1"/>
  <c r="P426" i="1"/>
  <c r="X427" i="1"/>
  <c r="P430" i="1"/>
  <c r="AJ175" i="1"/>
  <c r="BH175" i="1" s="1"/>
  <c r="P175" i="1"/>
  <c r="AM488" i="1"/>
  <c r="AM489" i="1"/>
  <c r="S487" i="1"/>
  <c r="S488" i="1"/>
  <c r="S489" i="1"/>
  <c r="S494" i="1"/>
  <c r="AL369" i="1"/>
  <c r="AK372" i="1"/>
  <c r="AL128" i="1"/>
  <c r="AJ128" i="1" s="1"/>
  <c r="AJ413" i="1" l="1"/>
  <c r="AR407" i="1"/>
  <c r="AJ389" i="1"/>
  <c r="AJ383" i="1"/>
  <c r="AR382" i="1"/>
  <c r="AJ382" i="1" s="1"/>
  <c r="AS387" i="1"/>
  <c r="AJ367" i="1"/>
  <c r="AM367" i="1"/>
  <c r="AL365" i="1"/>
  <c r="AS385" i="1"/>
  <c r="W758" i="1"/>
  <c r="AR388" i="1"/>
  <c r="AR386" i="1"/>
  <c r="AJ430" i="1"/>
  <c r="AS414" i="1"/>
  <c r="AS413" i="1"/>
  <c r="P381" i="1"/>
  <c r="P382" i="1"/>
  <c r="AJ385" i="1"/>
  <c r="R647" i="1"/>
  <c r="AK367" i="1" l="1"/>
  <c r="AJ388" i="1"/>
  <c r="AJ386" i="1"/>
  <c r="AR381" i="1"/>
  <c r="AL248" i="1"/>
  <c r="R282" i="1"/>
  <c r="R281" i="1" s="1"/>
  <c r="AL229" i="1"/>
  <c r="AJ758" i="1"/>
  <c r="AQ758" i="1"/>
  <c r="AG758" i="1"/>
  <c r="R559" i="1"/>
  <c r="P282" i="1" l="1"/>
  <c r="AJ381" i="1"/>
  <c r="AL647" i="1"/>
  <c r="AF15" i="1" l="1"/>
  <c r="AB15" i="1"/>
  <c r="Z15" i="1" s="1"/>
  <c r="BK400" i="1" l="1"/>
  <c r="AI383" i="1"/>
  <c r="Z383" i="1"/>
  <c r="AI385" i="1"/>
  <c r="AI387" i="1"/>
  <c r="AI389" i="1"/>
  <c r="AH382" i="1"/>
  <c r="Z385" i="1"/>
  <c r="Z382" i="1" l="1"/>
  <c r="AH381" i="1"/>
  <c r="BL400" i="1"/>
  <c r="BK396" i="1"/>
  <c r="BE400" i="1"/>
  <c r="X714" i="1"/>
  <c r="X713" i="1" l="1"/>
  <c r="X735" i="1" s="1"/>
  <c r="Y720" i="1"/>
  <c r="BK720" i="1"/>
  <c r="Y723" i="1"/>
  <c r="BK723" i="1"/>
  <c r="BE396" i="1"/>
  <c r="BK391" i="1"/>
  <c r="Z489" i="1"/>
  <c r="BL723" i="1" l="1"/>
  <c r="BE723" i="1"/>
  <c r="BE391" i="1"/>
  <c r="BK380" i="1"/>
  <c r="K492" i="1"/>
  <c r="BF492" i="1" s="1"/>
  <c r="S492" i="1"/>
  <c r="AM492" i="1"/>
  <c r="K489" i="1"/>
  <c r="BF489" i="1" s="1"/>
  <c r="K317" i="1"/>
  <c r="BF317" i="1" s="1"/>
  <c r="K318" i="1"/>
  <c r="BF318" i="1" s="1"/>
  <c r="BH298" i="1"/>
  <c r="K300" i="1"/>
  <c r="Q300" i="1" s="1"/>
  <c r="BF300" i="1" l="1"/>
  <c r="AA300" i="1"/>
  <c r="BG491" i="1"/>
  <c r="BG484" i="1" s="1"/>
  <c r="BK471" i="1"/>
  <c r="BK469" i="1"/>
  <c r="BE469" i="1" s="1"/>
  <c r="BK529" i="1"/>
  <c r="BE380" i="1"/>
  <c r="BK530" i="1"/>
  <c r="BK534" i="1"/>
  <c r="BK468" i="1"/>
  <c r="AM491" i="1"/>
  <c r="Q492" i="1"/>
  <c r="AA492" i="1"/>
  <c r="AK300" i="1"/>
  <c r="K491" i="1"/>
  <c r="AA491" i="1" s="1"/>
  <c r="S491" i="1"/>
  <c r="AK489" i="1"/>
  <c r="Q489" i="1"/>
  <c r="AK492" i="1"/>
  <c r="AA489" i="1"/>
  <c r="BH491" i="1" l="1"/>
  <c r="BH484" i="1"/>
  <c r="BK615" i="1"/>
  <c r="BK592" i="1"/>
  <c r="BE468" i="1"/>
  <c r="BE534" i="1"/>
  <c r="BE471" i="1"/>
  <c r="BK608" i="1"/>
  <c r="BK591" i="1"/>
  <c r="BK34" i="1"/>
  <c r="AJ491" i="1"/>
  <c r="AK491" i="1" s="1"/>
  <c r="Q491" i="1"/>
  <c r="AF24" i="1"/>
  <c r="AB24" i="1"/>
  <c r="O24" i="1"/>
  <c r="K486" i="1"/>
  <c r="K488" i="1"/>
  <c r="BF488" i="1" s="1"/>
  <c r="BG493" i="1" l="1"/>
  <c r="BK609" i="1"/>
  <c r="BE615" i="1"/>
  <c r="BK745" i="1"/>
  <c r="BK749" i="1"/>
  <c r="BK42" i="1"/>
  <c r="BK747" i="1"/>
  <c r="BK49" i="1"/>
  <c r="BK750" i="1"/>
  <c r="AJ486" i="1"/>
  <c r="AK486" i="1" s="1"/>
  <c r="AM486" i="1"/>
  <c r="BE491" i="1"/>
  <c r="BF491" i="1" s="1"/>
  <c r="AK488" i="1"/>
  <c r="Q488" i="1"/>
  <c r="AA488" i="1"/>
  <c r="S493" i="1"/>
  <c r="AM493" i="1"/>
  <c r="N24" i="1"/>
  <c r="BB758" i="1"/>
  <c r="BA758" i="1" s="1"/>
  <c r="AT758" i="1"/>
  <c r="AX758" i="1" s="1"/>
  <c r="AW758" i="1" s="1"/>
  <c r="Z758" i="1"/>
  <c r="G758" i="1"/>
  <c r="F758" i="1"/>
  <c r="AP705" i="1"/>
  <c r="AP704" i="1"/>
  <c r="AM648" i="1"/>
  <c r="AM649" i="1"/>
  <c r="AM650" i="1"/>
  <c r="AM651" i="1"/>
  <c r="AM652" i="1"/>
  <c r="AM653" i="1"/>
  <c r="AM654" i="1"/>
  <c r="AM655" i="1"/>
  <c r="AM656" i="1"/>
  <c r="AM657" i="1"/>
  <c r="AC648" i="1"/>
  <c r="AC649" i="1"/>
  <c r="AC650" i="1"/>
  <c r="AC651" i="1"/>
  <c r="AC652" i="1"/>
  <c r="AC653" i="1"/>
  <c r="AC654" i="1"/>
  <c r="AC655" i="1"/>
  <c r="AC656" i="1"/>
  <c r="AC657" i="1"/>
  <c r="N664" i="1"/>
  <c r="V664" i="1"/>
  <c r="V705" i="1" s="1"/>
  <c r="W664" i="1"/>
  <c r="W704" i="1" s="1"/>
  <c r="BH651" i="1" l="1"/>
  <c r="N704" i="1"/>
  <c r="AP727" i="1"/>
  <c r="AP737" i="1"/>
  <c r="BH493" i="1"/>
  <c r="BE493" i="1"/>
  <c r="BE750" i="1"/>
  <c r="BE49" i="1"/>
  <c r="BK43" i="1"/>
  <c r="BH657" i="1"/>
  <c r="BH656" i="1"/>
  <c r="BH655" i="1"/>
  <c r="BH652" i="1"/>
  <c r="BH654" i="1"/>
  <c r="BH653" i="1"/>
  <c r="E758" i="1"/>
  <c r="V704" i="1"/>
  <c r="N705" i="1"/>
  <c r="P758" i="1"/>
  <c r="R24" i="1"/>
  <c r="R705" i="1"/>
  <c r="R704" i="1"/>
  <c r="AL704" i="1"/>
  <c r="AL737" i="1" s="1"/>
  <c r="AL705" i="1"/>
  <c r="L24" i="1"/>
  <c r="BH24" i="1" s="1"/>
  <c r="K758" i="1"/>
  <c r="S758" i="1"/>
  <c r="V727" i="1" l="1"/>
  <c r="N727" i="1"/>
  <c r="AA758" i="1"/>
  <c r="AC758" i="1"/>
  <c r="AM758" i="1"/>
  <c r="AK758" i="1" l="1"/>
  <c r="Q758" i="1"/>
  <c r="BJ758" i="1" l="1"/>
  <c r="BI14" i="1"/>
  <c r="BI24" i="1"/>
  <c r="BJ24" i="1" s="1"/>
  <c r="BE758" i="1"/>
  <c r="BF758" i="1" s="1"/>
  <c r="BI11" i="1"/>
  <c r="L647" i="1"/>
  <c r="BF649" i="1"/>
  <c r="BF650" i="1"/>
  <c r="BF648" i="1"/>
  <c r="BH647" i="1" l="1"/>
  <c r="K647" i="1"/>
  <c r="BE14" i="1"/>
  <c r="BE24" i="1"/>
  <c r="S647" i="1"/>
  <c r="AM647" i="1"/>
  <c r="AC647" i="1"/>
  <c r="AA649" i="1"/>
  <c r="AK647" i="1" l="1"/>
  <c r="Q647" i="1"/>
  <c r="AA647" i="1"/>
  <c r="BF647" i="1"/>
  <c r="K364" i="1"/>
  <c r="BF364" i="1" s="1"/>
  <c r="K362" i="1"/>
  <c r="BF362" i="1" s="1"/>
  <c r="Z375" i="1"/>
  <c r="K375" i="1"/>
  <c r="Q375" i="1" s="1"/>
  <c r="L370" i="1" l="1"/>
  <c r="BH370" i="1" s="1"/>
  <c r="BH374" i="1"/>
  <c r="AK375" i="1"/>
  <c r="BF375" i="1"/>
  <c r="AA375" i="1"/>
  <c r="AC375" i="1"/>
  <c r="AH427" i="1"/>
  <c r="Z381" i="1" l="1"/>
  <c r="O427" i="1"/>
  <c r="BL427" i="1" s="1"/>
  <c r="AH407" i="1"/>
  <c r="AI413" i="1"/>
  <c r="AI414" i="1"/>
  <c r="Z413" i="1"/>
  <c r="Z414" i="1"/>
  <c r="K413" i="1"/>
  <c r="K414" i="1"/>
  <c r="Q414" i="1" s="1"/>
  <c r="K390" i="1"/>
  <c r="BF390" i="1" s="1"/>
  <c r="K389" i="1"/>
  <c r="BF389" i="1" s="1"/>
  <c r="O388" i="1"/>
  <c r="K387" i="1"/>
  <c r="BF387" i="1" s="1"/>
  <c r="O386" i="1"/>
  <c r="BL386" i="1" s="1"/>
  <c r="O382" i="1"/>
  <c r="BL382" i="1" s="1"/>
  <c r="BF385" i="1"/>
  <c r="K383" i="1"/>
  <c r="BF383" i="1" s="1"/>
  <c r="F392" i="1"/>
  <c r="G392" i="1"/>
  <c r="O392" i="1"/>
  <c r="BF511" i="1"/>
  <c r="K282" i="1"/>
  <c r="L226" i="1"/>
  <c r="BH226" i="1" l="1"/>
  <c r="Y388" i="1"/>
  <c r="BL388" i="1"/>
  <c r="K392" i="1"/>
  <c r="BF392" i="1" s="1"/>
  <c r="BL392" i="1"/>
  <c r="AK413" i="1"/>
  <c r="BF413" i="1"/>
  <c r="AK414" i="1"/>
  <c r="BF414" i="1"/>
  <c r="Q511" i="1"/>
  <c r="K382" i="1"/>
  <c r="BF382" i="1" s="1"/>
  <c r="Y382" i="1"/>
  <c r="AS382" i="1"/>
  <c r="AI382" i="1"/>
  <c r="K386" i="1"/>
  <c r="AS386" i="1"/>
  <c r="AI386" i="1"/>
  <c r="O509" i="1"/>
  <c r="BL509" i="1" s="1"/>
  <c r="AS390" i="1"/>
  <c r="AI390" i="1"/>
  <c r="K388" i="1"/>
  <c r="AS388" i="1"/>
  <c r="AI388" i="1"/>
  <c r="AA387" i="1"/>
  <c r="Q387" i="1"/>
  <c r="AK387" i="1"/>
  <c r="AA390" i="1"/>
  <c r="Q390" i="1"/>
  <c r="AK390" i="1"/>
  <c r="AA389" i="1"/>
  <c r="Q389" i="1"/>
  <c r="AK389" i="1"/>
  <c r="AA383" i="1"/>
  <c r="AK383" i="1"/>
  <c r="Q383" i="1"/>
  <c r="AA385" i="1"/>
  <c r="Q385" i="1"/>
  <c r="AK385" i="1"/>
  <c r="O381" i="1"/>
  <c r="BL381" i="1" s="1"/>
  <c r="E392" i="1"/>
  <c r="AA414" i="1"/>
  <c r="AA413" i="1"/>
  <c r="L281" i="1"/>
  <c r="AB282" i="1"/>
  <c r="Q510" i="1" l="1"/>
  <c r="BF510" i="1"/>
  <c r="AA386" i="1"/>
  <c r="BF386" i="1"/>
  <c r="AA388" i="1"/>
  <c r="BF388" i="1"/>
  <c r="AL282" i="1"/>
  <c r="AJ282" i="1" s="1"/>
  <c r="BG282" i="1"/>
  <c r="L280" i="1"/>
  <c r="AK388" i="1"/>
  <c r="Q388" i="1"/>
  <c r="AK386" i="1"/>
  <c r="Q386" i="1"/>
  <c r="Y381" i="1"/>
  <c r="AS381" i="1"/>
  <c r="AK382" i="1"/>
  <c r="Q382" i="1"/>
  <c r="AA382" i="1"/>
  <c r="AI381" i="1"/>
  <c r="K381" i="1"/>
  <c r="BF381" i="1" s="1"/>
  <c r="AB281" i="1"/>
  <c r="AB280" i="1" s="1"/>
  <c r="Z282" i="1"/>
  <c r="AL281" i="1" l="1"/>
  <c r="BG281" i="1"/>
  <c r="BH282" i="1"/>
  <c r="BE282" i="1"/>
  <c r="BF282" i="1" s="1"/>
  <c r="AA381" i="1"/>
  <c r="Q381" i="1"/>
  <c r="AK381" i="1"/>
  <c r="Z175" i="1"/>
  <c r="BH281" i="1" l="1"/>
  <c r="BG280" i="1"/>
  <c r="BE281" i="1"/>
  <c r="S175" i="1"/>
  <c r="AM175" i="1"/>
  <c r="K175" i="1"/>
  <c r="AC175" i="1"/>
  <c r="BH280" i="1" l="1"/>
  <c r="BE280" i="1"/>
  <c r="AA175" i="1"/>
  <c r="Q175" i="1"/>
  <c r="AK175" i="1"/>
  <c r="AP756" i="1" l="1"/>
  <c r="AT756" i="1" s="1"/>
  <c r="AX756" i="1" s="1"/>
  <c r="AW756" i="1" s="1"/>
  <c r="AL756" i="1"/>
  <c r="AH756" i="1"/>
  <c r="Z756" i="1" s="1"/>
  <c r="AB756" i="1"/>
  <c r="V756" i="1"/>
  <c r="K756" i="1"/>
  <c r="G756" i="1"/>
  <c r="F756" i="1"/>
  <c r="AP753" i="1"/>
  <c r="AT753" i="1" s="1"/>
  <c r="AX753" i="1" s="1"/>
  <c r="AW753" i="1" s="1"/>
  <c r="AL753" i="1"/>
  <c r="AF753" i="1"/>
  <c r="BB753" i="1" s="1"/>
  <c r="BA753" i="1" s="1"/>
  <c r="AB753" i="1"/>
  <c r="V753" i="1"/>
  <c r="K753" i="1"/>
  <c r="G753" i="1"/>
  <c r="F753" i="1"/>
  <c r="BA748" i="1"/>
  <c r="AW748" i="1"/>
  <c r="AJ748" i="1"/>
  <c r="Z748" i="1"/>
  <c r="P748" i="1"/>
  <c r="K748" i="1"/>
  <c r="J748" i="1"/>
  <c r="I748" i="1"/>
  <c r="H748" i="1"/>
  <c r="G748" i="1"/>
  <c r="F748" i="1"/>
  <c r="BB741" i="1"/>
  <c r="BA741" i="1" s="1"/>
  <c r="BA15" i="1" s="1"/>
  <c r="AT741" i="1"/>
  <c r="AX741" i="1" s="1"/>
  <c r="AW741" i="1" s="1"/>
  <c r="AW15" i="1" s="1"/>
  <c r="Z741" i="1"/>
  <c r="G741" i="1"/>
  <c r="F741" i="1"/>
  <c r="AI723" i="1"/>
  <c r="Z723" i="1"/>
  <c r="P723" i="1"/>
  <c r="K723" i="1"/>
  <c r="Z722" i="1"/>
  <c r="P722" i="1"/>
  <c r="AH721" i="1"/>
  <c r="X721" i="1"/>
  <c r="AI720" i="1"/>
  <c r="Z720" i="1"/>
  <c r="P720" i="1"/>
  <c r="K720" i="1"/>
  <c r="AR720" i="1" s="1"/>
  <c r="AS720" i="1" s="1"/>
  <c r="Z719" i="1"/>
  <c r="P719" i="1"/>
  <c r="AH718" i="1"/>
  <c r="Z718" i="1" s="1"/>
  <c r="X718" i="1"/>
  <c r="AL716" i="1"/>
  <c r="AB716" i="1"/>
  <c r="R716" i="1"/>
  <c r="R738" i="1" s="1"/>
  <c r="Y716" i="1"/>
  <c r="D716" i="1"/>
  <c r="AL715" i="1"/>
  <c r="AB715" i="1"/>
  <c r="R715" i="1"/>
  <c r="R737" i="1" s="1"/>
  <c r="G707" i="1"/>
  <c r="F707" i="1"/>
  <c r="BC706" i="1"/>
  <c r="BB706" i="1"/>
  <c r="AZ706" i="1"/>
  <c r="AY706" i="1"/>
  <c r="AX706" i="1"/>
  <c r="AU706" i="1"/>
  <c r="AT706" i="1"/>
  <c r="AP706" i="1"/>
  <c r="AL706" i="1"/>
  <c r="AB706" i="1"/>
  <c r="V706" i="1"/>
  <c r="R706" i="1"/>
  <c r="P706" i="1" s="1"/>
  <c r="BL706" i="1"/>
  <c r="N706" i="1"/>
  <c r="L706" i="1"/>
  <c r="D706" i="1"/>
  <c r="J704" i="1"/>
  <c r="G704" i="1"/>
  <c r="F704" i="1"/>
  <c r="D704" i="1"/>
  <c r="K688" i="1"/>
  <c r="BA686" i="1"/>
  <c r="AX686" i="1"/>
  <c r="AW686" i="1" s="1"/>
  <c r="AJ686" i="1"/>
  <c r="Z686" i="1"/>
  <c r="P686" i="1"/>
  <c r="K686" i="1"/>
  <c r="BA685" i="1"/>
  <c r="AX685" i="1"/>
  <c r="AJ685" i="1"/>
  <c r="Z685" i="1"/>
  <c r="P685" i="1"/>
  <c r="K685" i="1"/>
  <c r="BA684" i="1"/>
  <c r="AX684" i="1"/>
  <c r="AW684" i="1" s="1"/>
  <c r="AJ684" i="1"/>
  <c r="Z684" i="1"/>
  <c r="P684" i="1"/>
  <c r="K684" i="1"/>
  <c r="BA683" i="1"/>
  <c r="AX683" i="1"/>
  <c r="AW683" i="1" s="1"/>
  <c r="AJ683" i="1"/>
  <c r="Z683" i="1"/>
  <c r="P683" i="1"/>
  <c r="K683" i="1"/>
  <c r="BA682" i="1"/>
  <c r="AX682" i="1"/>
  <c r="AW682" i="1" s="1"/>
  <c r="AT682" i="1"/>
  <c r="AJ682" i="1"/>
  <c r="Z682" i="1"/>
  <c r="P682" i="1"/>
  <c r="K682" i="1"/>
  <c r="BA681" i="1"/>
  <c r="AT681" i="1"/>
  <c r="AJ681" i="1"/>
  <c r="Z681" i="1"/>
  <c r="P681" i="1"/>
  <c r="K681" i="1"/>
  <c r="BB680" i="1"/>
  <c r="BA680" i="1" s="1"/>
  <c r="AL680" i="1"/>
  <c r="AJ680" i="1" s="1"/>
  <c r="AB680" i="1"/>
  <c r="Z680" i="1" s="1"/>
  <c r="R680" i="1"/>
  <c r="P680" i="1" s="1"/>
  <c r="L680" i="1"/>
  <c r="K680" i="1" s="1"/>
  <c r="E680" i="1"/>
  <c r="BA677" i="1"/>
  <c r="AW677" i="1"/>
  <c r="K677" i="1"/>
  <c r="BD676" i="1"/>
  <c r="BD675" i="1" s="1"/>
  <c r="AW676" i="1"/>
  <c r="AW706" i="1" s="1"/>
  <c r="AI676" i="1"/>
  <c r="Z676" i="1"/>
  <c r="Y706" i="1"/>
  <c r="K676" i="1"/>
  <c r="O675" i="1"/>
  <c r="AJ672" i="1"/>
  <c r="Z672" i="1"/>
  <c r="Y672" i="1"/>
  <c r="P672" i="1"/>
  <c r="K672" i="1"/>
  <c r="BF672" i="1" s="1"/>
  <c r="AJ671" i="1"/>
  <c r="Z671" i="1"/>
  <c r="Y671" i="1"/>
  <c r="P671" i="1"/>
  <c r="K671" i="1"/>
  <c r="BF671" i="1" s="1"/>
  <c r="AL670" i="1"/>
  <c r="AJ670" i="1" s="1"/>
  <c r="Z670" i="1"/>
  <c r="Y670" i="1"/>
  <c r="R670" i="1"/>
  <c r="L670" i="1"/>
  <c r="K670" i="1" s="1"/>
  <c r="BF670" i="1" s="1"/>
  <c r="BC669" i="1"/>
  <c r="BB669" i="1"/>
  <c r="AZ669" i="1"/>
  <c r="AZ38" i="1" s="1"/>
  <c r="AY669" i="1"/>
  <c r="AY704" i="1" s="1"/>
  <c r="AY737" i="1" s="1"/>
  <c r="AX669" i="1"/>
  <c r="AX38" i="1" s="1"/>
  <c r="AW669" i="1"/>
  <c r="AU669" i="1"/>
  <c r="AT669" i="1"/>
  <c r="AP669" i="1"/>
  <c r="AF669" i="1"/>
  <c r="AB38" i="1"/>
  <c r="V669" i="1"/>
  <c r="N669" i="1"/>
  <c r="N707" i="1" s="1"/>
  <c r="AJ668" i="1"/>
  <c r="Z668" i="1"/>
  <c r="P668" i="1"/>
  <c r="K668" i="1"/>
  <c r="AJ667" i="1"/>
  <c r="Z667" i="1"/>
  <c r="P667" i="1"/>
  <c r="K667" i="1"/>
  <c r="BB666" i="1"/>
  <c r="AZ666" i="1"/>
  <c r="AW666" i="1" s="1"/>
  <c r="AT666" i="1"/>
  <c r="AL666" i="1"/>
  <c r="AB666" i="1"/>
  <c r="R666" i="1"/>
  <c r="O666" i="1"/>
  <c r="K666" i="1" s="1"/>
  <c r="D666" i="1"/>
  <c r="BC707" i="1"/>
  <c r="AU707" i="1"/>
  <c r="AP720" i="1"/>
  <c r="N722" i="1"/>
  <c r="AL646" i="1"/>
  <c r="BF646" i="1"/>
  <c r="AB646" i="1"/>
  <c r="AA646" i="1"/>
  <c r="R646" i="1"/>
  <c r="BA645" i="1"/>
  <c r="AT645" i="1"/>
  <c r="BF645" i="1"/>
  <c r="AA645" i="1"/>
  <c r="AX644" i="1"/>
  <c r="AW644" i="1" s="1"/>
  <c r="AL644" i="1"/>
  <c r="AB644" i="1"/>
  <c r="R644" i="1"/>
  <c r="L644" i="1"/>
  <c r="E644" i="1"/>
  <c r="AZ643" i="1"/>
  <c r="AW643" i="1" s="1"/>
  <c r="AV643" i="1"/>
  <c r="AV619" i="1" s="1"/>
  <c r="E643" i="1"/>
  <c r="BA642" i="1"/>
  <c r="AW642" i="1"/>
  <c r="AR642" i="1"/>
  <c r="AS642" i="1" s="1"/>
  <c r="AH642" i="1"/>
  <c r="AI642" i="1" s="1"/>
  <c r="X642" i="1"/>
  <c r="Y642" i="1" s="1"/>
  <c r="K642" i="1"/>
  <c r="BD641" i="1"/>
  <c r="BA641" i="1" s="1"/>
  <c r="AZ641" i="1"/>
  <c r="AW641" i="1" s="1"/>
  <c r="AS641" i="1"/>
  <c r="AI641" i="1"/>
  <c r="Y641" i="1"/>
  <c r="K641" i="1"/>
  <c r="E641" i="1"/>
  <c r="BA640" i="1"/>
  <c r="AW640" i="1"/>
  <c r="AS640" i="1"/>
  <c r="AI640" i="1"/>
  <c r="Y640" i="1"/>
  <c r="K640" i="1"/>
  <c r="BF640" i="1" s="1"/>
  <c r="J640" i="1"/>
  <c r="H640" i="1" s="1"/>
  <c r="E640" i="1"/>
  <c r="D640" i="1"/>
  <c r="AR639" i="1"/>
  <c r="AS639" i="1" s="1"/>
  <c r="AH639" i="1"/>
  <c r="Z639" i="1" s="1"/>
  <c r="X639" i="1"/>
  <c r="Y639" i="1" s="1"/>
  <c r="K639" i="1"/>
  <c r="BF639" i="1" s="1"/>
  <c r="D639" i="1"/>
  <c r="BA638" i="1"/>
  <c r="AW638" i="1"/>
  <c r="AS638" i="1"/>
  <c r="AI638" i="1"/>
  <c r="Y638" i="1"/>
  <c r="K638" i="1"/>
  <c r="E638" i="1"/>
  <c r="D638" i="1"/>
  <c r="BA637" i="1"/>
  <c r="BA612" i="1" s="1"/>
  <c r="AW637" i="1"/>
  <c r="AW612" i="1" s="1"/>
  <c r="AS637" i="1"/>
  <c r="AI637" i="1"/>
  <c r="Y637" i="1"/>
  <c r="K637" i="1"/>
  <c r="E637" i="1"/>
  <c r="D637" i="1"/>
  <c r="D738" i="1" s="1"/>
  <c r="BD636" i="1"/>
  <c r="BB636" i="1"/>
  <c r="AZ636" i="1"/>
  <c r="AX636" i="1"/>
  <c r="AV636" i="1"/>
  <c r="AT636" i="1"/>
  <c r="O636" i="1"/>
  <c r="L636" i="1"/>
  <c r="L612" i="1" s="1"/>
  <c r="AM612" i="1" s="1"/>
  <c r="G636" i="1"/>
  <c r="F636" i="1"/>
  <c r="D636" i="1"/>
  <c r="D737" i="1" s="1"/>
  <c r="BA635" i="1"/>
  <c r="AW635" i="1"/>
  <c r="AS635" i="1"/>
  <c r="AI635" i="1"/>
  <c r="Y635" i="1"/>
  <c r="K635" i="1"/>
  <c r="E635" i="1"/>
  <c r="D635" i="1"/>
  <c r="D736" i="1" s="1"/>
  <c r="BA634" i="1"/>
  <c r="AW634" i="1"/>
  <c r="AS634" i="1"/>
  <c r="AI634" i="1"/>
  <c r="Y634" i="1"/>
  <c r="K634" i="1"/>
  <c r="E634" i="1"/>
  <c r="D634" i="1"/>
  <c r="BD633" i="1"/>
  <c r="BA633" i="1" s="1"/>
  <c r="AZ633" i="1"/>
  <c r="AW633" i="1" s="1"/>
  <c r="AV633" i="1"/>
  <c r="O633" i="1"/>
  <c r="G633" i="1"/>
  <c r="E633" i="1" s="1"/>
  <c r="D633" i="1"/>
  <c r="BA632" i="1"/>
  <c r="AW632" i="1"/>
  <c r="AS632" i="1"/>
  <c r="AI632" i="1"/>
  <c r="Y632" i="1"/>
  <c r="K632" i="1"/>
  <c r="E632" i="1"/>
  <c r="D632" i="1"/>
  <c r="BA631" i="1"/>
  <c r="AW631" i="1"/>
  <c r="AS631" i="1"/>
  <c r="AI631" i="1"/>
  <c r="Y631" i="1"/>
  <c r="K631" i="1"/>
  <c r="E631" i="1"/>
  <c r="D631" i="1"/>
  <c r="BD630" i="1"/>
  <c r="BA630" i="1" s="1"/>
  <c r="AZ630" i="1"/>
  <c r="AW630" i="1" s="1"/>
  <c r="AV630" i="1"/>
  <c r="O630" i="1"/>
  <c r="G630" i="1"/>
  <c r="E630" i="1" s="1"/>
  <c r="D630" i="1"/>
  <c r="BD629" i="1"/>
  <c r="BA629" i="1" s="1"/>
  <c r="AZ629" i="1"/>
  <c r="AW629" i="1" s="1"/>
  <c r="AV629" i="1"/>
  <c r="AV623" i="1" s="1"/>
  <c r="O629" i="1"/>
  <c r="O623" i="1" s="1"/>
  <c r="G629" i="1"/>
  <c r="E629" i="1" s="1"/>
  <c r="D629" i="1"/>
  <c r="BD628" i="1"/>
  <c r="BD622" i="1" s="1"/>
  <c r="AZ628" i="1"/>
  <c r="AW628" i="1" s="1"/>
  <c r="AV628" i="1"/>
  <c r="AV622" i="1" s="1"/>
  <c r="O628" i="1"/>
  <c r="O622" i="1" s="1"/>
  <c r="G628" i="1"/>
  <c r="E628" i="1" s="1"/>
  <c r="D628" i="1"/>
  <c r="D727" i="1" s="1"/>
  <c r="D627" i="1"/>
  <c r="BA626" i="1"/>
  <c r="AW626" i="1"/>
  <c r="AS626" i="1"/>
  <c r="AI626" i="1"/>
  <c r="Y626" i="1"/>
  <c r="K626" i="1"/>
  <c r="E626" i="1"/>
  <c r="D626" i="1"/>
  <c r="BA625" i="1"/>
  <c r="AW625" i="1"/>
  <c r="AS625" i="1"/>
  <c r="AI625" i="1"/>
  <c r="Y625" i="1"/>
  <c r="K625" i="1"/>
  <c r="E625" i="1"/>
  <c r="D625" i="1"/>
  <c r="BD624" i="1"/>
  <c r="BB624" i="1"/>
  <c r="AZ624" i="1"/>
  <c r="AX624" i="1"/>
  <c r="AV624" i="1"/>
  <c r="AT624" i="1"/>
  <c r="O624" i="1"/>
  <c r="L624" i="1"/>
  <c r="G624" i="1"/>
  <c r="F624" i="1"/>
  <c r="D624" i="1"/>
  <c r="D723" i="1" s="1"/>
  <c r="BD623" i="1"/>
  <c r="BB623" i="1"/>
  <c r="AX623" i="1"/>
  <c r="AT623" i="1"/>
  <c r="L623" i="1"/>
  <c r="F623" i="1"/>
  <c r="D623" i="1"/>
  <c r="BB622" i="1"/>
  <c r="AZ622" i="1"/>
  <c r="AX622" i="1"/>
  <c r="AT622" i="1"/>
  <c r="L622" i="1"/>
  <c r="F622" i="1"/>
  <c r="D622" i="1"/>
  <c r="BA621" i="1"/>
  <c r="BA54" i="1" s="1"/>
  <c r="AW621" i="1"/>
  <c r="AS621" i="1"/>
  <c r="AI621" i="1"/>
  <c r="Y621" i="1"/>
  <c r="K621" i="1"/>
  <c r="E621" i="1"/>
  <c r="E748" i="1" s="1"/>
  <c r="D621" i="1"/>
  <c r="D720" i="1" s="1"/>
  <c r="BA620" i="1"/>
  <c r="BA53" i="1" s="1"/>
  <c r="AW620" i="1"/>
  <c r="AS620" i="1"/>
  <c r="AI620" i="1"/>
  <c r="Y620" i="1"/>
  <c r="K620" i="1"/>
  <c r="E620" i="1"/>
  <c r="D620" i="1"/>
  <c r="D719" i="1" s="1"/>
  <c r="J619" i="1"/>
  <c r="H619" i="1" s="1"/>
  <c r="G619" i="1"/>
  <c r="E619" i="1" s="1"/>
  <c r="D619" i="1"/>
  <c r="AY607" i="1"/>
  <c r="AY14" i="1" s="1"/>
  <c r="AV607" i="1"/>
  <c r="AU607" i="1"/>
  <c r="AP607" i="1"/>
  <c r="AP14" i="1" s="1"/>
  <c r="AL607" i="1"/>
  <c r="AL14" i="1" s="1"/>
  <c r="AH14" i="1"/>
  <c r="AF607" i="1"/>
  <c r="AF14" i="1" s="1"/>
  <c r="Z14" i="1" s="1"/>
  <c r="AB607" i="1"/>
  <c r="AB14" i="1" s="1"/>
  <c r="V607" i="1"/>
  <c r="V14" i="1" s="1"/>
  <c r="R607" i="1"/>
  <c r="R14" i="1" s="1"/>
  <c r="N607" i="1"/>
  <c r="L607" i="1"/>
  <c r="L14" i="1" s="1"/>
  <c r="BH14" i="1" s="1"/>
  <c r="J607" i="1"/>
  <c r="G607" i="1"/>
  <c r="F607" i="1"/>
  <c r="D607" i="1"/>
  <c r="D705" i="1" s="1"/>
  <c r="AM605" i="1"/>
  <c r="AJ605" i="1"/>
  <c r="BH605" i="1" s="1"/>
  <c r="AI605" i="1"/>
  <c r="AG605" i="1"/>
  <c r="AC605" i="1"/>
  <c r="Y605" i="1"/>
  <c r="W605" i="1"/>
  <c r="S605" i="1"/>
  <c r="BF605" i="1"/>
  <c r="BD604" i="1"/>
  <c r="BD607" i="1" s="1"/>
  <c r="AI604" i="1"/>
  <c r="Z604" i="1"/>
  <c r="Y604" i="1" s="1"/>
  <c r="K604" i="1"/>
  <c r="BF604" i="1" s="1"/>
  <c r="J604" i="1"/>
  <c r="J707" i="1" s="1"/>
  <c r="E604" i="1"/>
  <c r="D604" i="1"/>
  <c r="D707" i="1" s="1"/>
  <c r="AL603" i="1"/>
  <c r="AM603" i="1" s="1"/>
  <c r="AG603" i="1"/>
  <c r="AB603" i="1"/>
  <c r="Y603" i="1"/>
  <c r="W603" i="1"/>
  <c r="R603" i="1"/>
  <c r="S603" i="1" s="1"/>
  <c r="K603" i="1"/>
  <c r="BA602" i="1"/>
  <c r="AT602" i="1"/>
  <c r="AM602" i="1"/>
  <c r="AJ602" i="1"/>
  <c r="AG602" i="1"/>
  <c r="AC602" i="1"/>
  <c r="Z602" i="1"/>
  <c r="Y602" i="1"/>
  <c r="W602" i="1"/>
  <c r="S602" i="1"/>
  <c r="P602" i="1"/>
  <c r="K602" i="1"/>
  <c r="BF602" i="1" s="1"/>
  <c r="I602" i="1"/>
  <c r="H602" i="1" s="1"/>
  <c r="E602" i="1"/>
  <c r="AL601" i="1"/>
  <c r="AM601" i="1" s="1"/>
  <c r="AG601" i="1"/>
  <c r="AB601" i="1"/>
  <c r="Y601" i="1"/>
  <c r="W601" i="1"/>
  <c r="R601" i="1"/>
  <c r="P601" i="1" s="1"/>
  <c r="K601" i="1"/>
  <c r="BC600" i="1"/>
  <c r="BC607" i="1" s="1"/>
  <c r="BC14" i="1" s="1"/>
  <c r="BB600" i="1"/>
  <c r="AM600" i="1"/>
  <c r="AG600" i="1"/>
  <c r="AC600" i="1"/>
  <c r="W600" i="1"/>
  <c r="S600" i="1"/>
  <c r="E600" i="1"/>
  <c r="BD596" i="1"/>
  <c r="BD611" i="1" s="1"/>
  <c r="BC596" i="1"/>
  <c r="BC611" i="1" s="1"/>
  <c r="BB596" i="1"/>
  <c r="BB611" i="1" s="1"/>
  <c r="BA596" i="1"/>
  <c r="BA611" i="1" s="1"/>
  <c r="AZ596" i="1"/>
  <c r="AZ611" i="1" s="1"/>
  <c r="AY596" i="1"/>
  <c r="AY611" i="1" s="1"/>
  <c r="AX596" i="1"/>
  <c r="AX611" i="1" s="1"/>
  <c r="AW596" i="1"/>
  <c r="AW611" i="1" s="1"/>
  <c r="AV596" i="1"/>
  <c r="AV611" i="1" s="1"/>
  <c r="AU596" i="1"/>
  <c r="AU611" i="1" s="1"/>
  <c r="AT596" i="1"/>
  <c r="AT611" i="1" s="1"/>
  <c r="D593" i="1"/>
  <c r="D592" i="1"/>
  <c r="J591" i="1"/>
  <c r="AR590" i="1"/>
  <c r="AH590" i="1"/>
  <c r="AH35" i="1" s="1"/>
  <c r="X590" i="1"/>
  <c r="O590" i="1"/>
  <c r="O35" i="1" s="1"/>
  <c r="AQ586" i="1"/>
  <c r="AJ586" i="1"/>
  <c r="AG586" i="1"/>
  <c r="Z586" i="1"/>
  <c r="P586" i="1"/>
  <c r="K586" i="1"/>
  <c r="BF586" i="1" s="1"/>
  <c r="AQ585" i="1"/>
  <c r="AJ585" i="1"/>
  <c r="AG585" i="1"/>
  <c r="Z585" i="1"/>
  <c r="P585" i="1"/>
  <c r="K585" i="1"/>
  <c r="BF585" i="1" s="1"/>
  <c r="AQ584" i="1"/>
  <c r="AJ584" i="1"/>
  <c r="AG584" i="1"/>
  <c r="Z584" i="1"/>
  <c r="P584" i="1"/>
  <c r="K584" i="1"/>
  <c r="BF584" i="1" s="1"/>
  <c r="AQ583" i="1"/>
  <c r="AJ583" i="1"/>
  <c r="AG583" i="1"/>
  <c r="Z583" i="1"/>
  <c r="P583" i="1"/>
  <c r="K583" i="1"/>
  <c r="BF583" i="1" s="1"/>
  <c r="AQ582" i="1"/>
  <c r="AJ582" i="1"/>
  <c r="AG582" i="1"/>
  <c r="Z582" i="1"/>
  <c r="P582" i="1"/>
  <c r="K582" i="1"/>
  <c r="BF582" i="1" s="1"/>
  <c r="AQ581" i="1"/>
  <c r="AJ581" i="1"/>
  <c r="AG581" i="1"/>
  <c r="Z581" i="1"/>
  <c r="P581" i="1"/>
  <c r="K581" i="1"/>
  <c r="BF581" i="1" s="1"/>
  <c r="AQ580" i="1"/>
  <c r="AJ580" i="1"/>
  <c r="AG580" i="1"/>
  <c r="Z580" i="1"/>
  <c r="P580" i="1"/>
  <c r="K580" i="1"/>
  <c r="BF580" i="1" s="1"/>
  <c r="AJ579" i="1"/>
  <c r="AG579" i="1"/>
  <c r="Z579" i="1"/>
  <c r="P579" i="1"/>
  <c r="K579" i="1"/>
  <c r="BF579" i="1" s="1"/>
  <c r="AG578" i="1"/>
  <c r="Z578" i="1"/>
  <c r="P578" i="1"/>
  <c r="K578" i="1"/>
  <c r="BF578" i="1" s="1"/>
  <c r="AG577" i="1"/>
  <c r="Z577" i="1"/>
  <c r="P577" i="1"/>
  <c r="K577" i="1"/>
  <c r="BF577" i="1" s="1"/>
  <c r="AJ576" i="1"/>
  <c r="W576" i="1"/>
  <c r="S576" i="1"/>
  <c r="K576" i="1"/>
  <c r="BF576" i="1" s="1"/>
  <c r="I576" i="1"/>
  <c r="H576" i="1" s="1"/>
  <c r="H25" i="1" s="1"/>
  <c r="AA562" i="1"/>
  <c r="Q562" i="1"/>
  <c r="BA568" i="1"/>
  <c r="AW568" i="1"/>
  <c r="AJ568" i="1"/>
  <c r="AC568" i="1"/>
  <c r="S568" i="1"/>
  <c r="K568" i="1"/>
  <c r="I568" i="1"/>
  <c r="H568" i="1" s="1"/>
  <c r="E568" i="1"/>
  <c r="BA567" i="1"/>
  <c r="AW567" i="1"/>
  <c r="K567" i="1"/>
  <c r="H567" i="1"/>
  <c r="E567" i="1"/>
  <c r="BA565" i="1"/>
  <c r="AT565" i="1"/>
  <c r="AJ565" i="1"/>
  <c r="Z565" i="1"/>
  <c r="P565" i="1"/>
  <c r="E565" i="1"/>
  <c r="BA564" i="1"/>
  <c r="AW564" i="1"/>
  <c r="AM564" i="1"/>
  <c r="S564" i="1"/>
  <c r="K564" i="1"/>
  <c r="BF564" i="1" s="1"/>
  <c r="I564" i="1"/>
  <c r="E564" i="1"/>
  <c r="AV561" i="1"/>
  <c r="D715" i="1"/>
  <c r="BB560" i="1"/>
  <c r="BA560" i="1" s="1"/>
  <c r="AM560" i="1"/>
  <c r="AJ560" i="1"/>
  <c r="AC560" i="1"/>
  <c r="Z560" i="1"/>
  <c r="S560" i="1"/>
  <c r="P560" i="1"/>
  <c r="K560" i="1"/>
  <c r="BF560" i="1" s="1"/>
  <c r="AL559" i="1"/>
  <c r="AJ559" i="1" s="1"/>
  <c r="P559" i="1"/>
  <c r="L559" i="1"/>
  <c r="AM558" i="1"/>
  <c r="AB557" i="1"/>
  <c r="P558" i="1"/>
  <c r="K558" i="1"/>
  <c r="BF558" i="1" s="1"/>
  <c r="BA557" i="1"/>
  <c r="AW557" i="1"/>
  <c r="L557" i="1"/>
  <c r="BB556" i="1"/>
  <c r="AT556" i="1" s="1"/>
  <c r="AX556" i="1"/>
  <c r="AW556" i="1" s="1"/>
  <c r="AM556" i="1"/>
  <c r="AJ556" i="1"/>
  <c r="AC556" i="1"/>
  <c r="S556" i="1"/>
  <c r="P556" i="1"/>
  <c r="K556" i="1"/>
  <c r="BF556" i="1" s="1"/>
  <c r="H556" i="1"/>
  <c r="E556" i="1"/>
  <c r="BB555" i="1"/>
  <c r="AT555" i="1" s="1"/>
  <c r="AX555" i="1"/>
  <c r="AW555" i="1" s="1"/>
  <c r="AM555" i="1"/>
  <c r="AJ555" i="1"/>
  <c r="S555" i="1"/>
  <c r="P555" i="1"/>
  <c r="K555" i="1"/>
  <c r="BF555" i="1" s="1"/>
  <c r="I555" i="1"/>
  <c r="H555" i="1" s="1"/>
  <c r="E555" i="1"/>
  <c r="AL554" i="1"/>
  <c r="P554" i="1"/>
  <c r="L554" i="1"/>
  <c r="K554" i="1" s="1"/>
  <c r="BF554" i="1" s="1"/>
  <c r="H554" i="1"/>
  <c r="F554" i="1"/>
  <c r="E554" i="1" s="1"/>
  <c r="BB553" i="1"/>
  <c r="AT553" i="1" s="1"/>
  <c r="AM553" i="1"/>
  <c r="AJ553" i="1"/>
  <c r="BH553" i="1" s="1"/>
  <c r="AC553" i="1"/>
  <c r="Z553" i="1"/>
  <c r="S553" i="1"/>
  <c r="P553" i="1"/>
  <c r="K553" i="1"/>
  <c r="BF553" i="1" s="1"/>
  <c r="I553" i="1"/>
  <c r="I707" i="1" s="1"/>
  <c r="E553" i="1"/>
  <c r="BB552" i="1"/>
  <c r="R552" i="1"/>
  <c r="K552" i="1"/>
  <c r="I552" i="1"/>
  <c r="H552" i="1" s="1"/>
  <c r="E552" i="1"/>
  <c r="AZ551" i="1"/>
  <c r="AV551" i="1"/>
  <c r="AR551" i="1"/>
  <c r="AH551" i="1"/>
  <c r="X551" i="1"/>
  <c r="O551" i="1"/>
  <c r="K551" i="1"/>
  <c r="G551" i="1"/>
  <c r="F551" i="1"/>
  <c r="BB547" i="1"/>
  <c r="BA547" i="1" s="1"/>
  <c r="AX547" i="1"/>
  <c r="AW547" i="1" s="1"/>
  <c r="AT547" i="1"/>
  <c r="AM547" i="1"/>
  <c r="AJ547" i="1"/>
  <c r="BH547" i="1" s="1"/>
  <c r="AC547" i="1"/>
  <c r="Z547" i="1"/>
  <c r="S547" i="1"/>
  <c r="P547" i="1"/>
  <c r="K547" i="1"/>
  <c r="BF547" i="1" s="1"/>
  <c r="I547" i="1"/>
  <c r="I704" i="1" s="1"/>
  <c r="E547" i="1"/>
  <c r="E704" i="1" s="1"/>
  <c r="BB546" i="1"/>
  <c r="AT546" i="1" s="1"/>
  <c r="AM546" i="1"/>
  <c r="AJ546" i="1"/>
  <c r="BH546" i="1" s="1"/>
  <c r="AC546" i="1"/>
  <c r="Z546" i="1"/>
  <c r="S546" i="1"/>
  <c r="P546" i="1"/>
  <c r="K546" i="1"/>
  <c r="BF546" i="1" s="1"/>
  <c r="I546" i="1"/>
  <c r="H546" i="1" s="1"/>
  <c r="E546" i="1"/>
  <c r="AZ545" i="1"/>
  <c r="AV545" i="1"/>
  <c r="AR545" i="1"/>
  <c r="AL545" i="1"/>
  <c r="AH545" i="1"/>
  <c r="X545" i="1"/>
  <c r="R545" i="1"/>
  <c r="O545" i="1"/>
  <c r="L545" i="1"/>
  <c r="K545" i="1" s="1"/>
  <c r="BF545" i="1" s="1"/>
  <c r="G545" i="1"/>
  <c r="F545" i="1"/>
  <c r="AZ541" i="1"/>
  <c r="AX541" i="1"/>
  <c r="AW541" i="1" s="1"/>
  <c r="AV541" i="1"/>
  <c r="AT541" i="1"/>
  <c r="K541" i="1"/>
  <c r="BF541" i="1" s="1"/>
  <c r="G541" i="1"/>
  <c r="F541" i="1"/>
  <c r="AZ540" i="1"/>
  <c r="AV540" i="1"/>
  <c r="K540" i="1"/>
  <c r="BF540" i="1" s="1"/>
  <c r="G540" i="1"/>
  <c r="F540" i="1"/>
  <c r="AZ539" i="1"/>
  <c r="AV539" i="1"/>
  <c r="G539" i="1"/>
  <c r="F539" i="1"/>
  <c r="BD538" i="1"/>
  <c r="BD537" i="1" s="1"/>
  <c r="BD590" i="1" s="1"/>
  <c r="BD35" i="1" s="1"/>
  <c r="AW538" i="1"/>
  <c r="D538" i="1"/>
  <c r="BC537" i="1"/>
  <c r="AY537" i="1"/>
  <c r="AU537" i="1"/>
  <c r="AP537" i="1"/>
  <c r="AF537" i="1"/>
  <c r="AF590" i="1" s="1"/>
  <c r="AF35" i="1" s="1"/>
  <c r="V537" i="1"/>
  <c r="N537" i="1"/>
  <c r="AR536" i="1"/>
  <c r="AH536" i="1"/>
  <c r="X536" i="1"/>
  <c r="O536" i="1"/>
  <c r="J536" i="1"/>
  <c r="BC534" i="1"/>
  <c r="BC615" i="1" s="1"/>
  <c r="BC750" i="1" s="1"/>
  <c r="BB534" i="1"/>
  <c r="BB615" i="1" s="1"/>
  <c r="BB750" i="1" s="1"/>
  <c r="AY534" i="1"/>
  <c r="AY615" i="1" s="1"/>
  <c r="AY750" i="1" s="1"/>
  <c r="AX534" i="1"/>
  <c r="AX615" i="1" s="1"/>
  <c r="AX750" i="1" s="1"/>
  <c r="AU534" i="1"/>
  <c r="AU615" i="1" s="1"/>
  <c r="AU750" i="1" s="1"/>
  <c r="AT534" i="1"/>
  <c r="AT615" i="1" s="1"/>
  <c r="AT750" i="1" s="1"/>
  <c r="AP534" i="1"/>
  <c r="AP615" i="1" s="1"/>
  <c r="AP750" i="1" s="1"/>
  <c r="AL615" i="1"/>
  <c r="AF534" i="1"/>
  <c r="AF615" i="1" s="1"/>
  <c r="AB615" i="1"/>
  <c r="V534" i="1"/>
  <c r="V615" i="1" s="1"/>
  <c r="R615" i="1"/>
  <c r="N534" i="1"/>
  <c r="N615" i="1" s="1"/>
  <c r="N750" i="1" s="1"/>
  <c r="L534" i="1"/>
  <c r="L615" i="1" s="1"/>
  <c r="L750" i="1" s="1"/>
  <c r="J534" i="1"/>
  <c r="I534" i="1"/>
  <c r="H534" i="1"/>
  <c r="G534" i="1"/>
  <c r="G591" i="1" s="1"/>
  <c r="F534" i="1"/>
  <c r="F591" i="1" s="1"/>
  <c r="E534" i="1"/>
  <c r="D534" i="1"/>
  <c r="D591" i="1" s="1"/>
  <c r="AP532" i="1"/>
  <c r="AP596" i="1" s="1"/>
  <c r="AP611" i="1" s="1"/>
  <c r="AH611" i="1"/>
  <c r="AF596" i="1"/>
  <c r="AF611" i="1" s="1"/>
  <c r="X532" i="1"/>
  <c r="X596" i="1" s="1"/>
  <c r="X611" i="1" s="1"/>
  <c r="V532" i="1"/>
  <c r="V596" i="1" s="1"/>
  <c r="V611" i="1" s="1"/>
  <c r="N532" i="1"/>
  <c r="N596" i="1" s="1"/>
  <c r="K596" i="1" s="1"/>
  <c r="Q596" i="1" s="1"/>
  <c r="BD531" i="1"/>
  <c r="BD593" i="1" s="1"/>
  <c r="BD610" i="1" s="1"/>
  <c r="BC531" i="1"/>
  <c r="BC593" i="1" s="1"/>
  <c r="BC610" i="1" s="1"/>
  <c r="AZ531" i="1"/>
  <c r="AZ593" i="1" s="1"/>
  <c r="AZ610" i="1" s="1"/>
  <c r="AZ44" i="1" s="1"/>
  <c r="AY531" i="1"/>
  <c r="AY593" i="1" s="1"/>
  <c r="AY610" i="1" s="1"/>
  <c r="AY44" i="1" s="1"/>
  <c r="AY20" i="1" s="1"/>
  <c r="AV531" i="1"/>
  <c r="AV593" i="1" s="1"/>
  <c r="AV610" i="1" s="1"/>
  <c r="AV44" i="1" s="1"/>
  <c r="AU531" i="1"/>
  <c r="AU593" i="1" s="1"/>
  <c r="AU610" i="1" s="1"/>
  <c r="AU44" i="1" s="1"/>
  <c r="AU20" i="1" s="1"/>
  <c r="AP531" i="1"/>
  <c r="X531" i="1"/>
  <c r="V531" i="1"/>
  <c r="N531" i="1"/>
  <c r="D531" i="1"/>
  <c r="BC530" i="1"/>
  <c r="AY530" i="1"/>
  <c r="AU530" i="1"/>
  <c r="AP530" i="1"/>
  <c r="V530" i="1"/>
  <c r="BC529" i="1"/>
  <c r="AY529" i="1"/>
  <c r="AY34" i="1" s="1"/>
  <c r="AU529" i="1"/>
  <c r="AU34" i="1" s="1"/>
  <c r="AP529" i="1"/>
  <c r="AF34" i="1"/>
  <c r="V529" i="1"/>
  <c r="V34" i="1" s="1"/>
  <c r="N529" i="1"/>
  <c r="N34" i="1" s="1"/>
  <c r="J529" i="1"/>
  <c r="G529" i="1"/>
  <c r="F529" i="1"/>
  <c r="D529" i="1"/>
  <c r="BB517" i="1"/>
  <c r="BA517" i="1" s="1"/>
  <c r="AM517" i="1"/>
  <c r="AB517" i="1"/>
  <c r="Z517" i="1" s="1"/>
  <c r="R517" i="1"/>
  <c r="BF517" i="1"/>
  <c r="AW516" i="1"/>
  <c r="BA514" i="1"/>
  <c r="AW514" i="1"/>
  <c r="AM514" i="1"/>
  <c r="AC514" i="1"/>
  <c r="S514" i="1"/>
  <c r="BA513" i="1"/>
  <c r="AW513" i="1"/>
  <c r="AM513" i="1"/>
  <c r="AC513" i="1"/>
  <c r="S513" i="1"/>
  <c r="BF513" i="1"/>
  <c r="BA512" i="1"/>
  <c r="AT512" i="1"/>
  <c r="AM512" i="1"/>
  <c r="S512" i="1"/>
  <c r="BF512" i="1"/>
  <c r="E512" i="1"/>
  <c r="BD509" i="1"/>
  <c r="AZ509" i="1" s="1"/>
  <c r="AW509" i="1" s="1"/>
  <c r="AI509" i="1"/>
  <c r="Z509" i="1"/>
  <c r="Y509" i="1"/>
  <c r="K509" i="1"/>
  <c r="BF509" i="1" s="1"/>
  <c r="G509" i="1"/>
  <c r="E509" i="1"/>
  <c r="D509" i="1"/>
  <c r="BB508" i="1"/>
  <c r="BA508" i="1" s="1"/>
  <c r="AM508" i="1"/>
  <c r="AJ508" i="1"/>
  <c r="AC508" i="1"/>
  <c r="Z508" i="1"/>
  <c r="S508" i="1"/>
  <c r="P508" i="1"/>
  <c r="K508" i="1"/>
  <c r="BF508" i="1" s="1"/>
  <c r="I508" i="1"/>
  <c r="H508" i="1" s="1"/>
  <c r="E508" i="1"/>
  <c r="AJ507" i="1"/>
  <c r="Z507" i="1"/>
  <c r="S507" i="1"/>
  <c r="P507" i="1"/>
  <c r="K507" i="1"/>
  <c r="BF507" i="1" s="1"/>
  <c r="BB506" i="1"/>
  <c r="BA506" i="1" s="1"/>
  <c r="AC506" i="1"/>
  <c r="S506" i="1"/>
  <c r="P506" i="1"/>
  <c r="K506" i="1"/>
  <c r="BF506" i="1" s="1"/>
  <c r="I506" i="1"/>
  <c r="H506" i="1" s="1"/>
  <c r="E506" i="1"/>
  <c r="BB505" i="1"/>
  <c r="AM505" i="1"/>
  <c r="AC505" i="1"/>
  <c r="S505" i="1"/>
  <c r="P505" i="1"/>
  <c r="K505" i="1"/>
  <c r="BF505" i="1" s="1"/>
  <c r="F505" i="1"/>
  <c r="E505" i="1" s="1"/>
  <c r="AR504" i="1"/>
  <c r="AH504" i="1"/>
  <c r="X504" i="1"/>
  <c r="R504" i="1"/>
  <c r="L504" i="1"/>
  <c r="G504" i="1"/>
  <c r="AM503" i="1"/>
  <c r="AJ503" i="1"/>
  <c r="AC503" i="1"/>
  <c r="Z503" i="1"/>
  <c r="AA503" i="1" s="1"/>
  <c r="S503" i="1"/>
  <c r="P503" i="1"/>
  <c r="Q503" i="1" s="1"/>
  <c r="E503" i="1"/>
  <c r="BA502" i="1"/>
  <c r="AW502" i="1"/>
  <c r="AM502" i="1"/>
  <c r="AJ502" i="1"/>
  <c r="AC502" i="1"/>
  <c r="Z502" i="1"/>
  <c r="Z501" i="1" s="1"/>
  <c r="S502" i="1"/>
  <c r="P502" i="1"/>
  <c r="P501" i="1" s="1"/>
  <c r="K502" i="1"/>
  <c r="BF502" i="1" s="1"/>
  <c r="I502" i="1"/>
  <c r="H502" i="1" s="1"/>
  <c r="E502" i="1"/>
  <c r="AR501" i="1"/>
  <c r="BB501" i="1" s="1"/>
  <c r="BA501" i="1" s="1"/>
  <c r="AL501" i="1"/>
  <c r="AT501" i="1" s="1"/>
  <c r="AH501" i="1"/>
  <c r="AB501" i="1"/>
  <c r="X501" i="1"/>
  <c r="R501" i="1"/>
  <c r="G501" i="1"/>
  <c r="F501" i="1"/>
  <c r="BB500" i="1"/>
  <c r="BA500" i="1" s="1"/>
  <c r="AM500" i="1"/>
  <c r="AJ500" i="1"/>
  <c r="AC500" i="1"/>
  <c r="Z500" i="1"/>
  <c r="S500" i="1"/>
  <c r="P500" i="1"/>
  <c r="K500" i="1"/>
  <c r="BF500" i="1" s="1"/>
  <c r="F500" i="1"/>
  <c r="I500" i="1" s="1"/>
  <c r="H500" i="1" s="1"/>
  <c r="BB499" i="1"/>
  <c r="BA499" i="1" s="1"/>
  <c r="AM499" i="1"/>
  <c r="AJ499" i="1"/>
  <c r="AC499" i="1"/>
  <c r="Z499" i="1"/>
  <c r="S499" i="1"/>
  <c r="P499" i="1"/>
  <c r="K499" i="1"/>
  <c r="I499" i="1"/>
  <c r="H499" i="1" s="1"/>
  <c r="E499" i="1"/>
  <c r="BB498" i="1"/>
  <c r="AM498" i="1"/>
  <c r="AJ498" i="1"/>
  <c r="AC498" i="1"/>
  <c r="Z498" i="1"/>
  <c r="S498" i="1"/>
  <c r="P498" i="1"/>
  <c r="K498" i="1"/>
  <c r="BF498" i="1" s="1"/>
  <c r="F498" i="1"/>
  <c r="BB497" i="1"/>
  <c r="BA497" i="1" s="1"/>
  <c r="AX497" i="1"/>
  <c r="AW497" i="1" s="1"/>
  <c r="AT497" i="1"/>
  <c r="L497" i="1"/>
  <c r="AR496" i="1"/>
  <c r="AL496" i="1"/>
  <c r="AH496" i="1"/>
  <c r="X496" i="1"/>
  <c r="R496" i="1"/>
  <c r="G496" i="1"/>
  <c r="BA495" i="1"/>
  <c r="AT495" i="1"/>
  <c r="AM495" i="1"/>
  <c r="AJ495" i="1"/>
  <c r="AC495" i="1"/>
  <c r="Z495" i="1"/>
  <c r="S495" i="1"/>
  <c r="P495" i="1"/>
  <c r="K495" i="1"/>
  <c r="BF495" i="1" s="1"/>
  <c r="BB494" i="1"/>
  <c r="AM494" i="1"/>
  <c r="AC494" i="1"/>
  <c r="X494" i="1"/>
  <c r="P494" i="1" s="1"/>
  <c r="K494" i="1"/>
  <c r="BF494" i="1" s="1"/>
  <c r="F494" i="1"/>
  <c r="I494" i="1" s="1"/>
  <c r="H494" i="1" s="1"/>
  <c r="BB493" i="1"/>
  <c r="BA493" i="1" s="1"/>
  <c r="AX493" i="1"/>
  <c r="AW493" i="1" s="1"/>
  <c r="K493" i="1"/>
  <c r="BF493" i="1" s="1"/>
  <c r="I493" i="1"/>
  <c r="I529" i="1" s="1"/>
  <c r="E493" i="1"/>
  <c r="E529" i="1" s="1"/>
  <c r="BB487" i="1"/>
  <c r="BA487" i="1" s="1"/>
  <c r="X487" i="1"/>
  <c r="F487" i="1"/>
  <c r="E487" i="1" s="1"/>
  <c r="BB485" i="1"/>
  <c r="AT485" i="1" s="1"/>
  <c r="X485" i="1"/>
  <c r="F485" i="1"/>
  <c r="G484" i="1"/>
  <c r="G483" i="1" s="1"/>
  <c r="BD473" i="1"/>
  <c r="AZ473" i="1"/>
  <c r="AV473" i="1"/>
  <c r="O473" i="1"/>
  <c r="J473" i="1"/>
  <c r="D473" i="1"/>
  <c r="D530" i="1" s="1"/>
  <c r="BC471" i="1"/>
  <c r="BB471" i="1"/>
  <c r="AY471" i="1"/>
  <c r="AX471" i="1"/>
  <c r="AU471" i="1"/>
  <c r="AT471" i="1"/>
  <c r="AP471" i="1"/>
  <c r="AL471" i="1"/>
  <c r="AF471" i="1"/>
  <c r="AB471" i="1"/>
  <c r="V471" i="1"/>
  <c r="R471" i="1"/>
  <c r="N471" i="1"/>
  <c r="L471" i="1"/>
  <c r="BH471" i="1" s="1"/>
  <c r="I471" i="1"/>
  <c r="I615" i="1" s="1"/>
  <c r="F471" i="1"/>
  <c r="BD470" i="1"/>
  <c r="BC470" i="1"/>
  <c r="BB470" i="1"/>
  <c r="AV470" i="1"/>
  <c r="AU470" i="1"/>
  <c r="AT470" i="1"/>
  <c r="AR470" i="1"/>
  <c r="AP470" i="1"/>
  <c r="AL470" i="1"/>
  <c r="AH470" i="1"/>
  <c r="AF470" i="1"/>
  <c r="AB470" i="1"/>
  <c r="X470" i="1"/>
  <c r="V470" i="1"/>
  <c r="R470" i="1"/>
  <c r="O470" i="1"/>
  <c r="N470" i="1"/>
  <c r="L470" i="1"/>
  <c r="BH470" i="1" s="1"/>
  <c r="D470" i="1"/>
  <c r="D610" i="1" s="1"/>
  <c r="D44" i="1" s="1"/>
  <c r="D20" i="1" s="1"/>
  <c r="BC469" i="1"/>
  <c r="AY469" i="1"/>
  <c r="AU469" i="1"/>
  <c r="AP469" i="1"/>
  <c r="AF469" i="1"/>
  <c r="V469" i="1"/>
  <c r="N469" i="1"/>
  <c r="BC468" i="1"/>
  <c r="AY468" i="1"/>
  <c r="AU468" i="1"/>
  <c r="AP468" i="1"/>
  <c r="AF468" i="1"/>
  <c r="V468" i="1"/>
  <c r="N468" i="1"/>
  <c r="BB467" i="1"/>
  <c r="AX467" i="1"/>
  <c r="AW467" i="1" s="1"/>
  <c r="AT467" i="1"/>
  <c r="L467" i="1"/>
  <c r="E467" i="1"/>
  <c r="BB465" i="1"/>
  <c r="BA465" i="1" s="1"/>
  <c r="AX465" i="1"/>
  <c r="AW465" i="1" s="1"/>
  <c r="L465" i="1"/>
  <c r="E465" i="1"/>
  <c r="J464" i="1"/>
  <c r="F464" i="1"/>
  <c r="E464" i="1" s="1"/>
  <c r="D464" i="1"/>
  <c r="BA462" i="1"/>
  <c r="AT462" i="1"/>
  <c r="AL462" i="1"/>
  <c r="AJ462" i="1" s="1"/>
  <c r="AX462" i="1" s="1"/>
  <c r="AW462" i="1" s="1"/>
  <c r="AB462" i="1"/>
  <c r="Z462" i="1" s="1"/>
  <c r="R462" i="1"/>
  <c r="P462" i="1" s="1"/>
  <c r="K462" i="1"/>
  <c r="BF462" i="1" s="1"/>
  <c r="I462" i="1"/>
  <c r="H462" i="1" s="1"/>
  <c r="E462" i="1"/>
  <c r="BA461" i="1"/>
  <c r="AT461" i="1"/>
  <c r="AL461" i="1"/>
  <c r="AJ461" i="1" s="1"/>
  <c r="AX461" i="1" s="1"/>
  <c r="AW461" i="1" s="1"/>
  <c r="AB461" i="1"/>
  <c r="Z461" i="1" s="1"/>
  <c r="R461" i="1"/>
  <c r="P461" i="1" s="1"/>
  <c r="K461" i="1"/>
  <c r="BF461" i="1" s="1"/>
  <c r="I461" i="1"/>
  <c r="H461" i="1" s="1"/>
  <c r="E461" i="1"/>
  <c r="BA460" i="1"/>
  <c r="AT460" i="1"/>
  <c r="AT459" i="1" s="1"/>
  <c r="AT458" i="1" s="1"/>
  <c r="AL460" i="1"/>
  <c r="AJ460" i="1" s="1"/>
  <c r="AX460" i="1" s="1"/>
  <c r="AB460" i="1"/>
  <c r="Z460" i="1" s="1"/>
  <c r="R460" i="1"/>
  <c r="P460" i="1" s="1"/>
  <c r="K460" i="1"/>
  <c r="BF460" i="1" s="1"/>
  <c r="I460" i="1"/>
  <c r="H460" i="1" s="1"/>
  <c r="E460" i="1"/>
  <c r="BB459" i="1"/>
  <c r="BA459" i="1" s="1"/>
  <c r="L459" i="1"/>
  <c r="J458" i="1"/>
  <c r="F458" i="1"/>
  <c r="E458" i="1" s="1"/>
  <c r="D458" i="1"/>
  <c r="BA448" i="1"/>
  <c r="AV448" i="1"/>
  <c r="AV432" i="1" s="1"/>
  <c r="AJ448" i="1"/>
  <c r="Z448" i="1"/>
  <c r="P448" i="1"/>
  <c r="K448" i="1"/>
  <c r="BF448" i="1" s="1"/>
  <c r="BA447" i="1"/>
  <c r="K447" i="1"/>
  <c r="BF447" i="1" s="1"/>
  <c r="BA446" i="1"/>
  <c r="K446" i="1"/>
  <c r="BF446" i="1" s="1"/>
  <c r="BA445" i="1"/>
  <c r="AL445" i="1"/>
  <c r="AJ445" i="1" s="1"/>
  <c r="AB445" i="1"/>
  <c r="Z445" i="1" s="1"/>
  <c r="R445" i="1"/>
  <c r="P445" i="1" s="1"/>
  <c r="K445" i="1"/>
  <c r="BF445" i="1" s="1"/>
  <c r="E445" i="1"/>
  <c r="BA444" i="1"/>
  <c r="AT444" i="1"/>
  <c r="AL444" i="1"/>
  <c r="AB444" i="1"/>
  <c r="Z444" i="1" s="1"/>
  <c r="R444" i="1"/>
  <c r="P444" i="1" s="1"/>
  <c r="K444" i="1"/>
  <c r="BF444" i="1" s="1"/>
  <c r="E444" i="1"/>
  <c r="BB443" i="1"/>
  <c r="AT443" i="1" s="1"/>
  <c r="BA443" i="1"/>
  <c r="AR443" i="1"/>
  <c r="AH443" i="1"/>
  <c r="X443" i="1"/>
  <c r="L443" i="1"/>
  <c r="BH443" i="1" s="1"/>
  <c r="K443" i="1"/>
  <c r="BF443" i="1" s="1"/>
  <c r="G443" i="1"/>
  <c r="F443" i="1"/>
  <c r="BA442" i="1"/>
  <c r="AW442" i="1"/>
  <c r="AJ442" i="1"/>
  <c r="Z442" i="1"/>
  <c r="P442" i="1"/>
  <c r="K442" i="1"/>
  <c r="BF442" i="1" s="1"/>
  <c r="E442" i="1"/>
  <c r="BA441" i="1"/>
  <c r="AW441" i="1"/>
  <c r="AL441" i="1"/>
  <c r="AB441" i="1"/>
  <c r="Z441" i="1" s="1"/>
  <c r="R441" i="1"/>
  <c r="P441" i="1" s="1"/>
  <c r="K441" i="1"/>
  <c r="BF441" i="1" s="1"/>
  <c r="E441" i="1"/>
  <c r="BB440" i="1"/>
  <c r="BA440" i="1"/>
  <c r="AX440" i="1"/>
  <c r="AW440" i="1" s="1"/>
  <c r="AT440" i="1"/>
  <c r="AR440" i="1"/>
  <c r="AR464" i="1" s="1"/>
  <c r="AH440" i="1"/>
  <c r="X440" i="1"/>
  <c r="X464" i="1" s="1"/>
  <c r="L440" i="1"/>
  <c r="BH440" i="1" s="1"/>
  <c r="K440" i="1"/>
  <c r="BF440" i="1" s="1"/>
  <c r="G440" i="1"/>
  <c r="F440" i="1"/>
  <c r="BA439" i="1"/>
  <c r="AW439" i="1"/>
  <c r="AJ439" i="1"/>
  <c r="Z439" i="1"/>
  <c r="P439" i="1"/>
  <c r="K439" i="1"/>
  <c r="BF439" i="1" s="1"/>
  <c r="I439" i="1"/>
  <c r="H439" i="1" s="1"/>
  <c r="E439" i="1"/>
  <c r="BA438" i="1"/>
  <c r="AW438" i="1"/>
  <c r="K438" i="1"/>
  <c r="BF438" i="1" s="1"/>
  <c r="I438" i="1"/>
  <c r="H438" i="1" s="1"/>
  <c r="E438" i="1"/>
  <c r="BA437" i="1"/>
  <c r="AW437" i="1"/>
  <c r="AJ437" i="1"/>
  <c r="Z437" i="1"/>
  <c r="P437" i="1"/>
  <c r="K437" i="1"/>
  <c r="BF437" i="1" s="1"/>
  <c r="I437" i="1"/>
  <c r="E437" i="1"/>
  <c r="BB436" i="1"/>
  <c r="BA436" i="1"/>
  <c r="AX436" i="1"/>
  <c r="AW436" i="1" s="1"/>
  <c r="AT436" i="1"/>
  <c r="AR436" i="1"/>
  <c r="AL436" i="1"/>
  <c r="AH436" i="1"/>
  <c r="AH458" i="1" s="1"/>
  <c r="AB436" i="1"/>
  <c r="X436" i="1"/>
  <c r="X458" i="1" s="1"/>
  <c r="R436" i="1"/>
  <c r="L436" i="1"/>
  <c r="BH436" i="1" s="1"/>
  <c r="K436" i="1"/>
  <c r="BF436" i="1" s="1"/>
  <c r="G436" i="1"/>
  <c r="G458" i="1" s="1"/>
  <c r="F436" i="1"/>
  <c r="BD435" i="1"/>
  <c r="BA435" i="1" s="1"/>
  <c r="AZ435" i="1"/>
  <c r="AV435" i="1"/>
  <c r="O435" i="1"/>
  <c r="K435" i="1" s="1"/>
  <c r="BF435" i="1" s="1"/>
  <c r="J435" i="1"/>
  <c r="D435" i="1"/>
  <c r="BD434" i="1"/>
  <c r="AV434" i="1" s="1"/>
  <c r="AZ434" i="1"/>
  <c r="AW434" i="1" s="1"/>
  <c r="K434" i="1"/>
  <c r="BF434" i="1" s="1"/>
  <c r="E434" i="1"/>
  <c r="BA433" i="1"/>
  <c r="AZ433" i="1"/>
  <c r="AZ432" i="1" s="1"/>
  <c r="AW432" i="1" s="1"/>
  <c r="Z433" i="1"/>
  <c r="P433" i="1"/>
  <c r="D433" i="1"/>
  <c r="D432" i="1" s="1"/>
  <c r="BD432" i="1"/>
  <c r="BA432" i="1" s="1"/>
  <c r="AL432" i="1"/>
  <c r="AH432" i="1"/>
  <c r="AB432" i="1"/>
  <c r="X432" i="1"/>
  <c r="R432" i="1"/>
  <c r="G432" i="1"/>
  <c r="F432" i="1"/>
  <c r="E432" i="1"/>
  <c r="BA431" i="1"/>
  <c r="AR431" i="1" s="1"/>
  <c r="AJ431" i="1" s="1"/>
  <c r="K431" i="1"/>
  <c r="BF431" i="1" s="1"/>
  <c r="BD430" i="1"/>
  <c r="BA430" i="1" s="1"/>
  <c r="AS430" i="1"/>
  <c r="AI430" i="1"/>
  <c r="Y430" i="1"/>
  <c r="K430" i="1"/>
  <c r="AV429" i="1"/>
  <c r="AR429" i="1"/>
  <c r="AL429" i="1"/>
  <c r="AJ429" i="1"/>
  <c r="AB429" i="1"/>
  <c r="Z429" i="1"/>
  <c r="X429" i="1"/>
  <c r="R429" i="1"/>
  <c r="P429" i="1"/>
  <c r="G429" i="1"/>
  <c r="F429" i="1"/>
  <c r="E429" i="1"/>
  <c r="D429" i="1"/>
  <c r="BA428" i="1"/>
  <c r="AZ428" i="1"/>
  <c r="AZ427" i="1" s="1"/>
  <c r="AW427" i="1" s="1"/>
  <c r="AV428" i="1"/>
  <c r="AS428" i="1"/>
  <c r="AJ428" i="1"/>
  <c r="AI428" i="1"/>
  <c r="Z428" i="1"/>
  <c r="Y428" i="1"/>
  <c r="P428" i="1"/>
  <c r="K428" i="1"/>
  <c r="BF428" i="1" s="1"/>
  <c r="E428" i="1"/>
  <c r="E427" i="1" s="1"/>
  <c r="D428" i="1"/>
  <c r="D427" i="1" s="1"/>
  <c r="BD427" i="1"/>
  <c r="BA427" i="1" s="1"/>
  <c r="AV427" i="1"/>
  <c r="AL427" i="1"/>
  <c r="AB427" i="1"/>
  <c r="R427" i="1"/>
  <c r="K427" i="1"/>
  <c r="BF427" i="1" s="1"/>
  <c r="G427" i="1"/>
  <c r="F427" i="1"/>
  <c r="BD426" i="1"/>
  <c r="BD424" i="1" s="1"/>
  <c r="BA424" i="1" s="1"/>
  <c r="K426" i="1"/>
  <c r="BF426" i="1" s="1"/>
  <c r="BA425" i="1"/>
  <c r="AV425" i="1"/>
  <c r="AV424" i="1" s="1"/>
  <c r="AR425" i="1"/>
  <c r="AI425" i="1"/>
  <c r="Z425" i="1"/>
  <c r="Y425" i="1"/>
  <c r="P425" i="1"/>
  <c r="P424" i="1" s="1"/>
  <c r="K425" i="1"/>
  <c r="BF425" i="1" s="1"/>
  <c r="E425" i="1"/>
  <c r="E424" i="1" s="1"/>
  <c r="D425" i="1"/>
  <c r="D424" i="1" s="1"/>
  <c r="AL424" i="1"/>
  <c r="AH424" i="1"/>
  <c r="AB424" i="1"/>
  <c r="X424" i="1"/>
  <c r="R424" i="1"/>
  <c r="O424" i="1"/>
  <c r="BL424" i="1" s="1"/>
  <c r="G424" i="1"/>
  <c r="F424" i="1"/>
  <c r="BA423" i="1"/>
  <c r="AW423" i="1"/>
  <c r="AS423" i="1"/>
  <c r="AI423" i="1"/>
  <c r="Y423" i="1"/>
  <c r="K423" i="1"/>
  <c r="E423" i="1"/>
  <c r="BA422" i="1"/>
  <c r="AW422" i="1"/>
  <c r="AS422" i="1"/>
  <c r="AJ422" i="1"/>
  <c r="AI422" i="1"/>
  <c r="Z422" i="1"/>
  <c r="Y422" i="1"/>
  <c r="P422" i="1"/>
  <c r="K422" i="1"/>
  <c r="BF422" i="1" s="1"/>
  <c r="E422" i="1"/>
  <c r="BA421" i="1"/>
  <c r="AS421" i="1"/>
  <c r="AZ421" i="1" s="1"/>
  <c r="AI421" i="1"/>
  <c r="Z421" i="1"/>
  <c r="Y421" i="1"/>
  <c r="P421" i="1"/>
  <c r="K421" i="1"/>
  <c r="BF421" i="1" s="1"/>
  <c r="E421" i="1"/>
  <c r="E420" i="1" s="1"/>
  <c r="E416" i="1" s="1"/>
  <c r="BD420" i="1"/>
  <c r="BA420" i="1" s="1"/>
  <c r="AZ420" i="1"/>
  <c r="AW420" i="1" s="1"/>
  <c r="AV420" i="1"/>
  <c r="AL420" i="1"/>
  <c r="AH420" i="1"/>
  <c r="AB420" i="1"/>
  <c r="X420" i="1"/>
  <c r="R420" i="1"/>
  <c r="O420" i="1"/>
  <c r="BL420" i="1" s="1"/>
  <c r="G420" i="1"/>
  <c r="G416" i="1" s="1"/>
  <c r="F420" i="1"/>
  <c r="F416" i="1" s="1"/>
  <c r="D420" i="1"/>
  <c r="AW419" i="1"/>
  <c r="AS419" i="1"/>
  <c r="AK419" i="1"/>
  <c r="AI419" i="1"/>
  <c r="AA419" i="1"/>
  <c r="Y419" i="1"/>
  <c r="Q419" i="1"/>
  <c r="AW418" i="1"/>
  <c r="AS418" i="1"/>
  <c r="AK418" i="1"/>
  <c r="AI418" i="1"/>
  <c r="AA418" i="1"/>
  <c r="Y418" i="1"/>
  <c r="Q418" i="1"/>
  <c r="BA417" i="1"/>
  <c r="AW417" i="1"/>
  <c r="AR417" i="1"/>
  <c r="AS417" i="1" s="1"/>
  <c r="AI417" i="1"/>
  <c r="Z417" i="1"/>
  <c r="Y417" i="1"/>
  <c r="P417" i="1"/>
  <c r="K417" i="1"/>
  <c r="BF417" i="1" s="1"/>
  <c r="BD416" i="1"/>
  <c r="BA416" i="1" s="1"/>
  <c r="AL416" i="1"/>
  <c r="AH416" i="1"/>
  <c r="AB416" i="1"/>
  <c r="X416" i="1"/>
  <c r="O416" i="1"/>
  <c r="D416" i="1"/>
  <c r="BD413" i="1"/>
  <c r="BA413" i="1" s="1"/>
  <c r="Z412" i="1"/>
  <c r="P412" i="1"/>
  <c r="D412" i="1"/>
  <c r="BD411" i="1"/>
  <c r="AV411" i="1" s="1"/>
  <c r="AZ411" i="1"/>
  <c r="AW411" i="1" s="1"/>
  <c r="AS411" i="1"/>
  <c r="AJ411" i="1"/>
  <c r="AI411" i="1"/>
  <c r="Z411" i="1"/>
  <c r="Y411" i="1"/>
  <c r="P411" i="1"/>
  <c r="K411" i="1"/>
  <c r="BF411" i="1" s="1"/>
  <c r="G411" i="1"/>
  <c r="E411" i="1" s="1"/>
  <c r="D411" i="1"/>
  <c r="AS410" i="1"/>
  <c r="AJ410" i="1"/>
  <c r="AI410" i="1"/>
  <c r="Z410" i="1"/>
  <c r="Y410" i="1"/>
  <c r="P410" i="1"/>
  <c r="K410" i="1"/>
  <c r="BF410" i="1" s="1"/>
  <c r="AV409" i="1"/>
  <c r="AS409" i="1"/>
  <c r="BD409" i="1" s="1"/>
  <c r="BA409" i="1" s="1"/>
  <c r="AJ409" i="1"/>
  <c r="AI409" i="1"/>
  <c r="Z409" i="1"/>
  <c r="Y409" i="1"/>
  <c r="P409" i="1"/>
  <c r="K409" i="1"/>
  <c r="BF409" i="1" s="1"/>
  <c r="E409" i="1"/>
  <c r="D409" i="1"/>
  <c r="AV408" i="1"/>
  <c r="AS408" i="1"/>
  <c r="BD408" i="1" s="1"/>
  <c r="BA408" i="1" s="1"/>
  <c r="AJ408" i="1"/>
  <c r="AI408" i="1"/>
  <c r="Z408" i="1"/>
  <c r="Y408" i="1"/>
  <c r="P408" i="1"/>
  <c r="K408" i="1"/>
  <c r="BF408" i="1" s="1"/>
  <c r="E408" i="1"/>
  <c r="D408" i="1"/>
  <c r="AL407" i="1"/>
  <c r="AB407" i="1"/>
  <c r="Z407" i="1" s="1"/>
  <c r="R407" i="1"/>
  <c r="F407" i="1"/>
  <c r="BD406" i="1"/>
  <c r="BA406" i="1" s="1"/>
  <c r="AS406" i="1"/>
  <c r="AI406" i="1"/>
  <c r="Y406" i="1"/>
  <c r="K406" i="1"/>
  <c r="BA405" i="1"/>
  <c r="AZ405" i="1"/>
  <c r="AW405" i="1" s="1"/>
  <c r="AV405" i="1"/>
  <c r="AS405" i="1"/>
  <c r="AJ405" i="1"/>
  <c r="AI405" i="1"/>
  <c r="Z405" i="1"/>
  <c r="Y405" i="1"/>
  <c r="P405" i="1"/>
  <c r="K405" i="1"/>
  <c r="BF405" i="1" s="1"/>
  <c r="E405" i="1"/>
  <c r="D405" i="1"/>
  <c r="D404" i="1" s="1"/>
  <c r="BD404" i="1"/>
  <c r="BA404" i="1" s="1"/>
  <c r="AV404" i="1"/>
  <c r="AR404" i="1"/>
  <c r="AL404" i="1"/>
  <c r="AH404" i="1"/>
  <c r="AB404" i="1"/>
  <c r="X404" i="1"/>
  <c r="R404" i="1"/>
  <c r="O404" i="1"/>
  <c r="G404" i="1"/>
  <c r="F404" i="1"/>
  <c r="BA403" i="1"/>
  <c r="AW403" i="1"/>
  <c r="AS403" i="1"/>
  <c r="AI403" i="1"/>
  <c r="Y403" i="1"/>
  <c r="K403" i="1"/>
  <c r="D403" i="1"/>
  <c r="BA402" i="1"/>
  <c r="AW402" i="1"/>
  <c r="AS402" i="1"/>
  <c r="AJ402" i="1"/>
  <c r="AI402" i="1"/>
  <c r="Z402" i="1"/>
  <c r="Y402" i="1"/>
  <c r="P402" i="1"/>
  <c r="K402" i="1"/>
  <c r="BF402" i="1" s="1"/>
  <c r="D402" i="1"/>
  <c r="BA401" i="1"/>
  <c r="AZ401" i="1"/>
  <c r="AW401" i="1" s="1"/>
  <c r="AV401" i="1"/>
  <c r="AS401" i="1"/>
  <c r="AJ401" i="1"/>
  <c r="AI401" i="1"/>
  <c r="Z401" i="1"/>
  <c r="Y401" i="1"/>
  <c r="P401" i="1"/>
  <c r="K401" i="1"/>
  <c r="BF401" i="1" s="1"/>
  <c r="D401" i="1"/>
  <c r="BD400" i="1"/>
  <c r="BA400" i="1" s="1"/>
  <c r="AZ400" i="1"/>
  <c r="AW400" i="1" s="1"/>
  <c r="AS400" i="1"/>
  <c r="AI400" i="1"/>
  <c r="Z400" i="1"/>
  <c r="Y400" i="1"/>
  <c r="P400" i="1"/>
  <c r="K400" i="1"/>
  <c r="BF400" i="1" s="1"/>
  <c r="E400" i="1"/>
  <c r="D400" i="1"/>
  <c r="BD399" i="1"/>
  <c r="BA399" i="1" s="1"/>
  <c r="AW399" i="1"/>
  <c r="AS399" i="1"/>
  <c r="AI399" i="1"/>
  <c r="Z399" i="1"/>
  <c r="Y399" i="1"/>
  <c r="P399" i="1"/>
  <c r="K399" i="1"/>
  <c r="BF399" i="1" s="1"/>
  <c r="AV398" i="1"/>
  <c r="AS398" i="1"/>
  <c r="BD398" i="1" s="1"/>
  <c r="BA398" i="1" s="1"/>
  <c r="AJ398" i="1"/>
  <c r="AI398" i="1"/>
  <c r="Z398" i="1"/>
  <c r="Y398" i="1"/>
  <c r="P398" i="1"/>
  <c r="K398" i="1"/>
  <c r="BF398" i="1" s="1"/>
  <c r="E398" i="1"/>
  <c r="BD397" i="1"/>
  <c r="BA397" i="1" s="1"/>
  <c r="AV397" i="1"/>
  <c r="AS397" i="1"/>
  <c r="AZ397" i="1" s="1"/>
  <c r="AW397" i="1" s="1"/>
  <c r="AJ397" i="1"/>
  <c r="AI397" i="1"/>
  <c r="Z397" i="1"/>
  <c r="Y397" i="1"/>
  <c r="P397" i="1"/>
  <c r="K397" i="1"/>
  <c r="BF397" i="1" s="1"/>
  <c r="E397" i="1"/>
  <c r="D397" i="1"/>
  <c r="AL396" i="1"/>
  <c r="AH396" i="1"/>
  <c r="AB396" i="1"/>
  <c r="X396" i="1"/>
  <c r="R396" i="1"/>
  <c r="O396" i="1"/>
  <c r="G396" i="1"/>
  <c r="G346" i="1" s="1"/>
  <c r="F396" i="1"/>
  <c r="F346" i="1" s="1"/>
  <c r="BD395" i="1"/>
  <c r="BA395" i="1" s="1"/>
  <c r="AZ395" i="1"/>
  <c r="AS395" i="1"/>
  <c r="AI395" i="1"/>
  <c r="Y395" i="1"/>
  <c r="K395" i="1"/>
  <c r="BD394" i="1"/>
  <c r="BA394" i="1" s="1"/>
  <c r="AW394" i="1"/>
  <c r="AS394" i="1"/>
  <c r="AI394" i="1"/>
  <c r="Z394" i="1"/>
  <c r="Y394" i="1"/>
  <c r="P394" i="1"/>
  <c r="K394" i="1"/>
  <c r="BF394" i="1" s="1"/>
  <c r="E394" i="1"/>
  <c r="D394" i="1"/>
  <c r="D392" i="1" s="1"/>
  <c r="BD393" i="1"/>
  <c r="BA393" i="1" s="1"/>
  <c r="AZ393" i="1"/>
  <c r="AW393" i="1" s="1"/>
  <c r="AV393" i="1"/>
  <c r="AJ393" i="1"/>
  <c r="AI393" i="1"/>
  <c r="Z393" i="1"/>
  <c r="Y393" i="1"/>
  <c r="P393" i="1"/>
  <c r="K393" i="1"/>
  <c r="BF393" i="1" s="1"/>
  <c r="E393" i="1"/>
  <c r="D393" i="1"/>
  <c r="AW392" i="1"/>
  <c r="AR392" i="1"/>
  <c r="AL392" i="1"/>
  <c r="AB392" i="1"/>
  <c r="Y392" i="1"/>
  <c r="R392" i="1"/>
  <c r="J380" i="1"/>
  <c r="H380" i="1" s="1"/>
  <c r="AJ377" i="1"/>
  <c r="AC377" i="1"/>
  <c r="P377" i="1"/>
  <c r="K377" i="1"/>
  <c r="BF377" i="1" s="1"/>
  <c r="S374" i="1"/>
  <c r="K376" i="1"/>
  <c r="BF376" i="1" s="1"/>
  <c r="K370" i="1"/>
  <c r="BF370" i="1" s="1"/>
  <c r="AM372" i="1"/>
  <c r="Q372" i="1"/>
  <c r="AM371" i="1"/>
  <c r="AJ371" i="1"/>
  <c r="AC371" i="1"/>
  <c r="Z371" i="1"/>
  <c r="S371" i="1"/>
  <c r="P371" i="1"/>
  <c r="K371" i="1"/>
  <c r="BF371" i="1" s="1"/>
  <c r="AJ369" i="1"/>
  <c r="AC369" i="1"/>
  <c r="P369" i="1"/>
  <c r="K369" i="1"/>
  <c r="BF369" i="1" s="1"/>
  <c r="R365" i="1"/>
  <c r="K366" i="1"/>
  <c r="BF366" i="1" s="1"/>
  <c r="K365" i="1"/>
  <c r="BF365" i="1" s="1"/>
  <c r="AL364" i="1"/>
  <c r="AM364" i="1" s="1"/>
  <c r="AB364" i="1"/>
  <c r="AC364" i="1" s="1"/>
  <c r="R364" i="1"/>
  <c r="P364" i="1" s="1"/>
  <c r="Q364" i="1" s="1"/>
  <c r="AL363" i="1"/>
  <c r="AJ363" i="1" s="1"/>
  <c r="AB363" i="1"/>
  <c r="R363" i="1"/>
  <c r="P363" i="1" s="1"/>
  <c r="AM362" i="1"/>
  <c r="S362" i="1"/>
  <c r="L361" i="1"/>
  <c r="L347" i="1" s="1"/>
  <c r="BF359" i="1"/>
  <c r="BF358" i="1"/>
  <c r="AM354" i="1"/>
  <c r="K354" i="1"/>
  <c r="BF354" i="1" s="1"/>
  <c r="AM353" i="1"/>
  <c r="AB351" i="1"/>
  <c r="AB350" i="1" s="1"/>
  <c r="K353" i="1"/>
  <c r="BF353" i="1" s="1"/>
  <c r="Z352" i="1"/>
  <c r="K352" i="1"/>
  <c r="BF352" i="1" s="1"/>
  <c r="BH351" i="1"/>
  <c r="BB348" i="1"/>
  <c r="BA348" i="1" s="1"/>
  <c r="AX348" i="1"/>
  <c r="AW348" i="1" s="1"/>
  <c r="AW46" i="1" s="1"/>
  <c r="AW22" i="1" s="1"/>
  <c r="AT348" i="1"/>
  <c r="AT46" i="1" s="1"/>
  <c r="AT22" i="1" s="1"/>
  <c r="BB347" i="1"/>
  <c r="BA347" i="1" s="1"/>
  <c r="AX347" i="1"/>
  <c r="AT347" i="1"/>
  <c r="AR346" i="1"/>
  <c r="AH346" i="1"/>
  <c r="X346" i="1"/>
  <c r="O346" i="1"/>
  <c r="J346" i="1"/>
  <c r="I346" i="1"/>
  <c r="H346" i="1" s="1"/>
  <c r="BB345" i="1"/>
  <c r="BA345" i="1" s="1"/>
  <c r="AM345" i="1"/>
  <c r="AJ345" i="1"/>
  <c r="AC345" i="1"/>
  <c r="Z345" i="1"/>
  <c r="S345" i="1"/>
  <c r="P345" i="1"/>
  <c r="K345" i="1"/>
  <c r="BF345" i="1" s="1"/>
  <c r="E345" i="1"/>
  <c r="AM344" i="1"/>
  <c r="AK344" i="1"/>
  <c r="AC344" i="1"/>
  <c r="AA344" i="1"/>
  <c r="S344" i="1"/>
  <c r="P344" i="1"/>
  <c r="Q344" i="1" s="1"/>
  <c r="AM343" i="1"/>
  <c r="AK343" i="1"/>
  <c r="AC343" i="1"/>
  <c r="AA343" i="1"/>
  <c r="S343" i="1"/>
  <c r="P343" i="1"/>
  <c r="Q343" i="1" s="1"/>
  <c r="BA342" i="1"/>
  <c r="AX342" i="1"/>
  <c r="AW342" i="1" s="1"/>
  <c r="AM342" i="1"/>
  <c r="AJ342" i="1"/>
  <c r="AC342" i="1"/>
  <c r="Z342" i="1"/>
  <c r="S342" i="1"/>
  <c r="P342" i="1"/>
  <c r="K342" i="1"/>
  <c r="BF342" i="1" s="1"/>
  <c r="BB341" i="1"/>
  <c r="BA341" i="1" s="1"/>
  <c r="AL341" i="1"/>
  <c r="AB341" i="1"/>
  <c r="Z341" i="1" s="1"/>
  <c r="R341" i="1"/>
  <c r="L341" i="1"/>
  <c r="AM340" i="1"/>
  <c r="AK340" i="1"/>
  <c r="AC340" i="1"/>
  <c r="AA340" i="1"/>
  <c r="S340" i="1"/>
  <c r="P340" i="1"/>
  <c r="Q340" i="1" s="1"/>
  <c r="AM339" i="1"/>
  <c r="AK339" i="1"/>
  <c r="AC339" i="1"/>
  <c r="AA339" i="1"/>
  <c r="S339" i="1"/>
  <c r="P339" i="1"/>
  <c r="Q339" i="1" s="1"/>
  <c r="BA338" i="1"/>
  <c r="AT338" i="1"/>
  <c r="AL338" i="1"/>
  <c r="AJ338" i="1" s="1"/>
  <c r="AB338" i="1"/>
  <c r="R338" i="1"/>
  <c r="P338" i="1" s="1"/>
  <c r="K338" i="1"/>
  <c r="BB337" i="1"/>
  <c r="BA337" i="1"/>
  <c r="AX337" i="1"/>
  <c r="AW337" i="1" s="1"/>
  <c r="AL337" i="1"/>
  <c r="AM337" i="1" s="1"/>
  <c r="AB337" i="1"/>
  <c r="R337" i="1"/>
  <c r="S337" i="1" s="1"/>
  <c r="K337" i="1"/>
  <c r="BB336" i="1"/>
  <c r="BA336" i="1" s="1"/>
  <c r="AW336" i="1"/>
  <c r="AL336" i="1"/>
  <c r="AJ336" i="1" s="1"/>
  <c r="AB336" i="1"/>
  <c r="R336" i="1"/>
  <c r="S336" i="1" s="1"/>
  <c r="K336" i="1"/>
  <c r="E336" i="1"/>
  <c r="BB335" i="1"/>
  <c r="AT335" i="1" s="1"/>
  <c r="AT334" i="1" s="1"/>
  <c r="AL335" i="1"/>
  <c r="AB335" i="1"/>
  <c r="R335" i="1"/>
  <c r="K335" i="1"/>
  <c r="E335" i="1"/>
  <c r="L334" i="1"/>
  <c r="G333" i="1"/>
  <c r="F333" i="1"/>
  <c r="AL332" i="1"/>
  <c r="AM332" i="1" s="1"/>
  <c r="AB332" i="1"/>
  <c r="BG332" i="1" s="1"/>
  <c r="R332" i="1"/>
  <c r="S332" i="1" s="1"/>
  <c r="K332" i="1"/>
  <c r="BA331" i="1"/>
  <c r="AW331" i="1"/>
  <c r="AL331" i="1"/>
  <c r="AM331" i="1" s="1"/>
  <c r="AB331" i="1"/>
  <c r="R331" i="1"/>
  <c r="S331" i="1" s="1"/>
  <c r="K331" i="1"/>
  <c r="I331" i="1"/>
  <c r="H331" i="1" s="1"/>
  <c r="E331" i="1"/>
  <c r="BB330" i="1"/>
  <c r="BA330" i="1" s="1"/>
  <c r="AX330" i="1"/>
  <c r="AW330" i="1" s="1"/>
  <c r="AT330" i="1"/>
  <c r="L330" i="1"/>
  <c r="F330" i="1"/>
  <c r="E330" i="1" s="1"/>
  <c r="AM329" i="1"/>
  <c r="AK329" i="1"/>
  <c r="AC329" i="1"/>
  <c r="AA329" i="1"/>
  <c r="S329" i="1"/>
  <c r="P329" i="1"/>
  <c r="Q329" i="1" s="1"/>
  <c r="E329" i="1"/>
  <c r="BB328" i="1"/>
  <c r="BA328" i="1" s="1"/>
  <c r="AX328" i="1"/>
  <c r="AW328" i="1" s="1"/>
  <c r="AT328" i="1"/>
  <c r="AT327" i="1" s="1"/>
  <c r="P328" i="1"/>
  <c r="L328" i="1"/>
  <c r="P327" i="1"/>
  <c r="F327" i="1"/>
  <c r="E327" i="1" s="1"/>
  <c r="BA326" i="1"/>
  <c r="AT326" i="1"/>
  <c r="AT311" i="1" s="1"/>
  <c r="AM326" i="1"/>
  <c r="AB326" i="1"/>
  <c r="BG326" i="1" s="1"/>
  <c r="R326" i="1"/>
  <c r="P326" i="1" s="1"/>
  <c r="K326" i="1"/>
  <c r="BB325" i="1"/>
  <c r="BA325" i="1"/>
  <c r="AX325" i="1"/>
  <c r="AM325" i="1"/>
  <c r="AJ325" i="1"/>
  <c r="Z325" i="1"/>
  <c r="AA325" i="1" s="1"/>
  <c r="BB322" i="1"/>
  <c r="BA322" i="1" s="1"/>
  <c r="AW322" i="1"/>
  <c r="K322" i="1"/>
  <c r="BF322" i="1" s="1"/>
  <c r="E322" i="1"/>
  <c r="BB321" i="1"/>
  <c r="AT321" i="1" s="1"/>
  <c r="AT320" i="1" s="1"/>
  <c r="AM321" i="1"/>
  <c r="AJ321" i="1"/>
  <c r="AC321" i="1"/>
  <c r="Z321" i="1"/>
  <c r="S321" i="1"/>
  <c r="P321" i="1"/>
  <c r="K321" i="1"/>
  <c r="BF321" i="1" s="1"/>
  <c r="E321" i="1"/>
  <c r="AB320" i="1"/>
  <c r="AB310" i="1" s="1"/>
  <c r="AB309" i="1" s="1"/>
  <c r="L320" i="1"/>
  <c r="G319" i="1"/>
  <c r="F319" i="1"/>
  <c r="AM318" i="1"/>
  <c r="AJ318" i="1"/>
  <c r="AC318" i="1"/>
  <c r="Z318" i="1"/>
  <c r="AA318" i="1" s="1"/>
  <c r="S318" i="1"/>
  <c r="P318" i="1"/>
  <c r="Q318" i="1" s="1"/>
  <c r="E318" i="1"/>
  <c r="BA317" i="1"/>
  <c r="AW317" i="1"/>
  <c r="AM317" i="1"/>
  <c r="AJ317" i="1"/>
  <c r="AC317" i="1"/>
  <c r="Z317" i="1"/>
  <c r="S317" i="1"/>
  <c r="P317" i="1"/>
  <c r="E317" i="1"/>
  <c r="BB316" i="1"/>
  <c r="BA316" i="1" s="1"/>
  <c r="AX316" i="1"/>
  <c r="AW316" i="1" s="1"/>
  <c r="AT316" i="1"/>
  <c r="AL316" i="1"/>
  <c r="AJ316" i="1" s="1"/>
  <c r="AB316" i="1"/>
  <c r="R316" i="1"/>
  <c r="P316" i="1" s="1"/>
  <c r="L316" i="1"/>
  <c r="G316" i="1"/>
  <c r="F316" i="1"/>
  <c r="AM315" i="1"/>
  <c r="AJ315" i="1"/>
  <c r="AC315" i="1"/>
  <c r="Z315" i="1"/>
  <c r="AA315" i="1" s="1"/>
  <c r="S315" i="1"/>
  <c r="P315" i="1"/>
  <c r="Q315" i="1" s="1"/>
  <c r="E315" i="1"/>
  <c r="BA314" i="1"/>
  <c r="AT314" i="1"/>
  <c r="AT313" i="1" s="1"/>
  <c r="AL314" i="1"/>
  <c r="AM314" i="1" s="1"/>
  <c r="AB314" i="1"/>
  <c r="Z314" i="1" s="1"/>
  <c r="R314" i="1"/>
  <c r="S314" i="1" s="1"/>
  <c r="K314" i="1"/>
  <c r="BF314" i="1" s="1"/>
  <c r="E314" i="1"/>
  <c r="I314" i="1" s="1"/>
  <c r="BB313" i="1"/>
  <c r="BA313" i="1" s="1"/>
  <c r="L313" i="1"/>
  <c r="BH313" i="1" s="1"/>
  <c r="G313" i="1"/>
  <c r="F313" i="1"/>
  <c r="BB311" i="1"/>
  <c r="AX311" i="1"/>
  <c r="AW311" i="1" s="1"/>
  <c r="AB311" i="1"/>
  <c r="R311" i="1"/>
  <c r="P311" i="1" s="1"/>
  <c r="L311" i="1"/>
  <c r="BD309" i="1"/>
  <c r="AZ309" i="1"/>
  <c r="AV309" i="1"/>
  <c r="J309" i="1"/>
  <c r="AJ308" i="1"/>
  <c r="Z308" i="1"/>
  <c r="P308" i="1"/>
  <c r="E308" i="1"/>
  <c r="K299" i="1"/>
  <c r="BF299" i="1" s="1"/>
  <c r="K298" i="1"/>
  <c r="BF298" i="1" s="1"/>
  <c r="AJ297" i="1"/>
  <c r="P297" i="1"/>
  <c r="S297" i="1"/>
  <c r="AL296" i="1"/>
  <c r="AJ296" i="1" s="1"/>
  <c r="R296" i="1"/>
  <c r="P296" i="1" s="1"/>
  <c r="AM295" i="1"/>
  <c r="AK295" i="1"/>
  <c r="AC295" i="1"/>
  <c r="AA295" i="1"/>
  <c r="S295" i="1"/>
  <c r="Q295" i="1"/>
  <c r="AM294" i="1"/>
  <c r="AK294" i="1"/>
  <c r="AC294" i="1"/>
  <c r="AA294" i="1"/>
  <c r="S294" i="1"/>
  <c r="Q294" i="1"/>
  <c r="AM293" i="1"/>
  <c r="AK293" i="1"/>
  <c r="AC293" i="1"/>
  <c r="AA293" i="1"/>
  <c r="S293" i="1"/>
  <c r="Q293" i="1"/>
  <c r="AM292" i="1"/>
  <c r="AK292" i="1"/>
  <c r="AC292" i="1"/>
  <c r="AA292" i="1"/>
  <c r="S292" i="1"/>
  <c r="Q292" i="1"/>
  <c r="AM291" i="1"/>
  <c r="AK291" i="1"/>
  <c r="AC291" i="1"/>
  <c r="AA291" i="1"/>
  <c r="S291" i="1"/>
  <c r="Q291" i="1"/>
  <c r="AM290" i="1"/>
  <c r="AK290" i="1"/>
  <c r="AC290" i="1"/>
  <c r="AA290" i="1"/>
  <c r="S290" i="1"/>
  <c r="Q290" i="1"/>
  <c r="AM289" i="1"/>
  <c r="AK289" i="1"/>
  <c r="AC289" i="1"/>
  <c r="AA289" i="1"/>
  <c r="S289" i="1"/>
  <c r="Q289" i="1"/>
  <c r="AL288" i="1"/>
  <c r="AJ288" i="1" s="1"/>
  <c r="AB288" i="1"/>
  <c r="AC288" i="1" s="1"/>
  <c r="R288" i="1"/>
  <c r="P288" i="1" s="1"/>
  <c r="K288" i="1"/>
  <c r="BF288" i="1" s="1"/>
  <c r="L287" i="1"/>
  <c r="AM286" i="1"/>
  <c r="AC286" i="1"/>
  <c r="S286" i="1"/>
  <c r="K286" i="1"/>
  <c r="AM285" i="1"/>
  <c r="AC285" i="1"/>
  <c r="S285" i="1"/>
  <c r="K285" i="1"/>
  <c r="AM284" i="1"/>
  <c r="AK284" i="1"/>
  <c r="AC284" i="1"/>
  <c r="AA284" i="1"/>
  <c r="S284" i="1"/>
  <c r="Q284" i="1"/>
  <c r="AM283" i="1"/>
  <c r="AJ283" i="1"/>
  <c r="AC283" i="1"/>
  <c r="Z283" i="1"/>
  <c r="S283" i="1"/>
  <c r="P283" i="1"/>
  <c r="K283" i="1"/>
  <c r="AM282" i="1"/>
  <c r="AK282" i="1"/>
  <c r="AC282" i="1"/>
  <c r="AA282" i="1"/>
  <c r="S282" i="1"/>
  <c r="Q282" i="1"/>
  <c r="AM281" i="1"/>
  <c r="AJ281" i="1"/>
  <c r="Z281" i="1"/>
  <c r="P281" i="1"/>
  <c r="AL280" i="1"/>
  <c r="AM280" i="1" s="1"/>
  <c r="R280" i="1"/>
  <c r="P280" i="1" s="1"/>
  <c r="BA279" i="1"/>
  <c r="AL279" i="1"/>
  <c r="AB279" i="1"/>
  <c r="AC279" i="1" s="1"/>
  <c r="R279" i="1"/>
  <c r="K279" i="1"/>
  <c r="BF279" i="1" s="1"/>
  <c r="AL278" i="1"/>
  <c r="AB278" i="1"/>
  <c r="Z278" i="1" s="1"/>
  <c r="R278" i="1"/>
  <c r="K278" i="1"/>
  <c r="BF278" i="1" s="1"/>
  <c r="AM277" i="1"/>
  <c r="AC277" i="1"/>
  <c r="S277" i="1"/>
  <c r="K277" i="1"/>
  <c r="BA276" i="1"/>
  <c r="AL276" i="1"/>
  <c r="AM276" i="1" s="1"/>
  <c r="AB276" i="1"/>
  <c r="AC276" i="1" s="1"/>
  <c r="S276" i="1"/>
  <c r="P276" i="1"/>
  <c r="K276" i="1"/>
  <c r="BF276" i="1" s="1"/>
  <c r="E276" i="1"/>
  <c r="BB275" i="1"/>
  <c r="BA275" i="1" s="1"/>
  <c r="AT275" i="1"/>
  <c r="L275" i="1"/>
  <c r="BH275" i="1" s="1"/>
  <c r="BB274" i="1"/>
  <c r="BA274" i="1" s="1"/>
  <c r="AT274" i="1"/>
  <c r="AR274" i="1"/>
  <c r="AH274" i="1"/>
  <c r="X274" i="1"/>
  <c r="L274" i="1"/>
  <c r="G274" i="1"/>
  <c r="F274" i="1"/>
  <c r="AM273" i="1"/>
  <c r="AJ273" i="1"/>
  <c r="AC273" i="1"/>
  <c r="Z273" i="1"/>
  <c r="AA273" i="1" s="1"/>
  <c r="S273" i="1"/>
  <c r="P273" i="1"/>
  <c r="Q273" i="1" s="1"/>
  <c r="E273" i="1"/>
  <c r="BA272" i="1"/>
  <c r="AX272" i="1"/>
  <c r="AW272" i="1" s="1"/>
  <c r="AM272" i="1"/>
  <c r="AJ272" i="1"/>
  <c r="AC272" i="1"/>
  <c r="Z272" i="1"/>
  <c r="S272" i="1"/>
  <c r="P272" i="1"/>
  <c r="K272" i="1"/>
  <c r="BF272" i="1" s="1"/>
  <c r="E272" i="1"/>
  <c r="I272" i="1" s="1"/>
  <c r="BB271" i="1"/>
  <c r="BA271" i="1" s="1"/>
  <c r="AT271" i="1"/>
  <c r="AR271" i="1"/>
  <c r="AL271" i="1"/>
  <c r="AH271" i="1"/>
  <c r="AB271" i="1"/>
  <c r="X271" i="1"/>
  <c r="R271" i="1"/>
  <c r="L271" i="1"/>
  <c r="BH271" i="1" s="1"/>
  <c r="G271" i="1"/>
  <c r="F271" i="1"/>
  <c r="AM270" i="1"/>
  <c r="AK270" i="1"/>
  <c r="AC270" i="1"/>
  <c r="AA270" i="1"/>
  <c r="S270" i="1"/>
  <c r="Q270" i="1"/>
  <c r="AM269" i="1"/>
  <c r="AK269" i="1"/>
  <c r="AC269" i="1"/>
  <c r="AA269" i="1"/>
  <c r="S269" i="1"/>
  <c r="Q269" i="1"/>
  <c r="AM268" i="1"/>
  <c r="AK268" i="1"/>
  <c r="AC268" i="1"/>
  <c r="AA268" i="1"/>
  <c r="S268" i="1"/>
  <c r="Q268" i="1"/>
  <c r="AM267" i="1"/>
  <c r="AK267" i="1"/>
  <c r="AC267" i="1"/>
  <c r="AA267" i="1"/>
  <c r="S267" i="1"/>
  <c r="Q267" i="1"/>
  <c r="AM266" i="1"/>
  <c r="AK266" i="1"/>
  <c r="AC266" i="1"/>
  <c r="AA266" i="1"/>
  <c r="S266" i="1"/>
  <c r="Q266" i="1"/>
  <c r="AM265" i="1"/>
  <c r="AK265" i="1"/>
  <c r="AC265" i="1"/>
  <c r="AA265" i="1"/>
  <c r="S265" i="1"/>
  <c r="Q265" i="1"/>
  <c r="AM264" i="1"/>
  <c r="AK264" i="1"/>
  <c r="AC264" i="1"/>
  <c r="AA264" i="1"/>
  <c r="S264" i="1"/>
  <c r="Q264" i="1"/>
  <c r="BB263" i="1"/>
  <c r="BA263" i="1" s="1"/>
  <c r="AM263" i="1"/>
  <c r="AJ263" i="1"/>
  <c r="S263" i="1"/>
  <c r="P263" i="1"/>
  <c r="K263" i="1"/>
  <c r="BF263" i="1" s="1"/>
  <c r="BB262" i="1"/>
  <c r="AM262" i="1"/>
  <c r="AJ262" i="1"/>
  <c r="AC262" i="1"/>
  <c r="S262" i="1"/>
  <c r="P262" i="1"/>
  <c r="K262" i="1"/>
  <c r="BF262" i="1" s="1"/>
  <c r="AT261" i="1"/>
  <c r="AL261" i="1"/>
  <c r="AJ261" i="1" s="1"/>
  <c r="R261" i="1"/>
  <c r="P261" i="1" s="1"/>
  <c r="L261" i="1"/>
  <c r="AM260" i="1"/>
  <c r="AK260" i="1"/>
  <c r="AC260" i="1"/>
  <c r="AA260" i="1"/>
  <c r="S260" i="1"/>
  <c r="Q260" i="1"/>
  <c r="AM259" i="1"/>
  <c r="AK259" i="1"/>
  <c r="AC259" i="1"/>
  <c r="AA259" i="1"/>
  <c r="S259" i="1"/>
  <c r="Q259" i="1"/>
  <c r="AM258" i="1"/>
  <c r="AK258" i="1"/>
  <c r="AC258" i="1"/>
  <c r="AA258" i="1"/>
  <c r="S258" i="1"/>
  <c r="Q258" i="1"/>
  <c r="AM257" i="1"/>
  <c r="AK257" i="1"/>
  <c r="AC257" i="1"/>
  <c r="AA257" i="1"/>
  <c r="S257" i="1"/>
  <c r="Q257" i="1"/>
  <c r="AM256" i="1"/>
  <c r="AK256" i="1"/>
  <c r="AC256" i="1"/>
  <c r="AA256" i="1"/>
  <c r="S256" i="1"/>
  <c r="Q256" i="1"/>
  <c r="AM255" i="1"/>
  <c r="AK255" i="1"/>
  <c r="AC255" i="1"/>
  <c r="AA255" i="1"/>
  <c r="S255" i="1"/>
  <c r="Q255" i="1"/>
  <c r="AM254" i="1"/>
  <c r="AK254" i="1"/>
  <c r="AC254" i="1"/>
  <c r="AA254" i="1"/>
  <c r="S254" i="1"/>
  <c r="Q254" i="1"/>
  <c r="AM253" i="1"/>
  <c r="AK253" i="1"/>
  <c r="AC253" i="1"/>
  <c r="AA253" i="1"/>
  <c r="S253" i="1"/>
  <c r="Q253" i="1"/>
  <c r="E253" i="1"/>
  <c r="BB252" i="1"/>
  <c r="BA252" i="1" s="1"/>
  <c r="AM252" i="1"/>
  <c r="AJ252" i="1"/>
  <c r="AC252" i="1"/>
  <c r="Z252" i="1"/>
  <c r="S252" i="1"/>
  <c r="P252" i="1"/>
  <c r="K252" i="1"/>
  <c r="BF252" i="1" s="1"/>
  <c r="E252" i="1"/>
  <c r="BB251" i="1"/>
  <c r="AT251" i="1" s="1"/>
  <c r="AT250" i="1" s="1"/>
  <c r="AM251" i="1"/>
  <c r="AJ251" i="1"/>
  <c r="AC251" i="1"/>
  <c r="Z251" i="1"/>
  <c r="S251" i="1"/>
  <c r="P251" i="1"/>
  <c r="K251" i="1"/>
  <c r="BF251" i="1" s="1"/>
  <c r="E251" i="1"/>
  <c r="I251" i="1" s="1"/>
  <c r="AR250" i="1"/>
  <c r="AL250" i="1"/>
  <c r="AH250" i="1"/>
  <c r="AB250" i="1"/>
  <c r="X250" i="1"/>
  <c r="R250" i="1"/>
  <c r="L250" i="1"/>
  <c r="G250" i="1"/>
  <c r="F250" i="1"/>
  <c r="BB249" i="1"/>
  <c r="AT249" i="1" s="1"/>
  <c r="AM249" i="1"/>
  <c r="AJ249" i="1"/>
  <c r="AC249" i="1"/>
  <c r="S249" i="1"/>
  <c r="P249" i="1"/>
  <c r="K249" i="1"/>
  <c r="BF249" i="1" s="1"/>
  <c r="E249" i="1"/>
  <c r="BB248" i="1"/>
  <c r="BA248" i="1" s="1"/>
  <c r="AJ248" i="1"/>
  <c r="Z248" i="1"/>
  <c r="S248" i="1"/>
  <c r="P248" i="1"/>
  <c r="K248" i="1"/>
  <c r="BF248" i="1" s="1"/>
  <c r="BB247" i="1"/>
  <c r="BA247" i="1" s="1"/>
  <c r="AL247" i="1"/>
  <c r="AM247" i="1" s="1"/>
  <c r="AB247" i="1"/>
  <c r="AC247" i="1" s="1"/>
  <c r="R247" i="1"/>
  <c r="P247" i="1" s="1"/>
  <c r="K247" i="1"/>
  <c r="BF247" i="1" s="1"/>
  <c r="L246" i="1"/>
  <c r="BA245" i="1"/>
  <c r="AL245" i="1"/>
  <c r="AB245" i="1"/>
  <c r="R245" i="1"/>
  <c r="P245" i="1" s="1"/>
  <c r="K245" i="1"/>
  <c r="BF245" i="1" s="1"/>
  <c r="AX244" i="1"/>
  <c r="AW244" i="1" s="1"/>
  <c r="AT244" i="1"/>
  <c r="AR244" i="1"/>
  <c r="AH244" i="1"/>
  <c r="X244" i="1"/>
  <c r="I244" i="1"/>
  <c r="H244" i="1" s="1"/>
  <c r="G244" i="1"/>
  <c r="F244" i="1"/>
  <c r="P243" i="1"/>
  <c r="K243" i="1"/>
  <c r="BF243" i="1" s="1"/>
  <c r="BA242" i="1"/>
  <c r="AT242" i="1"/>
  <c r="AT236" i="1" s="1"/>
  <c r="AL242" i="1"/>
  <c r="AL236" i="1" s="1"/>
  <c r="AB242" i="1"/>
  <c r="AC242" i="1" s="1"/>
  <c r="R242" i="1"/>
  <c r="R236" i="1" s="1"/>
  <c r="K242" i="1"/>
  <c r="BF242" i="1" s="1"/>
  <c r="AM241" i="1"/>
  <c r="AC241" i="1"/>
  <c r="S241" i="1"/>
  <c r="P241" i="1"/>
  <c r="K241" i="1"/>
  <c r="AM240" i="1"/>
  <c r="AC240" i="1"/>
  <c r="S240" i="1"/>
  <c r="P240" i="1"/>
  <c r="K240" i="1"/>
  <c r="BA239" i="1"/>
  <c r="AW239" i="1"/>
  <c r="AM239" i="1"/>
  <c r="AJ239" i="1"/>
  <c r="AC239" i="1"/>
  <c r="Z239" i="1"/>
  <c r="S239" i="1"/>
  <c r="P239" i="1"/>
  <c r="K239" i="1"/>
  <c r="BF239" i="1" s="1"/>
  <c r="I239" i="1"/>
  <c r="H239" i="1" s="1"/>
  <c r="E239" i="1"/>
  <c r="BA238" i="1"/>
  <c r="AW238" i="1"/>
  <c r="AM238" i="1"/>
  <c r="AJ238" i="1"/>
  <c r="AC238" i="1"/>
  <c r="Z238" i="1"/>
  <c r="S238" i="1"/>
  <c r="P238" i="1"/>
  <c r="K238" i="1"/>
  <c r="BF238" i="1" s="1"/>
  <c r="I238" i="1"/>
  <c r="H238" i="1" s="1"/>
  <c r="E238" i="1"/>
  <c r="AM237" i="1"/>
  <c r="AC237" i="1"/>
  <c r="S237" i="1"/>
  <c r="P237" i="1"/>
  <c r="K237" i="1"/>
  <c r="BB236" i="1"/>
  <c r="BA236" i="1" s="1"/>
  <c r="AX236" i="1"/>
  <c r="AW236" i="1" s="1"/>
  <c r="L236" i="1"/>
  <c r="G236" i="1"/>
  <c r="F236" i="1"/>
  <c r="BA235" i="1"/>
  <c r="AL235" i="1"/>
  <c r="AB235" i="1"/>
  <c r="R235" i="1"/>
  <c r="P235" i="1" s="1"/>
  <c r="K235" i="1"/>
  <c r="BF235" i="1" s="1"/>
  <c r="BB234" i="1"/>
  <c r="BA234" i="1" s="1"/>
  <c r="AM234" i="1"/>
  <c r="AJ234" i="1"/>
  <c r="AC234" i="1"/>
  <c r="Z234" i="1"/>
  <c r="S234" i="1"/>
  <c r="P234" i="1"/>
  <c r="K234" i="1"/>
  <c r="BF234" i="1" s="1"/>
  <c r="H234" i="1"/>
  <c r="E234" i="1"/>
  <c r="BA233" i="1"/>
  <c r="K233" i="1"/>
  <c r="BF233" i="1" s="1"/>
  <c r="BA232" i="1"/>
  <c r="AT232" i="1"/>
  <c r="AT231" i="1" s="1"/>
  <c r="AT230" i="1" s="1"/>
  <c r="AL232" i="1"/>
  <c r="AB232" i="1"/>
  <c r="K232" i="1"/>
  <c r="I232" i="1"/>
  <c r="I230" i="1" s="1"/>
  <c r="H230" i="1" s="1"/>
  <c r="E232" i="1"/>
  <c r="G230" i="1"/>
  <c r="F230" i="1"/>
  <c r="AM229" i="1"/>
  <c r="AC229" i="1"/>
  <c r="S229" i="1"/>
  <c r="K229" i="1"/>
  <c r="BF229" i="1" s="1"/>
  <c r="BA228" i="1"/>
  <c r="AC228" i="1"/>
  <c r="K228" i="1"/>
  <c r="BF228" i="1" s="1"/>
  <c r="E228" i="1"/>
  <c r="BA227" i="1"/>
  <c r="AT227" i="1"/>
  <c r="AT226" i="1" s="1"/>
  <c r="AL227" i="1"/>
  <c r="AB227" i="1"/>
  <c r="R227" i="1"/>
  <c r="K227" i="1"/>
  <c r="BF227" i="1" s="1"/>
  <c r="E227" i="1"/>
  <c r="BB226" i="1"/>
  <c r="BA226" i="1" s="1"/>
  <c r="K226" i="1"/>
  <c r="BF226" i="1" s="1"/>
  <c r="G226" i="1"/>
  <c r="F226" i="1"/>
  <c r="D226" i="1"/>
  <c r="D222" i="1" s="1"/>
  <c r="BB224" i="1"/>
  <c r="BA224" i="1" s="1"/>
  <c r="AX224" i="1"/>
  <c r="AW224" i="1" s="1"/>
  <c r="L224" i="1"/>
  <c r="BD222" i="1"/>
  <c r="AZ222" i="1"/>
  <c r="AV222" i="1"/>
  <c r="O222" i="1"/>
  <c r="J222" i="1"/>
  <c r="AC220" i="1"/>
  <c r="AJ219" i="1"/>
  <c r="AC219" i="1"/>
  <c r="K219" i="1"/>
  <c r="AJ217" i="1"/>
  <c r="AC217" i="1"/>
  <c r="K217" i="1"/>
  <c r="AJ216" i="1"/>
  <c r="AB216" i="1"/>
  <c r="Z216" i="1" s="1"/>
  <c r="AA216" i="1" s="1"/>
  <c r="R216" i="1"/>
  <c r="K216" i="1"/>
  <c r="AL213" i="1"/>
  <c r="AM214" i="1"/>
  <c r="AJ214" i="1"/>
  <c r="S214" i="1"/>
  <c r="P214" i="1"/>
  <c r="K214" i="1"/>
  <c r="BA213" i="1"/>
  <c r="AT213" i="1"/>
  <c r="E213" i="1"/>
  <c r="BB212" i="1"/>
  <c r="BB39" i="1" s="1"/>
  <c r="F212" i="1"/>
  <c r="E212" i="1" s="1"/>
  <c r="D212" i="1"/>
  <c r="AM207" i="1"/>
  <c r="AK207" i="1"/>
  <c r="AC207" i="1"/>
  <c r="AA207" i="1"/>
  <c r="S207" i="1"/>
  <c r="P207" i="1"/>
  <c r="Q207" i="1" s="1"/>
  <c r="AM206" i="1"/>
  <c r="AK206" i="1"/>
  <c r="AC206" i="1"/>
  <c r="AA206" i="1"/>
  <c r="S206" i="1"/>
  <c r="P206" i="1"/>
  <c r="Q206" i="1" s="1"/>
  <c r="AM205" i="1"/>
  <c r="AK205" i="1"/>
  <c r="AC205" i="1"/>
  <c r="AA205" i="1"/>
  <c r="S205" i="1"/>
  <c r="P205" i="1"/>
  <c r="Q205" i="1" s="1"/>
  <c r="AM204" i="1"/>
  <c r="AK204" i="1"/>
  <c r="AC204" i="1"/>
  <c r="AA204" i="1"/>
  <c r="S204" i="1"/>
  <c r="P204" i="1"/>
  <c r="Q204" i="1" s="1"/>
  <c r="AM203" i="1"/>
  <c r="AK203" i="1"/>
  <c r="AC203" i="1"/>
  <c r="AA203" i="1"/>
  <c r="S203" i="1"/>
  <c r="P203" i="1"/>
  <c r="Q203" i="1" s="1"/>
  <c r="AM202" i="1"/>
  <c r="AK202" i="1"/>
  <c r="AC202" i="1"/>
  <c r="AA202" i="1"/>
  <c r="S202" i="1"/>
  <c r="P202" i="1"/>
  <c r="Q202" i="1" s="1"/>
  <c r="AM201" i="1"/>
  <c r="AK201" i="1"/>
  <c r="AC201" i="1"/>
  <c r="AA201" i="1"/>
  <c r="S201" i="1"/>
  <c r="P201" i="1"/>
  <c r="Q201" i="1" s="1"/>
  <c r="AM200" i="1"/>
  <c r="AK200" i="1"/>
  <c r="AC200" i="1"/>
  <c r="AA200" i="1"/>
  <c r="S200" i="1"/>
  <c r="P200" i="1"/>
  <c r="Q200" i="1" s="1"/>
  <c r="AM199" i="1"/>
  <c r="AK199" i="1"/>
  <c r="AC199" i="1"/>
  <c r="AA199" i="1"/>
  <c r="S199" i="1"/>
  <c r="P199" i="1"/>
  <c r="Q199" i="1" s="1"/>
  <c r="AM198" i="1"/>
  <c r="AK198" i="1"/>
  <c r="AC198" i="1"/>
  <c r="AA198" i="1"/>
  <c r="S198" i="1"/>
  <c r="P198" i="1"/>
  <c r="Q198" i="1" s="1"/>
  <c r="AM197" i="1"/>
  <c r="AK197" i="1"/>
  <c r="AC197" i="1"/>
  <c r="AA197" i="1"/>
  <c r="S197" i="1"/>
  <c r="P197" i="1"/>
  <c r="Q197" i="1" s="1"/>
  <c r="AM196" i="1"/>
  <c r="AK196" i="1"/>
  <c r="AC196" i="1"/>
  <c r="AA196" i="1"/>
  <c r="S196" i="1"/>
  <c r="P196" i="1"/>
  <c r="Q196" i="1" s="1"/>
  <c r="AM195" i="1"/>
  <c r="AK195" i="1"/>
  <c r="AC195" i="1"/>
  <c r="AA195" i="1"/>
  <c r="S195" i="1"/>
  <c r="P195" i="1"/>
  <c r="Q195" i="1" s="1"/>
  <c r="AM194" i="1"/>
  <c r="AK194" i="1"/>
  <c r="AC194" i="1"/>
  <c r="AA194" i="1"/>
  <c r="S194" i="1"/>
  <c r="P194" i="1"/>
  <c r="Q194" i="1" s="1"/>
  <c r="AM193" i="1"/>
  <c r="AK193" i="1"/>
  <c r="AC193" i="1"/>
  <c r="AA193" i="1"/>
  <c r="S193" i="1"/>
  <c r="P193" i="1"/>
  <c r="Q193" i="1" s="1"/>
  <c r="AM192" i="1"/>
  <c r="AK192" i="1"/>
  <c r="AC192" i="1"/>
  <c r="AA192" i="1"/>
  <c r="S192" i="1"/>
  <c r="P192" i="1"/>
  <c r="Q192" i="1" s="1"/>
  <c r="AM191" i="1"/>
  <c r="AK191" i="1"/>
  <c r="AC191" i="1"/>
  <c r="AA191" i="1"/>
  <c r="S191" i="1"/>
  <c r="P191" i="1"/>
  <c r="Q191" i="1" s="1"/>
  <c r="AM190" i="1"/>
  <c r="AK190" i="1"/>
  <c r="AC190" i="1"/>
  <c r="AA190" i="1"/>
  <c r="S190" i="1"/>
  <c r="P190" i="1"/>
  <c r="Q190" i="1" s="1"/>
  <c r="AM189" i="1"/>
  <c r="AK189" i="1"/>
  <c r="AC189" i="1"/>
  <c r="AA189" i="1"/>
  <c r="S189" i="1"/>
  <c r="P189" i="1"/>
  <c r="Q189" i="1" s="1"/>
  <c r="AM188" i="1"/>
  <c r="AK188" i="1"/>
  <c r="AC188" i="1"/>
  <c r="AA188" i="1"/>
  <c r="S188" i="1"/>
  <c r="P188" i="1"/>
  <c r="Q188" i="1" s="1"/>
  <c r="AM187" i="1"/>
  <c r="AK187" i="1"/>
  <c r="AC187" i="1"/>
  <c r="AA187" i="1"/>
  <c r="S187" i="1"/>
  <c r="P187" i="1"/>
  <c r="Q187" i="1" s="1"/>
  <c r="J186" i="1"/>
  <c r="G186" i="1"/>
  <c r="F186" i="1"/>
  <c r="BA174" i="1"/>
  <c r="AT174" i="1"/>
  <c r="AJ174" i="1"/>
  <c r="BH174" i="1" s="1"/>
  <c r="Z174" i="1"/>
  <c r="S174" i="1"/>
  <c r="P174" i="1"/>
  <c r="L173" i="1"/>
  <c r="K174" i="1"/>
  <c r="E174" i="1"/>
  <c r="BB173" i="1"/>
  <c r="BA173" i="1" s="1"/>
  <c r="BA33" i="1" s="1"/>
  <c r="AL173" i="1"/>
  <c r="AJ173" i="1" s="1"/>
  <c r="AJ33" i="1" s="1"/>
  <c r="AB173" i="1"/>
  <c r="Z173" i="1" s="1"/>
  <c r="Z33" i="1" s="1"/>
  <c r="R173" i="1"/>
  <c r="F173" i="1"/>
  <c r="E173" i="1" s="1"/>
  <c r="D173" i="1"/>
  <c r="BC172" i="1"/>
  <c r="BA172" i="1" s="1"/>
  <c r="AU172" i="1"/>
  <c r="AY172" i="1" s="1"/>
  <c r="AW172" i="1" s="1"/>
  <c r="AJ172" i="1"/>
  <c r="AG172" i="1"/>
  <c r="P172" i="1"/>
  <c r="K172" i="1"/>
  <c r="AA172" i="1" s="1"/>
  <c r="BD171" i="1"/>
  <c r="BB171" i="1"/>
  <c r="AZ171" i="1"/>
  <c r="AZ32" i="1" s="1"/>
  <c r="AX171" i="1"/>
  <c r="AX32" i="1" s="1"/>
  <c r="AV171" i="1"/>
  <c r="AV32" i="1" s="1"/>
  <c r="AT171" i="1"/>
  <c r="AT32" i="1" s="1"/>
  <c r="AJ171" i="1"/>
  <c r="AJ32" i="1" s="1"/>
  <c r="P171" i="1"/>
  <c r="P32" i="1" s="1"/>
  <c r="O171" i="1"/>
  <c r="O32" i="1" s="1"/>
  <c r="N171" i="1"/>
  <c r="L171" i="1"/>
  <c r="L32" i="1" s="1"/>
  <c r="D171" i="1"/>
  <c r="D186" i="1" s="1"/>
  <c r="AJ170" i="1"/>
  <c r="BH170" i="1" s="1"/>
  <c r="P170" i="1"/>
  <c r="AM169" i="1"/>
  <c r="AJ169" i="1"/>
  <c r="BH169" i="1" s="1"/>
  <c r="S169" i="1"/>
  <c r="P169" i="1"/>
  <c r="K169" i="1"/>
  <c r="BF169" i="1" s="1"/>
  <c r="AL168" i="1"/>
  <c r="R168" i="1"/>
  <c r="AM167" i="1"/>
  <c r="AJ167" i="1"/>
  <c r="BH167" i="1" s="1"/>
  <c r="Z167" i="1"/>
  <c r="S167" i="1"/>
  <c r="P167" i="1"/>
  <c r="K167" i="1"/>
  <c r="BF167" i="1" s="1"/>
  <c r="AM166" i="1"/>
  <c r="AJ166" i="1"/>
  <c r="BH166" i="1" s="1"/>
  <c r="S166" i="1"/>
  <c r="P166" i="1"/>
  <c r="K166" i="1"/>
  <c r="BF166" i="1" s="1"/>
  <c r="AL165" i="1"/>
  <c r="AB165" i="1"/>
  <c r="R165" i="1"/>
  <c r="K165" i="1"/>
  <c r="BF165" i="1" s="1"/>
  <c r="AM163" i="1"/>
  <c r="AJ163" i="1"/>
  <c r="BH163" i="1" s="1"/>
  <c r="AC163" i="1"/>
  <c r="Z163" i="1"/>
  <c r="S163" i="1"/>
  <c r="P163" i="1"/>
  <c r="K163" i="1"/>
  <c r="AM162" i="1"/>
  <c r="AJ162" i="1"/>
  <c r="BH162" i="1" s="1"/>
  <c r="Z162" i="1"/>
  <c r="S162" i="1"/>
  <c r="P162" i="1"/>
  <c r="K162" i="1"/>
  <c r="AL161" i="1"/>
  <c r="AJ161" i="1" s="1"/>
  <c r="BH161" i="1" s="1"/>
  <c r="R161" i="1"/>
  <c r="P161" i="1" s="1"/>
  <c r="L161" i="1"/>
  <c r="K161" i="1" s="1"/>
  <c r="BF161" i="1" s="1"/>
  <c r="AL160" i="1"/>
  <c r="AM160" i="1" s="1"/>
  <c r="AB160" i="1"/>
  <c r="AC160" i="1" s="1"/>
  <c r="R160" i="1"/>
  <c r="S160" i="1" s="1"/>
  <c r="K160" i="1"/>
  <c r="BF160" i="1" s="1"/>
  <c r="BA159" i="1"/>
  <c r="AM159" i="1"/>
  <c r="AJ159" i="1"/>
  <c r="BH159" i="1" s="1"/>
  <c r="AC159" i="1"/>
  <c r="S159" i="1"/>
  <c r="P159" i="1"/>
  <c r="K159" i="1"/>
  <c r="BF159" i="1" s="1"/>
  <c r="BB158" i="1"/>
  <c r="BA158" i="1" s="1"/>
  <c r="L158" i="1"/>
  <c r="I158" i="1" s="1"/>
  <c r="H158" i="1" s="1"/>
  <c r="E158" i="1"/>
  <c r="AM157" i="1"/>
  <c r="AJ157" i="1"/>
  <c r="BH157" i="1" s="1"/>
  <c r="AC157" i="1"/>
  <c r="AA157" i="1"/>
  <c r="S157" i="1"/>
  <c r="P157" i="1"/>
  <c r="Q157" i="1" s="1"/>
  <c r="AM156" i="1"/>
  <c r="AJ156" i="1"/>
  <c r="BH156" i="1" s="1"/>
  <c r="AC156" i="1"/>
  <c r="AA156" i="1"/>
  <c r="S156" i="1"/>
  <c r="P156" i="1"/>
  <c r="Q156" i="1" s="1"/>
  <c r="AM155" i="1"/>
  <c r="AJ155" i="1"/>
  <c r="BH155" i="1" s="1"/>
  <c r="AC155" i="1"/>
  <c r="AA155" i="1"/>
  <c r="S155" i="1"/>
  <c r="P155" i="1"/>
  <c r="Q155" i="1" s="1"/>
  <c r="AM154" i="1"/>
  <c r="AJ154" i="1"/>
  <c r="BH154" i="1" s="1"/>
  <c r="AC154" i="1"/>
  <c r="AA154" i="1"/>
  <c r="S154" i="1"/>
  <c r="P154" i="1"/>
  <c r="Q154" i="1" s="1"/>
  <c r="AM153" i="1"/>
  <c r="AJ153" i="1"/>
  <c r="BH153" i="1" s="1"/>
  <c r="AC153" i="1"/>
  <c r="AA153" i="1"/>
  <c r="S153" i="1"/>
  <c r="P153" i="1"/>
  <c r="Q153" i="1" s="1"/>
  <c r="AM152" i="1"/>
  <c r="AJ152" i="1"/>
  <c r="BH152" i="1" s="1"/>
  <c r="AC152" i="1"/>
  <c r="AA152" i="1"/>
  <c r="S152" i="1"/>
  <c r="P152" i="1"/>
  <c r="Q152" i="1" s="1"/>
  <c r="AM151" i="1"/>
  <c r="AJ151" i="1"/>
  <c r="BH151" i="1" s="1"/>
  <c r="AC151" i="1"/>
  <c r="AA151" i="1"/>
  <c r="S151" i="1"/>
  <c r="P151" i="1"/>
  <c r="Q151" i="1" s="1"/>
  <c r="AM150" i="1"/>
  <c r="AJ150" i="1"/>
  <c r="BH150" i="1" s="1"/>
  <c r="AC150" i="1"/>
  <c r="AA150" i="1"/>
  <c r="S150" i="1"/>
  <c r="P150" i="1"/>
  <c r="Q150" i="1" s="1"/>
  <c r="AM149" i="1"/>
  <c r="AJ149" i="1"/>
  <c r="BH149" i="1" s="1"/>
  <c r="AC149" i="1"/>
  <c r="AA149" i="1"/>
  <c r="S149" i="1"/>
  <c r="P149" i="1"/>
  <c r="Q149" i="1" s="1"/>
  <c r="AJ148" i="1"/>
  <c r="BH148" i="1" s="1"/>
  <c r="Z148" i="1"/>
  <c r="P148" i="1"/>
  <c r="L148" i="1"/>
  <c r="L147" i="1" s="1"/>
  <c r="K148" i="1"/>
  <c r="BF148" i="1" s="1"/>
  <c r="H148" i="1"/>
  <c r="E148" i="1"/>
  <c r="AR147" i="1"/>
  <c r="AL147" i="1"/>
  <c r="AH147" i="1"/>
  <c r="AB147" i="1"/>
  <c r="X147" i="1"/>
  <c r="R147" i="1"/>
  <c r="O147" i="1"/>
  <c r="I147" i="1"/>
  <c r="H147" i="1" s="1"/>
  <c r="G147" i="1"/>
  <c r="N147" i="1" s="1"/>
  <c r="F147" i="1"/>
  <c r="E147" i="1" s="1"/>
  <c r="BB146" i="1"/>
  <c r="BA146" i="1" s="1"/>
  <c r="AW146" i="1"/>
  <c r="AM146" i="1"/>
  <c r="AJ146" i="1"/>
  <c r="BH146" i="1" s="1"/>
  <c r="AC146" i="1"/>
  <c r="Z146" i="1"/>
  <c r="S146" i="1"/>
  <c r="P146" i="1"/>
  <c r="K146" i="1"/>
  <c r="BF146" i="1" s="1"/>
  <c r="I146" i="1"/>
  <c r="H146" i="1" s="1"/>
  <c r="E146" i="1"/>
  <c r="BB145" i="1"/>
  <c r="BA145" i="1" s="1"/>
  <c r="AM145" i="1"/>
  <c r="AJ145" i="1"/>
  <c r="BH145" i="1" s="1"/>
  <c r="AC145" i="1"/>
  <c r="Z145" i="1"/>
  <c r="S145" i="1"/>
  <c r="P145" i="1"/>
  <c r="K145" i="1"/>
  <c r="BF145" i="1" s="1"/>
  <c r="I145" i="1"/>
  <c r="H145" i="1" s="1"/>
  <c r="E145" i="1"/>
  <c r="AT144" i="1"/>
  <c r="AL144" i="1"/>
  <c r="AL142" i="1" s="1"/>
  <c r="AJ142" i="1" s="1"/>
  <c r="BH142" i="1" s="1"/>
  <c r="AB144" i="1"/>
  <c r="Z144" i="1" s="1"/>
  <c r="R144" i="1"/>
  <c r="L144" i="1"/>
  <c r="BB143" i="1"/>
  <c r="BA143" i="1" s="1"/>
  <c r="AX143" i="1"/>
  <c r="AW143" i="1" s="1"/>
  <c r="AT143" i="1"/>
  <c r="AM143" i="1"/>
  <c r="AJ143" i="1"/>
  <c r="BH143" i="1" s="1"/>
  <c r="AC143" i="1"/>
  <c r="Z143" i="1"/>
  <c r="S143" i="1"/>
  <c r="P143" i="1"/>
  <c r="K143" i="1"/>
  <c r="BF143" i="1" s="1"/>
  <c r="H143" i="1"/>
  <c r="E143" i="1"/>
  <c r="I142" i="1"/>
  <c r="H142" i="1" s="1"/>
  <c r="G142" i="1"/>
  <c r="N142" i="1" s="1"/>
  <c r="F142" i="1"/>
  <c r="E142" i="1" s="1"/>
  <c r="BB141" i="1"/>
  <c r="AT141" i="1" s="1"/>
  <c r="AM141" i="1"/>
  <c r="AJ141" i="1"/>
  <c r="BH141" i="1" s="1"/>
  <c r="AC141" i="1"/>
  <c r="Z141" i="1"/>
  <c r="S141" i="1"/>
  <c r="P141" i="1"/>
  <c r="K141" i="1"/>
  <c r="BF141" i="1" s="1"/>
  <c r="BA140" i="1"/>
  <c r="AT140" i="1"/>
  <c r="AM140" i="1"/>
  <c r="AJ140" i="1"/>
  <c r="BH140" i="1" s="1"/>
  <c r="AC140" i="1"/>
  <c r="Z140" i="1"/>
  <c r="S140" i="1"/>
  <c r="P140" i="1"/>
  <c r="K140" i="1"/>
  <c r="BF140" i="1" s="1"/>
  <c r="AB139" i="1"/>
  <c r="AB138" i="1" s="1"/>
  <c r="P139" i="1"/>
  <c r="L139" i="1"/>
  <c r="K139" i="1" s="1"/>
  <c r="BF139" i="1" s="1"/>
  <c r="AM125" i="1"/>
  <c r="AJ125" i="1"/>
  <c r="AC125" i="1"/>
  <c r="AA125" i="1"/>
  <c r="P125" i="1"/>
  <c r="Q125" i="1" s="1"/>
  <c r="AM124" i="1"/>
  <c r="AJ124" i="1"/>
  <c r="AC124" i="1"/>
  <c r="AA124" i="1"/>
  <c r="P124" i="1"/>
  <c r="Q124" i="1" s="1"/>
  <c r="R122" i="1"/>
  <c r="P122" i="1" s="1"/>
  <c r="AM121" i="1"/>
  <c r="AJ121" i="1"/>
  <c r="BH121" i="1" s="1"/>
  <c r="AC121" i="1"/>
  <c r="S121" i="1"/>
  <c r="P121" i="1"/>
  <c r="K121" i="1"/>
  <c r="AM120" i="1"/>
  <c r="AJ120" i="1"/>
  <c r="BH120" i="1" s="1"/>
  <c r="AC120" i="1"/>
  <c r="Z120" i="1"/>
  <c r="S120" i="1"/>
  <c r="P120" i="1"/>
  <c r="K120" i="1"/>
  <c r="BF120" i="1" s="1"/>
  <c r="AL119" i="1"/>
  <c r="AB119" i="1"/>
  <c r="Z119" i="1" s="1"/>
  <c r="R119" i="1"/>
  <c r="L119" i="1"/>
  <c r="K119" i="1" s="1"/>
  <c r="BF119" i="1" s="1"/>
  <c r="AM117" i="1"/>
  <c r="AJ117" i="1"/>
  <c r="AC117" i="1"/>
  <c r="AA117" i="1"/>
  <c r="S117" i="1"/>
  <c r="P117" i="1"/>
  <c r="Q117" i="1" s="1"/>
  <c r="AM116" i="1"/>
  <c r="AJ116" i="1"/>
  <c r="AC116" i="1"/>
  <c r="AA116" i="1"/>
  <c r="S116" i="1"/>
  <c r="P116" i="1"/>
  <c r="Q116" i="1" s="1"/>
  <c r="AM115" i="1"/>
  <c r="AJ115" i="1"/>
  <c r="AC115" i="1"/>
  <c r="AA115" i="1"/>
  <c r="S115" i="1"/>
  <c r="P115" i="1"/>
  <c r="Q115" i="1" s="1"/>
  <c r="AM114" i="1"/>
  <c r="AJ114" i="1"/>
  <c r="AC114" i="1"/>
  <c r="AA114" i="1"/>
  <c r="S114" i="1"/>
  <c r="P114" i="1"/>
  <c r="Q114" i="1" s="1"/>
  <c r="AJ112" i="1"/>
  <c r="Z112" i="1"/>
  <c r="P112" i="1"/>
  <c r="AL111" i="1"/>
  <c r="AJ111" i="1" s="1"/>
  <c r="AB111" i="1"/>
  <c r="Z111" i="1" s="1"/>
  <c r="R111" i="1"/>
  <c r="P111" i="1" s="1"/>
  <c r="AM110" i="1"/>
  <c r="AJ110" i="1"/>
  <c r="BH110" i="1" s="1"/>
  <c r="P110" i="1"/>
  <c r="K110" i="1"/>
  <c r="BF110" i="1" s="1"/>
  <c r="AJ109" i="1"/>
  <c r="P109" i="1"/>
  <c r="AL108" i="1"/>
  <c r="R108" i="1"/>
  <c r="AJ107" i="1"/>
  <c r="AB107" i="1"/>
  <c r="Z107" i="1"/>
  <c r="P107" i="1"/>
  <c r="S107" i="1"/>
  <c r="K107" i="1"/>
  <c r="BF107" i="1" s="1"/>
  <c r="AL106" i="1"/>
  <c r="AJ106" i="1" s="1"/>
  <c r="BH106" i="1" s="1"/>
  <c r="R106" i="1"/>
  <c r="BD104" i="1"/>
  <c r="BC104" i="1"/>
  <c r="BB104" i="1"/>
  <c r="AZ104" i="1"/>
  <c r="AY104" i="1"/>
  <c r="AX104" i="1"/>
  <c r="AW104" i="1"/>
  <c r="AV104" i="1"/>
  <c r="AU104" i="1"/>
  <c r="AT104" i="1"/>
  <c r="AR104" i="1"/>
  <c r="AP104" i="1"/>
  <c r="AL104" i="1"/>
  <c r="AH104" i="1"/>
  <c r="AF104" i="1"/>
  <c r="AB104" i="1"/>
  <c r="X104" i="1"/>
  <c r="V104" i="1"/>
  <c r="R104" i="1"/>
  <c r="O104" i="1"/>
  <c r="N104" i="1"/>
  <c r="L104" i="1"/>
  <c r="D104" i="1"/>
  <c r="AM102" i="1"/>
  <c r="AJ102" i="1"/>
  <c r="BH102" i="1" s="1"/>
  <c r="AC102" i="1"/>
  <c r="AA102" i="1"/>
  <c r="S102" i="1"/>
  <c r="P102" i="1"/>
  <c r="Q102" i="1" s="1"/>
  <c r="AM101" i="1"/>
  <c r="AJ101" i="1"/>
  <c r="BH101" i="1" s="1"/>
  <c r="AC101" i="1"/>
  <c r="AA101" i="1"/>
  <c r="S101" i="1"/>
  <c r="P101" i="1"/>
  <c r="Q101" i="1" s="1"/>
  <c r="AM100" i="1"/>
  <c r="AJ100" i="1"/>
  <c r="BH100" i="1" s="1"/>
  <c r="AC100" i="1"/>
  <c r="AA100" i="1"/>
  <c r="S100" i="1"/>
  <c r="P100" i="1"/>
  <c r="Q100" i="1" s="1"/>
  <c r="AM99" i="1"/>
  <c r="AJ99" i="1"/>
  <c r="BH99" i="1" s="1"/>
  <c r="AC99" i="1"/>
  <c r="AA99" i="1"/>
  <c r="S99" i="1"/>
  <c r="P99" i="1"/>
  <c r="Q99" i="1" s="1"/>
  <c r="AM98" i="1"/>
  <c r="AJ98" i="1"/>
  <c r="BH98" i="1" s="1"/>
  <c r="AC98" i="1"/>
  <c r="AA98" i="1"/>
  <c r="S98" i="1"/>
  <c r="P98" i="1"/>
  <c r="Q98" i="1" s="1"/>
  <c r="AM97" i="1"/>
  <c r="AJ97" i="1"/>
  <c r="BH97" i="1" s="1"/>
  <c r="AC97" i="1"/>
  <c r="AA97" i="1"/>
  <c r="S97" i="1"/>
  <c r="P97" i="1"/>
  <c r="Q97" i="1" s="1"/>
  <c r="AM96" i="1"/>
  <c r="AJ96" i="1"/>
  <c r="BH96" i="1" s="1"/>
  <c r="AC96" i="1"/>
  <c r="AA96" i="1"/>
  <c r="S96" i="1"/>
  <c r="P96" i="1"/>
  <c r="Q96" i="1" s="1"/>
  <c r="AM95" i="1"/>
  <c r="AJ95" i="1"/>
  <c r="BH95" i="1" s="1"/>
  <c r="AC95" i="1"/>
  <c r="AA95" i="1"/>
  <c r="S95" i="1"/>
  <c r="P95" i="1"/>
  <c r="Q95" i="1" s="1"/>
  <c r="AM94" i="1"/>
  <c r="AJ94" i="1"/>
  <c r="BH94" i="1" s="1"/>
  <c r="AC94" i="1"/>
  <c r="AA94" i="1"/>
  <c r="S94" i="1"/>
  <c r="P94" i="1"/>
  <c r="Q94" i="1" s="1"/>
  <c r="AM93" i="1"/>
  <c r="AJ93" i="1"/>
  <c r="BH93" i="1" s="1"/>
  <c r="AC93" i="1"/>
  <c r="AA93" i="1"/>
  <c r="S93" i="1"/>
  <c r="P93" i="1"/>
  <c r="Q93" i="1" s="1"/>
  <c r="AM92" i="1"/>
  <c r="AJ92" i="1"/>
  <c r="BH92" i="1" s="1"/>
  <c r="AC92" i="1"/>
  <c r="AA92" i="1"/>
  <c r="S92" i="1"/>
  <c r="P92" i="1"/>
  <c r="Q92" i="1" s="1"/>
  <c r="BA91" i="1"/>
  <c r="AT91" i="1"/>
  <c r="AL91" i="1"/>
  <c r="AM91" i="1" s="1"/>
  <c r="AC91" i="1"/>
  <c r="R91" i="1"/>
  <c r="S91" i="1" s="1"/>
  <c r="K91" i="1"/>
  <c r="BF91" i="1" s="1"/>
  <c r="BB90" i="1"/>
  <c r="BG90" i="1" s="1"/>
  <c r="BA90" i="1"/>
  <c r="AX90" i="1"/>
  <c r="AW90" i="1" s="1"/>
  <c r="Z90" i="1"/>
  <c r="R90" i="1"/>
  <c r="S90" i="1" s="1"/>
  <c r="K90" i="1"/>
  <c r="BB89" i="1"/>
  <c r="AW89" i="1"/>
  <c r="AM89" i="1"/>
  <c r="Z89" i="1"/>
  <c r="S89" i="1"/>
  <c r="K89" i="1"/>
  <c r="E89" i="1"/>
  <c r="BB88" i="1"/>
  <c r="AC88" i="1"/>
  <c r="S88" i="1"/>
  <c r="K88" i="1"/>
  <c r="E88" i="1"/>
  <c r="L87" i="1"/>
  <c r="L86" i="1" s="1"/>
  <c r="G86" i="1"/>
  <c r="G82" i="1" s="1"/>
  <c r="F86" i="1"/>
  <c r="BB84" i="1"/>
  <c r="BA84" i="1" s="1"/>
  <c r="AX84" i="1"/>
  <c r="AW84" i="1" s="1"/>
  <c r="AT84" i="1"/>
  <c r="AL84" i="1"/>
  <c r="AJ84" i="1" s="1"/>
  <c r="BH84" i="1" s="1"/>
  <c r="AB84" i="1"/>
  <c r="Z84" i="1" s="1"/>
  <c r="R84" i="1"/>
  <c r="P84" i="1" s="1"/>
  <c r="L84" i="1"/>
  <c r="AT83" i="1"/>
  <c r="BD82" i="1"/>
  <c r="AZ82" i="1"/>
  <c r="AV82" i="1"/>
  <c r="AH82" i="1"/>
  <c r="X82" i="1"/>
  <c r="O82" i="1"/>
  <c r="O53" i="1" s="1"/>
  <c r="J82" i="1"/>
  <c r="I82" i="1"/>
  <c r="H82" i="1" s="1"/>
  <c r="F82" i="1"/>
  <c r="BA80" i="1"/>
  <c r="AL80" i="1"/>
  <c r="AM80" i="1" s="1"/>
  <c r="AB80" i="1"/>
  <c r="Z80" i="1" s="1"/>
  <c r="R80" i="1"/>
  <c r="S80" i="1" s="1"/>
  <c r="K80" i="1"/>
  <c r="BF80" i="1" s="1"/>
  <c r="AM79" i="1"/>
  <c r="AJ79" i="1"/>
  <c r="BH79" i="1" s="1"/>
  <c r="AC79" i="1"/>
  <c r="Z79" i="1"/>
  <c r="S79" i="1"/>
  <c r="P79" i="1"/>
  <c r="K79" i="1"/>
  <c r="BF79" i="1" s="1"/>
  <c r="AM78" i="1"/>
  <c r="AJ78" i="1"/>
  <c r="BH78" i="1" s="1"/>
  <c r="AC78" i="1"/>
  <c r="S78" i="1"/>
  <c r="P78" i="1"/>
  <c r="K78" i="1"/>
  <c r="BA77" i="1"/>
  <c r="AL77" i="1"/>
  <c r="AM77" i="1" s="1"/>
  <c r="AB77" i="1"/>
  <c r="Z77" i="1" s="1"/>
  <c r="R77" i="1"/>
  <c r="S77" i="1" s="1"/>
  <c r="K77" i="1"/>
  <c r="BF77" i="1" s="1"/>
  <c r="E77" i="1"/>
  <c r="BB76" i="1"/>
  <c r="BA76" i="1" s="1"/>
  <c r="AT76" i="1"/>
  <c r="L76" i="1"/>
  <c r="K76" i="1" s="1"/>
  <c r="BF76" i="1" s="1"/>
  <c r="BB75" i="1"/>
  <c r="BA75" i="1" s="1"/>
  <c r="AT75" i="1"/>
  <c r="AR75" i="1"/>
  <c r="AH75" i="1"/>
  <c r="X75" i="1"/>
  <c r="L75" i="1"/>
  <c r="K75" i="1" s="1"/>
  <c r="BF75" i="1" s="1"/>
  <c r="G75" i="1"/>
  <c r="F75" i="1"/>
  <c r="BB74" i="1"/>
  <c r="AL74" i="1"/>
  <c r="AJ74" i="1" s="1"/>
  <c r="AB74" i="1"/>
  <c r="AC74" i="1" s="1"/>
  <c r="R74" i="1"/>
  <c r="P74" i="1" s="1"/>
  <c r="K74" i="1"/>
  <c r="E74" i="1"/>
  <c r="BB73" i="1"/>
  <c r="AB73" i="1"/>
  <c r="AC73" i="1" s="1"/>
  <c r="R73" i="1"/>
  <c r="S73" i="1" s="1"/>
  <c r="K73" i="1"/>
  <c r="E73" i="1"/>
  <c r="I73" i="1" s="1"/>
  <c r="AR72" i="1"/>
  <c r="AH72" i="1"/>
  <c r="X72" i="1"/>
  <c r="L72" i="1"/>
  <c r="K72" i="1" s="1"/>
  <c r="G72" i="1"/>
  <c r="F72" i="1"/>
  <c r="BB71" i="1"/>
  <c r="AL71" i="1"/>
  <c r="AJ71" i="1" s="1"/>
  <c r="AB71" i="1"/>
  <c r="AC71" i="1" s="1"/>
  <c r="R71" i="1"/>
  <c r="P71" i="1" s="1"/>
  <c r="K71" i="1"/>
  <c r="E71" i="1"/>
  <c r="BB70" i="1"/>
  <c r="AL70" i="1"/>
  <c r="AJ70" i="1" s="1"/>
  <c r="AB70" i="1"/>
  <c r="AC70" i="1" s="1"/>
  <c r="R70" i="1"/>
  <c r="P70" i="1" s="1"/>
  <c r="K70" i="1"/>
  <c r="BB69" i="1"/>
  <c r="AL69" i="1"/>
  <c r="AJ69" i="1" s="1"/>
  <c r="AB69" i="1"/>
  <c r="AC69" i="1" s="1"/>
  <c r="R69" i="1"/>
  <c r="P69" i="1" s="1"/>
  <c r="K69" i="1"/>
  <c r="L68" i="1"/>
  <c r="K68" i="1" s="1"/>
  <c r="BA67" i="1"/>
  <c r="AL67" i="1"/>
  <c r="AM67" i="1" s="1"/>
  <c r="AB67" i="1"/>
  <c r="Z67" i="1" s="1"/>
  <c r="R67" i="1"/>
  <c r="K67" i="1"/>
  <c r="BF67" i="1" s="1"/>
  <c r="AX66" i="1"/>
  <c r="AW66" i="1" s="1"/>
  <c r="AT66" i="1"/>
  <c r="AR66" i="1"/>
  <c r="AH66" i="1"/>
  <c r="X66" i="1"/>
  <c r="I66" i="1"/>
  <c r="H66" i="1" s="1"/>
  <c r="G66" i="1"/>
  <c r="F66" i="1"/>
  <c r="BA65" i="1"/>
  <c r="AL65" i="1"/>
  <c r="AJ65" i="1" s="1"/>
  <c r="BH65" i="1" s="1"/>
  <c r="AB65" i="1"/>
  <c r="AC65" i="1" s="1"/>
  <c r="R65" i="1"/>
  <c r="P65" i="1" s="1"/>
  <c r="K65" i="1"/>
  <c r="BF65" i="1" s="1"/>
  <c r="BB64" i="1"/>
  <c r="BB61" i="1" s="1"/>
  <c r="BA61" i="1" s="1"/>
  <c r="AL64" i="1"/>
  <c r="AM64" i="1" s="1"/>
  <c r="AB64" i="1"/>
  <c r="AC64" i="1" s="1"/>
  <c r="R64" i="1"/>
  <c r="S64" i="1" s="1"/>
  <c r="K64" i="1"/>
  <c r="H64" i="1"/>
  <c r="E64" i="1"/>
  <c r="BA63" i="1"/>
  <c r="AL63" i="1"/>
  <c r="AM63" i="1" s="1"/>
  <c r="AB63" i="1"/>
  <c r="AC63" i="1" s="1"/>
  <c r="R63" i="1"/>
  <c r="S63" i="1" s="1"/>
  <c r="K63" i="1"/>
  <c r="BA62" i="1"/>
  <c r="AT62" i="1"/>
  <c r="AT61" i="1" s="1"/>
  <c r="AT60" i="1" s="1"/>
  <c r="AB62" i="1"/>
  <c r="Z62" i="1" s="1"/>
  <c r="R62" i="1"/>
  <c r="S62" i="1" s="1"/>
  <c r="K62" i="1"/>
  <c r="BF62" i="1" s="1"/>
  <c r="I62" i="1"/>
  <c r="H62" i="1" s="1"/>
  <c r="E62" i="1"/>
  <c r="L61" i="1"/>
  <c r="L60" i="1" s="1"/>
  <c r="G60" i="1"/>
  <c r="F60" i="1"/>
  <c r="BB59" i="1"/>
  <c r="BA59" i="1" s="1"/>
  <c r="AM59" i="1"/>
  <c r="AC59" i="1"/>
  <c r="S59" i="1"/>
  <c r="P59" i="1"/>
  <c r="K59" i="1"/>
  <c r="BF59" i="1" s="1"/>
  <c r="I59" i="1"/>
  <c r="I186" i="1" s="1"/>
  <c r="E59" i="1"/>
  <c r="E186" i="1" s="1"/>
  <c r="BA58" i="1"/>
  <c r="AT58" i="1"/>
  <c r="AB58" i="1"/>
  <c r="BG58" i="1" s="1"/>
  <c r="BE58" i="1" s="1"/>
  <c r="R58" i="1"/>
  <c r="S58" i="1" s="1"/>
  <c r="K58" i="1"/>
  <c r="I58" i="1"/>
  <c r="H58" i="1" s="1"/>
  <c r="E58" i="1"/>
  <c r="AL57" i="1"/>
  <c r="AJ57" i="1" s="1"/>
  <c r="R57" i="1"/>
  <c r="R56" i="1" s="1"/>
  <c r="L57" i="1"/>
  <c r="J56" i="1"/>
  <c r="J55" i="1" s="1"/>
  <c r="G56" i="1"/>
  <c r="G55" i="1" s="1"/>
  <c r="F56" i="1"/>
  <c r="E56" i="1" s="1"/>
  <c r="E55" i="1" s="1"/>
  <c r="D56" i="1"/>
  <c r="D55" i="1" s="1"/>
  <c r="O55" i="1"/>
  <c r="N55" i="1"/>
  <c r="BD54" i="1"/>
  <c r="BC54" i="1"/>
  <c r="BB54" i="1"/>
  <c r="AZ54" i="1"/>
  <c r="AY54" i="1"/>
  <c r="AX54" i="1"/>
  <c r="AW54" i="1"/>
  <c r="AV54" i="1"/>
  <c r="AU54" i="1"/>
  <c r="AT54" i="1"/>
  <c r="AR54" i="1"/>
  <c r="AR208" i="1" s="1"/>
  <c r="AP54" i="1"/>
  <c r="AP208" i="1" s="1"/>
  <c r="AH54" i="1"/>
  <c r="AF54" i="1"/>
  <c r="AF208" i="1" s="1"/>
  <c r="X54" i="1"/>
  <c r="X208" i="1" s="1"/>
  <c r="V54" i="1"/>
  <c r="V208" i="1" s="1"/>
  <c r="O54" i="1"/>
  <c r="N54" i="1"/>
  <c r="D54" i="1"/>
  <c r="BD53" i="1"/>
  <c r="BC53" i="1"/>
  <c r="BB53" i="1"/>
  <c r="AZ53" i="1"/>
  <c r="AY53" i="1"/>
  <c r="AX53" i="1"/>
  <c r="AW53" i="1"/>
  <c r="AV53" i="1"/>
  <c r="AU53" i="1"/>
  <c r="AT53" i="1"/>
  <c r="AR53" i="1"/>
  <c r="AR209" i="1" s="1"/>
  <c r="AP53" i="1"/>
  <c r="AP209" i="1" s="1"/>
  <c r="AH53" i="1"/>
  <c r="AF53" i="1"/>
  <c r="AF209" i="1" s="1"/>
  <c r="X53" i="1"/>
  <c r="X209" i="1" s="1"/>
  <c r="V53" i="1"/>
  <c r="V209" i="1" s="1"/>
  <c r="D53" i="1"/>
  <c r="BD52" i="1"/>
  <c r="BD186" i="1" s="1"/>
  <c r="BC52" i="1"/>
  <c r="BC27" i="1" s="1"/>
  <c r="AZ52" i="1"/>
  <c r="AY52" i="1"/>
  <c r="AV52" i="1"/>
  <c r="AU52" i="1"/>
  <c r="AR52" i="1"/>
  <c r="AR186" i="1" s="1"/>
  <c r="AP52" i="1"/>
  <c r="AP186" i="1" s="1"/>
  <c r="AH52" i="1"/>
  <c r="AF52" i="1"/>
  <c r="AF186" i="1" s="1"/>
  <c r="X52" i="1"/>
  <c r="X186" i="1" s="1"/>
  <c r="V52" i="1"/>
  <c r="V186" i="1" s="1"/>
  <c r="BC49" i="1"/>
  <c r="BC23" i="1" s="1"/>
  <c r="BB49" i="1"/>
  <c r="AU49" i="1"/>
  <c r="AU23" i="1" s="1"/>
  <c r="AL49" i="1"/>
  <c r="AF49" i="1"/>
  <c r="AF23" i="1" s="1"/>
  <c r="AB49" i="1"/>
  <c r="R49" i="1"/>
  <c r="R23" i="1" s="1"/>
  <c r="N49" i="1"/>
  <c r="L49" i="1"/>
  <c r="I49" i="1"/>
  <c r="BD46" i="1"/>
  <c r="BD22" i="1" s="1"/>
  <c r="BC46" i="1"/>
  <c r="BC22" i="1" s="1"/>
  <c r="BB46" i="1"/>
  <c r="BB22" i="1" s="1"/>
  <c r="BA46" i="1"/>
  <c r="AZ46" i="1"/>
  <c r="AZ22" i="1" s="1"/>
  <c r="AY46" i="1"/>
  <c r="AY22" i="1" s="1"/>
  <c r="AV46" i="1"/>
  <c r="AV22" i="1" s="1"/>
  <c r="AU46" i="1"/>
  <c r="AU22" i="1" s="1"/>
  <c r="AR22" i="1"/>
  <c r="AP46" i="1"/>
  <c r="AP22" i="1" s="1"/>
  <c r="AH22" i="1"/>
  <c r="AF46" i="1"/>
  <c r="X46" i="1"/>
  <c r="V46" i="1"/>
  <c r="O46" i="1"/>
  <c r="O19" i="1" s="1"/>
  <c r="N46" i="1"/>
  <c r="N19" i="1" s="1"/>
  <c r="BD44" i="1"/>
  <c r="BC44" i="1"/>
  <c r="BC20" i="1" s="1"/>
  <c r="X40" i="1"/>
  <c r="BD39" i="1"/>
  <c r="BC39" i="1"/>
  <c r="AZ39" i="1"/>
  <c r="AY39" i="1"/>
  <c r="AV39" i="1"/>
  <c r="AU39" i="1"/>
  <c r="AR39" i="1"/>
  <c r="AP39" i="1"/>
  <c r="AH39" i="1"/>
  <c r="AF39" i="1"/>
  <c r="X39" i="1"/>
  <c r="V39" i="1"/>
  <c r="O39" i="1"/>
  <c r="N39" i="1"/>
  <c r="BC38" i="1"/>
  <c r="BB38" i="1"/>
  <c r="AW38" i="1"/>
  <c r="AU38" i="1"/>
  <c r="AT38" i="1"/>
  <c r="AP38" i="1"/>
  <c r="AF38" i="1"/>
  <c r="V38" i="1"/>
  <c r="AS37" i="1"/>
  <c r="AQ37" i="1"/>
  <c r="AM37" i="1"/>
  <c r="AJ37" i="1"/>
  <c r="AI37" i="1"/>
  <c r="AG37" i="1"/>
  <c r="AC37" i="1"/>
  <c r="AA37" i="1"/>
  <c r="Y37" i="1"/>
  <c r="W37" i="1"/>
  <c r="S37" i="1"/>
  <c r="P37" i="1"/>
  <c r="Q37" i="1" s="1"/>
  <c r="AS36" i="1"/>
  <c r="AQ36" i="1"/>
  <c r="AM36" i="1"/>
  <c r="AJ36" i="1"/>
  <c r="AI36" i="1"/>
  <c r="AG36" i="1"/>
  <c r="AC36" i="1"/>
  <c r="AA36" i="1"/>
  <c r="Y36" i="1"/>
  <c r="W36" i="1"/>
  <c r="S36" i="1"/>
  <c r="P36" i="1"/>
  <c r="Q36" i="1" s="1"/>
  <c r="AR35" i="1"/>
  <c r="X35" i="1"/>
  <c r="BC34" i="1"/>
  <c r="AP34" i="1"/>
  <c r="BD33" i="1"/>
  <c r="BC33" i="1"/>
  <c r="AZ33" i="1"/>
  <c r="AY33" i="1"/>
  <c r="AV33" i="1"/>
  <c r="AU33" i="1"/>
  <c r="AR33" i="1"/>
  <c r="AP33" i="1"/>
  <c r="AH33" i="1"/>
  <c r="AF33" i="1"/>
  <c r="X33" i="1"/>
  <c r="V33" i="1"/>
  <c r="O33" i="1"/>
  <c r="N33" i="1"/>
  <c r="J33" i="1"/>
  <c r="I33" i="1"/>
  <c r="H33" i="1"/>
  <c r="G33" i="1"/>
  <c r="F33" i="1"/>
  <c r="E33" i="1"/>
  <c r="D33" i="1"/>
  <c r="BD32" i="1"/>
  <c r="BB32" i="1"/>
  <c r="AR32" i="1"/>
  <c r="AP32" i="1"/>
  <c r="AL32" i="1"/>
  <c r="AH32" i="1"/>
  <c r="AF32" i="1"/>
  <c r="AB32" i="1"/>
  <c r="X32" i="1"/>
  <c r="V32" i="1"/>
  <c r="J32" i="1"/>
  <c r="I32" i="1"/>
  <c r="H32" i="1"/>
  <c r="G32" i="1"/>
  <c r="F32" i="1"/>
  <c r="E32" i="1"/>
  <c r="D32" i="1"/>
  <c r="AS31" i="1"/>
  <c r="AQ31" i="1"/>
  <c r="AM31" i="1"/>
  <c r="AJ31" i="1"/>
  <c r="AI31" i="1"/>
  <c r="AG31" i="1"/>
  <c r="AC31" i="1"/>
  <c r="AA31" i="1"/>
  <c r="Y31" i="1"/>
  <c r="W31" i="1"/>
  <c r="S31" i="1"/>
  <c r="P31" i="1"/>
  <c r="Q31" i="1" s="1"/>
  <c r="AS30" i="1"/>
  <c r="AQ30" i="1"/>
  <c r="AM30" i="1"/>
  <c r="AJ30" i="1"/>
  <c r="AI30" i="1"/>
  <c r="AG30" i="1"/>
  <c r="AC30" i="1"/>
  <c r="AA30" i="1"/>
  <c r="Y30" i="1"/>
  <c r="W30" i="1"/>
  <c r="S30" i="1"/>
  <c r="P30" i="1"/>
  <c r="Q30" i="1" s="1"/>
  <c r="AS29" i="1"/>
  <c r="AQ29" i="1"/>
  <c r="AM29" i="1"/>
  <c r="AJ29" i="1"/>
  <c r="AI29" i="1"/>
  <c r="AG29" i="1"/>
  <c r="AC29" i="1"/>
  <c r="AA29" i="1"/>
  <c r="Y29" i="1"/>
  <c r="W29" i="1"/>
  <c r="S29" i="1"/>
  <c r="P29" i="1"/>
  <c r="Q29" i="1" s="1"/>
  <c r="AS28" i="1"/>
  <c r="AQ28" i="1"/>
  <c r="AM28" i="1"/>
  <c r="AJ28" i="1"/>
  <c r="AI28" i="1"/>
  <c r="AG28" i="1"/>
  <c r="AC28" i="1"/>
  <c r="AA28" i="1"/>
  <c r="Y28" i="1"/>
  <c r="W28" i="1"/>
  <c r="S28" i="1"/>
  <c r="P28" i="1"/>
  <c r="Q28" i="1" s="1"/>
  <c r="AY27" i="1"/>
  <c r="V27" i="1"/>
  <c r="I27" i="1"/>
  <c r="H27" i="1" s="1"/>
  <c r="F27" i="1"/>
  <c r="E27" i="1" s="1"/>
  <c r="D27" i="1"/>
  <c r="AP25" i="1"/>
  <c r="AQ25" i="1" s="1"/>
  <c r="AL25" i="1"/>
  <c r="AI25" i="1"/>
  <c r="AG25" i="1"/>
  <c r="AB25" i="1"/>
  <c r="AC25" i="1" s="1"/>
  <c r="Z25" i="1"/>
  <c r="AA25" i="1" s="1"/>
  <c r="Y25" i="1"/>
  <c r="W25" i="1"/>
  <c r="S25" i="1"/>
  <c r="P25" i="1"/>
  <c r="Q25" i="1" s="1"/>
  <c r="J25" i="1"/>
  <c r="G25" i="1"/>
  <c r="F25" i="1"/>
  <c r="E25" i="1"/>
  <c r="D25" i="1"/>
  <c r="BB24" i="1"/>
  <c r="BA24" i="1" s="1"/>
  <c r="AX24" i="1"/>
  <c r="AW24" i="1" s="1"/>
  <c r="AT24" i="1"/>
  <c r="AH24" i="1"/>
  <c r="Z24" i="1" s="1"/>
  <c r="X24" i="1"/>
  <c r="K24" i="1"/>
  <c r="BF24" i="1" s="1"/>
  <c r="BA22" i="1"/>
  <c r="AF22" i="1"/>
  <c r="J20" i="1"/>
  <c r="I20" i="1"/>
  <c r="H20" i="1"/>
  <c r="G20" i="1"/>
  <c r="F20" i="1"/>
  <c r="E20" i="1"/>
  <c r="J18" i="1"/>
  <c r="I18" i="1"/>
  <c r="G18" i="1"/>
  <c r="F18" i="1"/>
  <c r="BD15" i="1"/>
  <c r="BC15" i="1"/>
  <c r="AZ15" i="1"/>
  <c r="AY15" i="1"/>
  <c r="AX15" i="1"/>
  <c r="AV15" i="1"/>
  <c r="AU15" i="1"/>
  <c r="AP15" i="1"/>
  <c r="AJ15" i="1" s="1"/>
  <c r="N15" i="1"/>
  <c r="BD14" i="1"/>
  <c r="AV14" i="1"/>
  <c r="AU14" i="1"/>
  <c r="AR14" i="1"/>
  <c r="AJ14" i="1" s="1"/>
  <c r="AQ12" i="1"/>
  <c r="AG12" i="1"/>
  <c r="AA12" i="1"/>
  <c r="W12" i="1"/>
  <c r="AJ5" i="1"/>
  <c r="Z5" i="1"/>
  <c r="P5" i="1"/>
  <c r="L4" i="1"/>
  <c r="L2" i="1"/>
  <c r="BB33" i="1" l="1"/>
  <c r="N38" i="1"/>
  <c r="N209" i="1"/>
  <c r="BJ209" i="1" s="1"/>
  <c r="N32" i="1"/>
  <c r="V22" i="1"/>
  <c r="V19" i="1"/>
  <c r="X22" i="1"/>
  <c r="X19" i="1"/>
  <c r="BH216" i="1"/>
  <c r="AK216" i="1"/>
  <c r="AQ607" i="1"/>
  <c r="S353" i="1"/>
  <c r="P216" i="1"/>
  <c r="Q216" i="1" s="1"/>
  <c r="S216" i="1"/>
  <c r="Q217" i="1"/>
  <c r="AA217" i="1"/>
  <c r="BH217" i="1"/>
  <c r="AK217" i="1"/>
  <c r="Q219" i="1"/>
  <c r="AA219" i="1"/>
  <c r="BH219" i="1"/>
  <c r="AK219" i="1"/>
  <c r="AR435" i="1"/>
  <c r="AX346" i="1"/>
  <c r="AW346" i="1" s="1"/>
  <c r="AH391" i="1"/>
  <c r="F496" i="1"/>
  <c r="BB496" i="1"/>
  <c r="BA496" i="1" s="1"/>
  <c r="AT333" i="1"/>
  <c r="AX46" i="1"/>
  <c r="AX22" i="1" s="1"/>
  <c r="O391" i="1"/>
  <c r="O380" i="1" s="1"/>
  <c r="O534" i="1" s="1"/>
  <c r="K534" i="1" s="1"/>
  <c r="Z311" i="1"/>
  <c r="BL531" i="1"/>
  <c r="AS531" i="1"/>
  <c r="BF677" i="1"/>
  <c r="AR674" i="1"/>
  <c r="AR705" i="1" s="1"/>
  <c r="AJ705" i="1" s="1"/>
  <c r="BF676" i="1"/>
  <c r="BF723" i="1"/>
  <c r="AR723" i="1"/>
  <c r="AJ723" i="1" s="1"/>
  <c r="AK723" i="1" s="1"/>
  <c r="BH556" i="1"/>
  <c r="AK556" i="1"/>
  <c r="BH560" i="1"/>
  <c r="AK560" i="1"/>
  <c r="BH559" i="1"/>
  <c r="BH555" i="1"/>
  <c r="AK555" i="1"/>
  <c r="BB320" i="1"/>
  <c r="BA320" i="1" s="1"/>
  <c r="BD619" i="1"/>
  <c r="D407" i="1"/>
  <c r="D722" i="1"/>
  <c r="AC104" i="1"/>
  <c r="H707" i="1"/>
  <c r="N22" i="1"/>
  <c r="G623" i="1"/>
  <c r="BD627" i="1"/>
  <c r="BA627" i="1" s="1"/>
  <c r="BH562" i="1"/>
  <c r="E636" i="1"/>
  <c r="E738" i="1"/>
  <c r="P470" i="1"/>
  <c r="I644" i="1"/>
  <c r="H644" i="1" s="1"/>
  <c r="K644" i="1"/>
  <c r="AX49" i="1"/>
  <c r="AV186" i="1"/>
  <c r="F615" i="1"/>
  <c r="AZ404" i="1"/>
  <c r="AW404" i="1" s="1"/>
  <c r="G622" i="1"/>
  <c r="E622" i="1" s="1"/>
  <c r="R230" i="1"/>
  <c r="P230" i="1" s="1"/>
  <c r="K504" i="1"/>
  <c r="AT680" i="1"/>
  <c r="D726" i="1"/>
  <c r="AW636" i="1"/>
  <c r="R330" i="1"/>
  <c r="AM232" i="1"/>
  <c r="AL231" i="1"/>
  <c r="AJ231" i="1" s="1"/>
  <c r="E396" i="1"/>
  <c r="BF600" i="1"/>
  <c r="K607" i="1"/>
  <c r="K612" i="1"/>
  <c r="AK612" i="1" s="1"/>
  <c r="AC612" i="1"/>
  <c r="Z232" i="1"/>
  <c r="AB231" i="1"/>
  <c r="AY720" i="1"/>
  <c r="AY727" i="1"/>
  <c r="Z607" i="1"/>
  <c r="BH600" i="1"/>
  <c r="AL714" i="1"/>
  <c r="BJ32" i="1"/>
  <c r="BA434" i="1"/>
  <c r="AM352" i="1"/>
  <c r="AL351" i="1"/>
  <c r="S352" i="1"/>
  <c r="R351" i="1"/>
  <c r="S351" i="1" s="1"/>
  <c r="AT49" i="1"/>
  <c r="AK625" i="1"/>
  <c r="BF625" i="1"/>
  <c r="AA626" i="1"/>
  <c r="BF626" i="1"/>
  <c r="AA642" i="1"/>
  <c r="BF642" i="1"/>
  <c r="K316" i="1"/>
  <c r="BF316" i="1" s="1"/>
  <c r="BH316" i="1"/>
  <c r="AI628" i="1"/>
  <c r="BL628" i="1"/>
  <c r="AK634" i="1"/>
  <c r="BF634" i="1"/>
  <c r="Q635" i="1"/>
  <c r="BF635" i="1"/>
  <c r="BH320" i="1"/>
  <c r="L310" i="1"/>
  <c r="L309" i="1" s="1"/>
  <c r="AA620" i="1"/>
  <c r="BF620" i="1"/>
  <c r="AA621" i="1"/>
  <c r="BF621" i="1"/>
  <c r="AK641" i="1"/>
  <c r="BF641" i="1"/>
  <c r="K675" i="1"/>
  <c r="BF675" i="1" s="1"/>
  <c r="BL675" i="1"/>
  <c r="K404" i="1"/>
  <c r="BF404" i="1" s="1"/>
  <c r="BL404" i="1"/>
  <c r="I465" i="1"/>
  <c r="BH465" i="1"/>
  <c r="AK631" i="1"/>
  <c r="BF631" i="1"/>
  <c r="AA632" i="1"/>
  <c r="BF632" i="1"/>
  <c r="AS633" i="1"/>
  <c r="BL633" i="1"/>
  <c r="AS636" i="1"/>
  <c r="BL636" i="1"/>
  <c r="AS622" i="1"/>
  <c r="BL622" i="1"/>
  <c r="AH644" i="1"/>
  <c r="K459" i="1"/>
  <c r="BF459" i="1" s="1"/>
  <c r="BH459" i="1"/>
  <c r="AI630" i="1"/>
  <c r="BL630" i="1"/>
  <c r="AK637" i="1"/>
  <c r="BF637" i="1"/>
  <c r="Q638" i="1"/>
  <c r="BF638" i="1"/>
  <c r="AI623" i="1"/>
  <c r="BL623" i="1"/>
  <c r="K467" i="1"/>
  <c r="BF467" i="1" s="1"/>
  <c r="BH467" i="1"/>
  <c r="AS624" i="1"/>
  <c r="BL624" i="1"/>
  <c r="AI629" i="1"/>
  <c r="BL629" i="1"/>
  <c r="AI643" i="1"/>
  <c r="BK643" i="1"/>
  <c r="X391" i="1"/>
  <c r="K396" i="1"/>
  <c r="BF396" i="1" s="1"/>
  <c r="BL396" i="1"/>
  <c r="K416" i="1"/>
  <c r="BF416" i="1" s="1"/>
  <c r="BL416" i="1"/>
  <c r="AK283" i="1"/>
  <c r="BF283" i="1"/>
  <c r="AK286" i="1"/>
  <c r="BF286" i="1"/>
  <c r="AK285" i="1"/>
  <c r="BF285" i="1"/>
  <c r="K287" i="1"/>
  <c r="BF287" i="1" s="1"/>
  <c r="BH287" i="1"/>
  <c r="AX271" i="1"/>
  <c r="AW271" i="1" s="1"/>
  <c r="S119" i="1"/>
  <c r="BB561" i="1"/>
  <c r="BA561" i="1" s="1"/>
  <c r="AZ561" i="1"/>
  <c r="Z603" i="1"/>
  <c r="BG603" i="1"/>
  <c r="BE603" i="1" s="1"/>
  <c r="BF603" i="1" s="1"/>
  <c r="AC601" i="1"/>
  <c r="BG601" i="1"/>
  <c r="BE601" i="1" s="1"/>
  <c r="BF601" i="1" s="1"/>
  <c r="N14" i="1"/>
  <c r="BJ607" i="1"/>
  <c r="O14" i="1"/>
  <c r="BL14" i="1" s="1"/>
  <c r="BL607" i="1"/>
  <c r="BF567" i="1"/>
  <c r="AK567" i="1"/>
  <c r="P407" i="1"/>
  <c r="K274" i="1"/>
  <c r="BF274" i="1" s="1"/>
  <c r="BH274" i="1"/>
  <c r="AC497" i="1"/>
  <c r="BH497" i="1"/>
  <c r="AA395" i="1"/>
  <c r="BF395" i="1"/>
  <c r="AA406" i="1"/>
  <c r="BF406" i="1"/>
  <c r="Q369" i="1"/>
  <c r="AK423" i="1"/>
  <c r="BF423" i="1"/>
  <c r="AK403" i="1"/>
  <c r="BF403" i="1"/>
  <c r="AA121" i="1"/>
  <c r="BF121" i="1"/>
  <c r="Q430" i="1"/>
  <c r="BF430" i="1"/>
  <c r="AK277" i="1"/>
  <c r="BF277" i="1"/>
  <c r="AP49" i="1"/>
  <c r="AP23" i="1" s="1"/>
  <c r="AA63" i="1"/>
  <c r="BF63" i="1"/>
  <c r="AA78" i="1"/>
  <c r="BF78" i="1"/>
  <c r="AG209" i="1"/>
  <c r="BH332" i="1"/>
  <c r="BE332" i="1"/>
  <c r="BF332" i="1" s="1"/>
  <c r="Z335" i="1"/>
  <c r="AA335" i="1" s="1"/>
  <c r="BG335" i="1"/>
  <c r="K330" i="1"/>
  <c r="AC331" i="1"/>
  <c r="BG331" i="1"/>
  <c r="AC338" i="1"/>
  <c r="BG338" i="1"/>
  <c r="BG341" i="1"/>
  <c r="AC328" i="1"/>
  <c r="BG328" i="1"/>
  <c r="BH328" i="1" s="1"/>
  <c r="K334" i="1"/>
  <c r="AC337" i="1"/>
  <c r="BG337" i="1"/>
  <c r="BG311" i="1"/>
  <c r="BH311" i="1" s="1"/>
  <c r="BH326" i="1"/>
  <c r="BE326" i="1"/>
  <c r="BF326" i="1" s="1"/>
  <c r="AC336" i="1"/>
  <c r="BG336" i="1"/>
  <c r="AA240" i="1"/>
  <c r="BF240" i="1"/>
  <c r="K224" i="1"/>
  <c r="BF224" i="1" s="1"/>
  <c r="BH224" i="1"/>
  <c r="K236" i="1"/>
  <c r="BF236" i="1" s="1"/>
  <c r="BH236" i="1"/>
  <c r="AK237" i="1"/>
  <c r="BF237" i="1"/>
  <c r="AA241" i="1"/>
  <c r="BF241" i="1"/>
  <c r="K557" i="1"/>
  <c r="BF557" i="1" s="1"/>
  <c r="BH557" i="1"/>
  <c r="AA499" i="1"/>
  <c r="BF499" i="1"/>
  <c r="K173" i="1"/>
  <c r="K33" i="1" s="1"/>
  <c r="BF33" i="1" s="1"/>
  <c r="BF173" i="1"/>
  <c r="K231" i="1"/>
  <c r="BF231" i="1" s="1"/>
  <c r="BH231" i="1"/>
  <c r="BJ171" i="1"/>
  <c r="BF171" i="1"/>
  <c r="K250" i="1"/>
  <c r="BF250" i="1" s="1"/>
  <c r="BH250" i="1"/>
  <c r="K246" i="1"/>
  <c r="BF246" i="1" s="1"/>
  <c r="BH246" i="1"/>
  <c r="K261" i="1"/>
  <c r="BF261" i="1" s="1"/>
  <c r="BH261" i="1"/>
  <c r="K215" i="1"/>
  <c r="BF215" i="1"/>
  <c r="AA321" i="1"/>
  <c r="AA322" i="1"/>
  <c r="K361" i="1"/>
  <c r="BF361" i="1" s="1"/>
  <c r="BH361" i="1"/>
  <c r="AA493" i="1"/>
  <c r="Q394" i="1"/>
  <c r="AC552" i="1"/>
  <c r="BG552" i="1"/>
  <c r="L532" i="1"/>
  <c r="BH348" i="1"/>
  <c r="Z326" i="1"/>
  <c r="AA326" i="1" s="1"/>
  <c r="AC326" i="1"/>
  <c r="K311" i="1"/>
  <c r="AC107" i="1"/>
  <c r="L319" i="1"/>
  <c r="O22" i="1"/>
  <c r="L56" i="1"/>
  <c r="K56" i="1" s="1"/>
  <c r="BF56" i="1" s="1"/>
  <c r="AH222" i="1"/>
  <c r="P22" i="1"/>
  <c r="I25" i="1"/>
  <c r="AX540" i="1"/>
  <c r="AW540" i="1" s="1"/>
  <c r="Z561" i="1"/>
  <c r="AT561" i="1"/>
  <c r="BH568" i="1"/>
  <c r="AL334" i="1"/>
  <c r="AJ334" i="1" s="1"/>
  <c r="BF706" i="1"/>
  <c r="R714" i="1"/>
  <c r="R753" i="1"/>
  <c r="P753" i="1" s="1"/>
  <c r="AT346" i="1"/>
  <c r="Z753" i="1"/>
  <c r="G309" i="1"/>
  <c r="Q631" i="1"/>
  <c r="Q272" i="1"/>
  <c r="AL330" i="1"/>
  <c r="AJ330" i="1" s="1"/>
  <c r="BA623" i="1"/>
  <c r="AJ271" i="1"/>
  <c r="AA583" i="1"/>
  <c r="K622" i="1"/>
  <c r="BF622" i="1" s="1"/>
  <c r="P404" i="1"/>
  <c r="Q404" i="1" s="1"/>
  <c r="Y404" i="1"/>
  <c r="AT173" i="1"/>
  <c r="AT33" i="1" s="1"/>
  <c r="E443" i="1"/>
  <c r="Q625" i="1"/>
  <c r="AJ639" i="1"/>
  <c r="AK402" i="1"/>
  <c r="E500" i="1"/>
  <c r="L669" i="1"/>
  <c r="AA706" i="1"/>
  <c r="O52" i="1"/>
  <c r="O27" i="1" s="1"/>
  <c r="Y622" i="1"/>
  <c r="BA628" i="1"/>
  <c r="BA104" i="1" s="1"/>
  <c r="AK635" i="1"/>
  <c r="N208" i="1"/>
  <c r="N52" i="1"/>
  <c r="AC341" i="1"/>
  <c r="K144" i="1"/>
  <c r="K420" i="1"/>
  <c r="BF420" i="1" s="1"/>
  <c r="P436" i="1"/>
  <c r="Y420" i="1"/>
  <c r="P271" i="1"/>
  <c r="AL274" i="1"/>
  <c r="AJ274" i="1" s="1"/>
  <c r="AR222" i="1"/>
  <c r="L244" i="1"/>
  <c r="W32" i="1"/>
  <c r="AF27" i="1"/>
  <c r="AB236" i="1"/>
  <c r="AL713" i="1"/>
  <c r="AK28" i="1"/>
  <c r="AK30" i="1"/>
  <c r="BA88" i="1"/>
  <c r="AK92" i="1"/>
  <c r="AK96" i="1"/>
  <c r="AK100" i="1"/>
  <c r="AK116" i="1"/>
  <c r="BH116" i="1"/>
  <c r="AK151" i="1"/>
  <c r="AK155" i="1"/>
  <c r="AX251" i="1"/>
  <c r="AX250" i="1" s="1"/>
  <c r="AW250" i="1" s="1"/>
  <c r="E271" i="1"/>
  <c r="AK315" i="1"/>
  <c r="AC316" i="1"/>
  <c r="AX321" i="1"/>
  <c r="AW321" i="1" s="1"/>
  <c r="Z416" i="1"/>
  <c r="Z420" i="1"/>
  <c r="AX565" i="1"/>
  <c r="AW565" i="1" s="1"/>
  <c r="BE568" i="1"/>
  <c r="BF568" i="1" s="1"/>
  <c r="AZ619" i="1"/>
  <c r="E624" i="1"/>
  <c r="BA624" i="1"/>
  <c r="P721" i="1"/>
  <c r="AX308" i="1"/>
  <c r="AW308" i="1" s="1"/>
  <c r="AK37" i="1"/>
  <c r="AY38" i="1"/>
  <c r="BA74" i="1"/>
  <c r="BG74" i="1"/>
  <c r="AT82" i="1"/>
  <c r="AK115" i="1"/>
  <c r="BH115" i="1"/>
  <c r="AK150" i="1"/>
  <c r="AK154" i="1"/>
  <c r="Q288" i="1"/>
  <c r="AK363" i="1"/>
  <c r="BE487" i="1"/>
  <c r="AX498" i="1"/>
  <c r="AW498" i="1" s="1"/>
  <c r="AK503" i="1"/>
  <c r="AX508" i="1"/>
  <c r="AW508" i="1" s="1"/>
  <c r="AI706" i="1"/>
  <c r="AB714" i="1"/>
  <c r="AB713" i="1" s="1"/>
  <c r="AB40" i="1" s="1"/>
  <c r="AK29" i="1"/>
  <c r="AK31" i="1"/>
  <c r="AZ186" i="1"/>
  <c r="BA70" i="1"/>
  <c r="BG70" i="1"/>
  <c r="AK94" i="1"/>
  <c r="AK98" i="1"/>
  <c r="AK102" i="1"/>
  <c r="AK318" i="1"/>
  <c r="BB484" i="1"/>
  <c r="BA484" i="1" s="1"/>
  <c r="AT493" i="1"/>
  <c r="AV538" i="1"/>
  <c r="AV537" i="1" s="1"/>
  <c r="E707" i="1"/>
  <c r="AX602" i="1"/>
  <c r="AW602" i="1" s="1"/>
  <c r="BH602" i="1"/>
  <c r="AA639" i="1"/>
  <c r="AL669" i="1"/>
  <c r="BA71" i="1"/>
  <c r="BG71" i="1"/>
  <c r="AX145" i="1"/>
  <c r="AW145" i="1" s="1"/>
  <c r="AX59" i="1"/>
  <c r="AW59" i="1" s="1"/>
  <c r="BH59" i="1"/>
  <c r="BA73" i="1"/>
  <c r="BG73" i="1"/>
  <c r="BE90" i="1"/>
  <c r="BF90" i="1" s="1"/>
  <c r="AK114" i="1"/>
  <c r="BH114" i="1"/>
  <c r="BB139" i="1"/>
  <c r="BA139" i="1" s="1"/>
  <c r="AT139" i="1"/>
  <c r="AK149" i="1"/>
  <c r="AK153" i="1"/>
  <c r="AK157" i="1"/>
  <c r="AK273" i="1"/>
  <c r="AK288" i="1"/>
  <c r="F538" i="1"/>
  <c r="G561" i="1"/>
  <c r="AZ623" i="1"/>
  <c r="AW623" i="1" s="1"/>
  <c r="K633" i="1"/>
  <c r="BF633" i="1" s="1"/>
  <c r="P718" i="1"/>
  <c r="P738" i="1"/>
  <c r="AV27" i="1"/>
  <c r="BA64" i="1"/>
  <c r="BG64" i="1"/>
  <c r="AK93" i="1"/>
  <c r="AK97" i="1"/>
  <c r="AK101" i="1"/>
  <c r="AK214" i="1"/>
  <c r="BH214" i="1"/>
  <c r="AB224" i="1"/>
  <c r="AB531" i="1" s="1"/>
  <c r="X222" i="1"/>
  <c r="E319" i="1"/>
  <c r="X484" i="1"/>
  <c r="AZ20" i="1"/>
  <c r="AA635" i="1"/>
  <c r="AK95" i="1"/>
  <c r="AK99" i="1"/>
  <c r="AK124" i="1"/>
  <c r="BH124" i="1"/>
  <c r="H18" i="1"/>
  <c r="AM25" i="1"/>
  <c r="AK36" i="1"/>
  <c r="L66" i="1"/>
  <c r="K66" i="1" s="1"/>
  <c r="BA69" i="1"/>
  <c r="BG69" i="1"/>
  <c r="BA89" i="1"/>
  <c r="AK117" i="1"/>
  <c r="BH117" i="1"/>
  <c r="AK125" i="1"/>
  <c r="BH125" i="1"/>
  <c r="Z147" i="1"/>
  <c r="AK152" i="1"/>
  <c r="AK156" i="1"/>
  <c r="AX173" i="1"/>
  <c r="AW173" i="1" s="1"/>
  <c r="AW33" i="1" s="1"/>
  <c r="BH173" i="1"/>
  <c r="AX345" i="1"/>
  <c r="AW345" i="1" s="1"/>
  <c r="L435" i="1"/>
  <c r="AL443" i="1"/>
  <c r="AJ443" i="1" s="1"/>
  <c r="AX443" i="1" s="1"/>
  <c r="AW443" i="1" s="1"/>
  <c r="AW435" i="1" s="1"/>
  <c r="AX485" i="1"/>
  <c r="AW485" i="1" s="1"/>
  <c r="AX500" i="1"/>
  <c r="AW500" i="1" s="1"/>
  <c r="AX680" i="1"/>
  <c r="AW680" i="1" s="1"/>
  <c r="AL311" i="1"/>
  <c r="Q342" i="1"/>
  <c r="AJ326" i="1"/>
  <c r="BH57" i="1"/>
  <c r="F55" i="1"/>
  <c r="Q723" i="1"/>
  <c r="AL33" i="1"/>
  <c r="AR27" i="1"/>
  <c r="P57" i="1"/>
  <c r="AB319" i="1"/>
  <c r="Z319" i="1" s="1"/>
  <c r="E333" i="1"/>
  <c r="AB334" i="1"/>
  <c r="AB333" i="1" s="1"/>
  <c r="AT319" i="1"/>
  <c r="AA676" i="1"/>
  <c r="BC171" i="1"/>
  <c r="BC32" i="1" s="1"/>
  <c r="R551" i="1"/>
  <c r="E541" i="1"/>
  <c r="Q567" i="1"/>
  <c r="AC567" i="1"/>
  <c r="AV395" i="1"/>
  <c r="L33" i="1"/>
  <c r="BH33" i="1" s="1"/>
  <c r="AT15" i="1"/>
  <c r="AA723" i="1"/>
  <c r="AM565" i="1"/>
  <c r="E539" i="1"/>
  <c r="R61" i="1"/>
  <c r="P61" i="1" s="1"/>
  <c r="AI420" i="1"/>
  <c r="Z432" i="1"/>
  <c r="P173" i="1"/>
  <c r="P33" i="1" s="1"/>
  <c r="R33" i="1"/>
  <c r="AL459" i="1"/>
  <c r="AJ459" i="1" s="1"/>
  <c r="AB504" i="1"/>
  <c r="P552" i="1"/>
  <c r="Q585" i="1"/>
  <c r="AK621" i="1"/>
  <c r="AM119" i="1"/>
  <c r="AK272" i="1"/>
  <c r="AJ337" i="1"/>
  <c r="AK337" i="1" s="1"/>
  <c r="AA342" i="1"/>
  <c r="I680" i="1"/>
  <c r="H680" i="1" s="1"/>
  <c r="G222" i="1"/>
  <c r="I236" i="1"/>
  <c r="H236" i="1" s="1"/>
  <c r="S326" i="1"/>
  <c r="S341" i="1"/>
  <c r="K432" i="1"/>
  <c r="BF432" i="1" s="1"/>
  <c r="Q494" i="1"/>
  <c r="AA579" i="1"/>
  <c r="K636" i="1"/>
  <c r="BA636" i="1"/>
  <c r="AX327" i="1"/>
  <c r="AW327" i="1" s="1"/>
  <c r="K433" i="1"/>
  <c r="AM341" i="1"/>
  <c r="Z404" i="1"/>
  <c r="I458" i="1"/>
  <c r="H458" i="1" s="1"/>
  <c r="BA485" i="1"/>
  <c r="Q601" i="1"/>
  <c r="AG32" i="1"/>
  <c r="AG171" i="1"/>
  <c r="W171" i="1"/>
  <c r="Z366" i="1"/>
  <c r="AA366" i="1" s="1"/>
  <c r="AB365" i="1"/>
  <c r="AK377" i="1"/>
  <c r="Y432" i="1"/>
  <c r="N611" i="1"/>
  <c r="N45" i="1"/>
  <c r="AW619" i="1"/>
  <c r="AW707" i="1" s="1"/>
  <c r="AH675" i="1"/>
  <c r="P741" i="1"/>
  <c r="E86" i="1"/>
  <c r="E82" i="1" s="1"/>
  <c r="AJ404" i="1"/>
  <c r="AK404" i="1" s="1"/>
  <c r="L458" i="1"/>
  <c r="O611" i="1"/>
  <c r="AS611" i="1" s="1"/>
  <c r="O45" i="1"/>
  <c r="AK586" i="1"/>
  <c r="AZ627" i="1"/>
  <c r="AW627" i="1" s="1"/>
  <c r="E504" i="1"/>
  <c r="V49" i="1"/>
  <c r="V23" i="1" s="1"/>
  <c r="AY49" i="1"/>
  <c r="P504" i="1"/>
  <c r="E230" i="1"/>
  <c r="AZ27" i="1"/>
  <c r="X27" i="1"/>
  <c r="Q143" i="1"/>
  <c r="BD27" i="1"/>
  <c r="AH27" i="1"/>
  <c r="AX142" i="1"/>
  <c r="AW142" i="1" s="1"/>
  <c r="AK143" i="1"/>
  <c r="AP27" i="1"/>
  <c r="AS425" i="1"/>
  <c r="AZ425" i="1" s="1"/>
  <c r="AW425" i="1" s="1"/>
  <c r="AR424" i="1"/>
  <c r="AJ424" i="1" s="1"/>
  <c r="AJ139" i="1"/>
  <c r="BH139" i="1" s="1"/>
  <c r="V536" i="1"/>
  <c r="S14" i="1"/>
  <c r="AK369" i="1"/>
  <c r="P396" i="1"/>
  <c r="Q493" i="1"/>
  <c r="AJ509" i="1"/>
  <c r="Q583" i="1"/>
  <c r="Q508" i="1"/>
  <c r="AA143" i="1"/>
  <c r="R158" i="1"/>
  <c r="P158" i="1" s="1"/>
  <c r="AK371" i="1"/>
  <c r="I60" i="1"/>
  <c r="H60" i="1" s="1"/>
  <c r="AA79" i="1"/>
  <c r="E66" i="1"/>
  <c r="R320" i="1"/>
  <c r="R310" i="1" s="1"/>
  <c r="R309" i="1" s="1"/>
  <c r="AK249" i="1"/>
  <c r="AK248" i="1"/>
  <c r="AJ215" i="1"/>
  <c r="BH215" i="1" s="1"/>
  <c r="BH540" i="1"/>
  <c r="AA720" i="1"/>
  <c r="AH714" i="1"/>
  <c r="AH713" i="1" s="1"/>
  <c r="AH40" i="1" s="1"/>
  <c r="BF14" i="1"/>
  <c r="O538" i="1"/>
  <c r="Q354" i="1"/>
  <c r="Z320" i="1"/>
  <c r="L212" i="1"/>
  <c r="BF212" i="1" s="1"/>
  <c r="AB33" i="1"/>
  <c r="Z74" i="1"/>
  <c r="AA74" i="1" s="1"/>
  <c r="AB72" i="1"/>
  <c r="Z72" i="1" s="1"/>
  <c r="AA72" i="1" s="1"/>
  <c r="AB57" i="1"/>
  <c r="AB56" i="1" s="1"/>
  <c r="BB68" i="1"/>
  <c r="BA68" i="1" s="1"/>
  <c r="BB72" i="1"/>
  <c r="BA72" i="1" s="1"/>
  <c r="R75" i="1"/>
  <c r="S75" i="1" s="1"/>
  <c r="AB75" i="1"/>
  <c r="Z75" i="1" s="1"/>
  <c r="AA75" i="1" s="1"/>
  <c r="R76" i="1"/>
  <c r="S76" i="1" s="1"/>
  <c r="AM84" i="1"/>
  <c r="AB87" i="1"/>
  <c r="Z87" i="1" s="1"/>
  <c r="BB60" i="1"/>
  <c r="BA60" i="1" s="1"/>
  <c r="AC80" i="1"/>
  <c r="AL75" i="1"/>
  <c r="AJ75" i="1" s="1"/>
  <c r="BH75" i="1" s="1"/>
  <c r="K516" i="1"/>
  <c r="BF516" i="1" s="1"/>
  <c r="BA600" i="1"/>
  <c r="Q162" i="1"/>
  <c r="AA162" i="1"/>
  <c r="Q252" i="1"/>
  <c r="AS677" i="1"/>
  <c r="Q371" i="1"/>
  <c r="R313" i="1"/>
  <c r="S313" i="1" s="1"/>
  <c r="K86" i="1"/>
  <c r="L83" i="1"/>
  <c r="W24" i="1"/>
  <c r="AM71" i="1"/>
  <c r="Q214" i="1"/>
  <c r="AB226" i="1"/>
  <c r="AC226" i="1" s="1"/>
  <c r="Z242" i="1"/>
  <c r="AA242" i="1" s="1"/>
  <c r="Z247" i="1"/>
  <c r="AA247" i="1" s="1"/>
  <c r="S316" i="1"/>
  <c r="Q317" i="1"/>
  <c r="AM336" i="1"/>
  <c r="AJ394" i="1"/>
  <c r="AK394" i="1" s="1"/>
  <c r="K470" i="1"/>
  <c r="BF470" i="1" s="1"/>
  <c r="Q513" i="1"/>
  <c r="H604" i="1"/>
  <c r="BA622" i="1"/>
  <c r="Y628" i="1"/>
  <c r="AS630" i="1"/>
  <c r="AI639" i="1"/>
  <c r="E18" i="1"/>
  <c r="AT69" i="1"/>
  <c r="AT71" i="1"/>
  <c r="BB87" i="1"/>
  <c r="BA87" i="1" s="1"/>
  <c r="AM215" i="1"/>
  <c r="R226" i="1"/>
  <c r="S226" i="1" s="1"/>
  <c r="P232" i="1"/>
  <c r="AJ280" i="1"/>
  <c r="P331" i="1"/>
  <c r="Q331" i="1" s="1"/>
  <c r="AW433" i="1"/>
  <c r="AJ470" i="1"/>
  <c r="E540" i="1"/>
  <c r="P123" i="1"/>
  <c r="BB144" i="1"/>
  <c r="BA144" i="1" s="1"/>
  <c r="AJ247" i="1"/>
  <c r="AK247" i="1" s="1"/>
  <c r="AM248" i="1"/>
  <c r="Z262" i="1"/>
  <c r="AA262" i="1" s="1"/>
  <c r="AA314" i="1"/>
  <c r="BA321" i="1"/>
  <c r="P336" i="1"/>
  <c r="Q336" i="1" s="1"/>
  <c r="Z392" i="1"/>
  <c r="AA392" i="1" s="1"/>
  <c r="AV392" i="1"/>
  <c r="E404" i="1"/>
  <c r="AI404" i="1"/>
  <c r="AJ505" i="1"/>
  <c r="AC554" i="1"/>
  <c r="E623" i="1"/>
  <c r="O627" i="1"/>
  <c r="Q632" i="1"/>
  <c r="E60" i="1"/>
  <c r="AB68" i="1"/>
  <c r="AC68" i="1" s="1"/>
  <c r="E72" i="1"/>
  <c r="AB76" i="1"/>
  <c r="AC76" i="1" s="1"/>
  <c r="P104" i="1"/>
  <c r="L106" i="1"/>
  <c r="P119" i="1"/>
  <c r="Q119" i="1" s="1"/>
  <c r="L213" i="1"/>
  <c r="L230" i="1"/>
  <c r="S230" i="1" s="1"/>
  <c r="BA249" i="1"/>
  <c r="F435" i="1"/>
  <c r="F468" i="1" s="1"/>
  <c r="F608" i="1" s="1"/>
  <c r="F749" i="1" s="1"/>
  <c r="G473" i="1"/>
  <c r="AA625" i="1"/>
  <c r="AV627" i="1"/>
  <c r="AI716" i="1"/>
  <c r="L138" i="1"/>
  <c r="K138" i="1" s="1"/>
  <c r="BF138" i="1" s="1"/>
  <c r="E316" i="1"/>
  <c r="AK317" i="1"/>
  <c r="I330" i="1"/>
  <c r="H330" i="1" s="1"/>
  <c r="AC335" i="1"/>
  <c r="P337" i="1"/>
  <c r="Q337" i="1" s="1"/>
  <c r="AX341" i="1"/>
  <c r="AW341" i="1" s="1"/>
  <c r="AJ392" i="1"/>
  <c r="AK392" i="1" s="1"/>
  <c r="I501" i="1"/>
  <c r="H501" i="1" s="1"/>
  <c r="BA509" i="1"/>
  <c r="AZ538" i="1"/>
  <c r="E551" i="1"/>
  <c r="AX554" i="1"/>
  <c r="AW554" i="1" s="1"/>
  <c r="AA585" i="1"/>
  <c r="AJ603" i="1"/>
  <c r="AB61" i="1"/>
  <c r="AC61" i="1" s="1"/>
  <c r="AC62" i="1"/>
  <c r="Z70" i="1"/>
  <c r="AA70" i="1" s="1"/>
  <c r="Z71" i="1"/>
  <c r="AA71" i="1" s="1"/>
  <c r="AB106" i="1"/>
  <c r="Z106" i="1" s="1"/>
  <c r="AJ229" i="1"/>
  <c r="AK229" i="1" s="1"/>
  <c r="AJ232" i="1"/>
  <c r="BB458" i="1"/>
  <c r="BA458" i="1" s="1"/>
  <c r="Z556" i="1"/>
  <c r="AA540" i="1" s="1"/>
  <c r="Y633" i="1"/>
  <c r="Y643" i="1"/>
  <c r="AK172" i="1"/>
  <c r="BA335" i="1"/>
  <c r="Z364" i="1"/>
  <c r="AA364" i="1" s="1"/>
  <c r="BD396" i="1"/>
  <c r="BD346" i="1" s="1"/>
  <c r="Z470" i="1"/>
  <c r="AK600" i="1"/>
  <c r="Q621" i="1"/>
  <c r="K630" i="1"/>
  <c r="Q630" i="1" s="1"/>
  <c r="R87" i="1"/>
  <c r="S87" i="1" s="1"/>
  <c r="Z104" i="1"/>
  <c r="AM106" i="1"/>
  <c r="Z376" i="1"/>
  <c r="AA376" i="1" s="1"/>
  <c r="Z374" i="1"/>
  <c r="Y429" i="1"/>
  <c r="R440" i="1"/>
  <c r="P440" i="1" s="1"/>
  <c r="P464" i="1" s="1"/>
  <c r="AX464" i="1"/>
  <c r="AW464" i="1" s="1"/>
  <c r="BA470" i="1"/>
  <c r="Z721" i="1"/>
  <c r="Q321" i="1"/>
  <c r="AA580" i="1"/>
  <c r="AK110" i="1"/>
  <c r="Q338" i="1"/>
  <c r="Q581" i="1"/>
  <c r="Z568" i="1"/>
  <c r="AA568" i="1" s="1"/>
  <c r="AK338" i="1"/>
  <c r="AA411" i="1"/>
  <c r="AK408" i="1"/>
  <c r="AA582" i="1"/>
  <c r="Q582" i="1"/>
  <c r="Q547" i="1"/>
  <c r="AM568" i="1"/>
  <c r="AK581" i="1"/>
  <c r="AA394" i="1"/>
  <c r="AA405" i="1"/>
  <c r="AC559" i="1"/>
  <c r="Q578" i="1"/>
  <c r="AA578" i="1"/>
  <c r="AG576" i="1"/>
  <c r="S558" i="1"/>
  <c r="AL557" i="1"/>
  <c r="AJ557" i="1" s="1"/>
  <c r="R557" i="1"/>
  <c r="P557" i="1" s="1"/>
  <c r="AM559" i="1"/>
  <c r="AA560" i="1"/>
  <c r="Q556" i="1"/>
  <c r="AT554" i="1"/>
  <c r="Q555" i="1"/>
  <c r="AK547" i="1"/>
  <c r="AM567" i="1"/>
  <c r="AK568" i="1"/>
  <c r="P568" i="1"/>
  <c r="Q568" i="1" s="1"/>
  <c r="P564" i="1"/>
  <c r="Q564" i="1" s="1"/>
  <c r="K559" i="1"/>
  <c r="AK559" i="1" s="1"/>
  <c r="AC557" i="1"/>
  <c r="AJ558" i="1"/>
  <c r="AK558" i="1" s="1"/>
  <c r="X538" i="1"/>
  <c r="Q558" i="1"/>
  <c r="BA555" i="1"/>
  <c r="Q553" i="1"/>
  <c r="AK553" i="1"/>
  <c r="AA547" i="1"/>
  <c r="Q546" i="1"/>
  <c r="I545" i="1"/>
  <c r="H545" i="1" s="1"/>
  <c r="AA546" i="1"/>
  <c r="I539" i="1"/>
  <c r="H539" i="1" s="1"/>
  <c r="S545" i="1"/>
  <c r="BB545" i="1"/>
  <c r="BA545" i="1" s="1"/>
  <c r="BB541" i="1"/>
  <c r="BA541" i="1" s="1"/>
  <c r="I541" i="1"/>
  <c r="H541" i="1" s="1"/>
  <c r="AM540" i="1"/>
  <c r="AM541" i="1"/>
  <c r="AC541" i="1"/>
  <c r="AJ412" i="1"/>
  <c r="Q377" i="1"/>
  <c r="L46" i="1"/>
  <c r="AM369" i="1"/>
  <c r="AC352" i="1"/>
  <c r="AA354" i="1"/>
  <c r="S364" i="1"/>
  <c r="P365" i="1"/>
  <c r="Q365" i="1" s="1"/>
  <c r="Z353" i="1"/>
  <c r="AA353" i="1" s="1"/>
  <c r="AC366" i="1"/>
  <c r="AM366" i="1"/>
  <c r="S377" i="1"/>
  <c r="AI396" i="1"/>
  <c r="Z396" i="1"/>
  <c r="AA399" i="1"/>
  <c r="AS429" i="1"/>
  <c r="AZ429" i="1" s="1"/>
  <c r="AW429" i="1" s="1"/>
  <c r="Q428" i="1"/>
  <c r="AW428" i="1"/>
  <c r="BA426" i="1"/>
  <c r="BD429" i="1"/>
  <c r="BA429" i="1" s="1"/>
  <c r="AA428" i="1"/>
  <c r="AI424" i="1"/>
  <c r="AK120" i="1"/>
  <c r="AA239" i="1"/>
  <c r="Q166" i="1"/>
  <c r="AA402" i="1"/>
  <c r="AK163" i="1"/>
  <c r="Q239" i="1"/>
  <c r="Q322" i="1"/>
  <c r="AA167" i="1"/>
  <c r="AK321" i="1"/>
  <c r="AK431" i="1"/>
  <c r="AK397" i="1"/>
  <c r="AA163" i="1"/>
  <c r="AA509" i="1"/>
  <c r="Q401" i="1"/>
  <c r="Q502" i="1"/>
  <c r="Q411" i="1"/>
  <c r="AA401" i="1"/>
  <c r="AK411" i="1"/>
  <c r="AK428" i="1"/>
  <c r="Q163" i="1"/>
  <c r="Q326" i="1"/>
  <c r="AA398" i="1"/>
  <c r="AK422" i="1"/>
  <c r="Q400" i="1"/>
  <c r="AK325" i="1"/>
  <c r="Q409" i="1"/>
  <c r="AA371" i="1"/>
  <c r="AA400" i="1"/>
  <c r="Q425" i="1"/>
  <c r="Q495" i="1"/>
  <c r="AK326" i="1"/>
  <c r="AA393" i="1"/>
  <c r="AA410" i="1"/>
  <c r="Q422" i="1"/>
  <c r="AK162" i="1"/>
  <c r="AA352" i="1"/>
  <c r="AK398" i="1"/>
  <c r="Q402" i="1"/>
  <c r="AA495" i="1"/>
  <c r="Q248" i="1"/>
  <c r="AK393" i="1"/>
  <c r="E346" i="1"/>
  <c r="AA397" i="1"/>
  <c r="AK409" i="1"/>
  <c r="AK410" i="1"/>
  <c r="Q417" i="1"/>
  <c r="AA421" i="1"/>
  <c r="AA422" i="1"/>
  <c r="Q512" i="1"/>
  <c r="Z505" i="1"/>
  <c r="AA505" i="1" s="1"/>
  <c r="AA507" i="1"/>
  <c r="AK507" i="1"/>
  <c r="AM507" i="1"/>
  <c r="AX501" i="1"/>
  <c r="AW501" i="1" s="1"/>
  <c r="AA502" i="1"/>
  <c r="AA500" i="1"/>
  <c r="Z496" i="1"/>
  <c r="AJ496" i="1"/>
  <c r="AT499" i="1"/>
  <c r="Q499" i="1"/>
  <c r="AK502" i="1"/>
  <c r="AT498" i="1"/>
  <c r="AK498" i="1"/>
  <c r="BA498" i="1"/>
  <c r="Q500" i="1"/>
  <c r="AK499" i="1"/>
  <c r="AC320" i="1"/>
  <c r="Q345" i="1"/>
  <c r="AA345" i="1"/>
  <c r="AA285" i="1"/>
  <c r="AB275" i="1"/>
  <c r="Z275" i="1" s="1"/>
  <c r="AJ276" i="1"/>
  <c r="AK276" i="1" s="1"/>
  <c r="S288" i="1"/>
  <c r="Q283" i="1"/>
  <c r="K275" i="1"/>
  <c r="BF275" i="1" s="1"/>
  <c r="R287" i="1"/>
  <c r="Q286" i="1"/>
  <c r="AL287" i="1"/>
  <c r="AM287" i="1" s="1"/>
  <c r="Q285" i="1"/>
  <c r="AA286" i="1"/>
  <c r="P229" i="1"/>
  <c r="Q229" i="1" s="1"/>
  <c r="AC14" i="1"/>
  <c r="P24" i="1"/>
  <c r="Q24" i="1" s="1"/>
  <c r="K171" i="1"/>
  <c r="Q171" i="1" s="1"/>
  <c r="P227" i="1"/>
  <c r="Z229" i="1"/>
  <c r="AA229" i="1" s="1"/>
  <c r="AT247" i="1"/>
  <c r="AC67" i="1"/>
  <c r="Z68" i="1"/>
  <c r="AA68" i="1" s="1"/>
  <c r="Z69" i="1"/>
  <c r="AA69" i="1" s="1"/>
  <c r="E75" i="1"/>
  <c r="BB86" i="1"/>
  <c r="AB212" i="1"/>
  <c r="Q234" i="1"/>
  <c r="Q235" i="1"/>
  <c r="Q238" i="1"/>
  <c r="AC250" i="1"/>
  <c r="AG14" i="1"/>
  <c r="AL56" i="1"/>
  <c r="Z59" i="1"/>
  <c r="AA59" i="1" s="1"/>
  <c r="BB246" i="1"/>
  <c r="Z351" i="1"/>
  <c r="AI14" i="1"/>
  <c r="AA24" i="1"/>
  <c r="R72" i="1"/>
  <c r="AJ227" i="1"/>
  <c r="AX227" i="1" s="1"/>
  <c r="AW227" i="1" s="1"/>
  <c r="AL226" i="1"/>
  <c r="Q245" i="1"/>
  <c r="S247" i="1"/>
  <c r="AM250" i="1"/>
  <c r="Q261" i="1"/>
  <c r="H314" i="1"/>
  <c r="I313" i="1"/>
  <c r="H313" i="1" s="1"/>
  <c r="AG24" i="1"/>
  <c r="AL68" i="1"/>
  <c r="AL66" i="1" s="1"/>
  <c r="AC119" i="1"/>
  <c r="AM57" i="1"/>
  <c r="H59" i="1"/>
  <c r="H186" i="1" s="1"/>
  <c r="AB66" i="1"/>
  <c r="AC66" i="1" s="1"/>
  <c r="AK79" i="1"/>
  <c r="Z91" i="1"/>
  <c r="AA91" i="1" s="1"/>
  <c r="AJ104" i="1"/>
  <c r="BH104" i="1" s="1"/>
  <c r="AJ119" i="1"/>
  <c r="BH119" i="1" s="1"/>
  <c r="AT142" i="1"/>
  <c r="S161" i="1"/>
  <c r="AK167" i="1"/>
  <c r="H232" i="1"/>
  <c r="E236" i="1"/>
  <c r="AK238" i="1"/>
  <c r="Q554" i="1"/>
  <c r="W14" i="1"/>
  <c r="AS14" i="1"/>
  <c r="AT59" i="1"/>
  <c r="AC84" i="1"/>
  <c r="AB161" i="1"/>
  <c r="Z161" i="1" s="1"/>
  <c r="AA161" i="1" s="1"/>
  <c r="AQ24" i="1"/>
  <c r="R68" i="1"/>
  <c r="AL76" i="1"/>
  <c r="AJ77" i="1"/>
  <c r="BH77" i="1" s="1"/>
  <c r="AU171" i="1"/>
  <c r="AU32" i="1" s="1"/>
  <c r="Q172" i="1"/>
  <c r="E244" i="1"/>
  <c r="S250" i="1"/>
  <c r="AA283" i="1"/>
  <c r="AB297" i="1"/>
  <c r="BG297" i="1" s="1"/>
  <c r="AB313" i="1"/>
  <c r="L333" i="1"/>
  <c r="Z337" i="1"/>
  <c r="AA337" i="1" s="1"/>
  <c r="P341" i="1"/>
  <c r="AK342" i="1"/>
  <c r="AJ352" i="1"/>
  <c r="AJ364" i="1"/>
  <c r="AC376" i="1"/>
  <c r="AM377" i="1"/>
  <c r="AI392" i="1"/>
  <c r="Q393" i="1"/>
  <c r="Q395" i="1"/>
  <c r="Q399" i="1"/>
  <c r="D396" i="1"/>
  <c r="AK406" i="1"/>
  <c r="AA409" i="1"/>
  <c r="X435" i="1"/>
  <c r="AX512" i="1"/>
  <c r="AW512" i="1" s="1"/>
  <c r="AT540" i="1"/>
  <c r="AM554" i="1"/>
  <c r="BC576" i="1"/>
  <c r="BC590" i="1" s="1"/>
  <c r="AJ604" i="1"/>
  <c r="AJ607" i="1" s="1"/>
  <c r="Q634" i="1"/>
  <c r="E756" i="1"/>
  <c r="Z271" i="1"/>
  <c r="AC278" i="1"/>
  <c r="P314" i="1"/>
  <c r="Q314" i="1" s="1"/>
  <c r="AT310" i="1"/>
  <c r="AT309" i="1" s="1"/>
  <c r="AA317" i="1"/>
  <c r="K320" i="1"/>
  <c r="Z331" i="1"/>
  <c r="AA331" i="1" s="1"/>
  <c r="BB334" i="1"/>
  <c r="AK345" i="1"/>
  <c r="AC353" i="1"/>
  <c r="Z350" i="1"/>
  <c r="AL361" i="1"/>
  <c r="AM363" i="1"/>
  <c r="Q397" i="1"/>
  <c r="AV400" i="1"/>
  <c r="AV396" i="1" s="1"/>
  <c r="AV346" i="1" s="1"/>
  <c r="BB435" i="1"/>
  <c r="BB469" i="1" s="1"/>
  <c r="Q498" i="1"/>
  <c r="AC507" i="1"/>
  <c r="AJ552" i="1"/>
  <c r="AK552" i="1" s="1"/>
  <c r="BA556" i="1"/>
  <c r="Z558" i="1"/>
  <c r="AA558" i="1" s="1"/>
  <c r="Q560" i="1"/>
  <c r="Q579" i="1"/>
  <c r="Q580" i="1"/>
  <c r="AK584" i="1"/>
  <c r="AK585" i="1"/>
  <c r="Y627" i="1"/>
  <c r="K628" i="1"/>
  <c r="Q628" i="1" s="1"/>
  <c r="AK639" i="1"/>
  <c r="AK642" i="1"/>
  <c r="K280" i="1"/>
  <c r="S281" i="1"/>
  <c r="P352" i="1"/>
  <c r="Q352" i="1" s="1"/>
  <c r="AJ353" i="1"/>
  <c r="K374" i="1"/>
  <c r="BF374" i="1" s="1"/>
  <c r="AM376" i="1"/>
  <c r="P392" i="1"/>
  <c r="Q392" i="1" s="1"/>
  <c r="AS404" i="1"/>
  <c r="Q405" i="1"/>
  <c r="Q423" i="1"/>
  <c r="AI432" i="1"/>
  <c r="AA517" i="1"/>
  <c r="Q577" i="1"/>
  <c r="AK583" i="1"/>
  <c r="AS604" i="1"/>
  <c r="AS627" i="1"/>
  <c r="Q720" i="1"/>
  <c r="AS392" i="1"/>
  <c r="AJ395" i="1"/>
  <c r="AK395" i="1" s="1"/>
  <c r="AV407" i="1"/>
  <c r="P432" i="1"/>
  <c r="Q432" i="1" s="1"/>
  <c r="AB440" i="1"/>
  <c r="Z440" i="1" s="1"/>
  <c r="R459" i="1"/>
  <c r="L464" i="1"/>
  <c r="F484" i="1"/>
  <c r="F483" i="1" s="1"/>
  <c r="AK500" i="1"/>
  <c r="AC512" i="1"/>
  <c r="AJ516" i="1"/>
  <c r="AC517" i="1"/>
  <c r="AF536" i="1"/>
  <c r="AF592" i="1" s="1"/>
  <c r="AF609" i="1" s="1"/>
  <c r="G538" i="1"/>
  <c r="AC545" i="1"/>
  <c r="AK546" i="1"/>
  <c r="BB554" i="1"/>
  <c r="BA554" i="1" s="1"/>
  <c r="Z555" i="1"/>
  <c r="AA555" i="1" s="1"/>
  <c r="AC558" i="1"/>
  <c r="S559" i="1"/>
  <c r="AJ564" i="1"/>
  <c r="S567" i="1"/>
  <c r="Z576" i="1"/>
  <c r="AA576" i="1" s="1"/>
  <c r="AA581" i="1"/>
  <c r="AK604" i="1"/>
  <c r="AZ604" i="1"/>
  <c r="AW604" i="1" s="1"/>
  <c r="BA619" i="1"/>
  <c r="AC281" i="1"/>
  <c r="AB287" i="1"/>
  <c r="AC287" i="1" s="1"/>
  <c r="Z288" i="1"/>
  <c r="AA288" i="1" s="1"/>
  <c r="K297" i="1"/>
  <c r="AC314" i="1"/>
  <c r="Z316" i="1"/>
  <c r="AA316" i="1" s="1"/>
  <c r="AB330" i="1"/>
  <c r="AC330" i="1" s="1"/>
  <c r="R334" i="1"/>
  <c r="Z336" i="1"/>
  <c r="AA336" i="1" s="1"/>
  <c r="S338" i="1"/>
  <c r="AJ341" i="1"/>
  <c r="P353" i="1"/>
  <c r="Q353" i="1" s="1"/>
  <c r="AJ354" i="1"/>
  <c r="AA404" i="1"/>
  <c r="AB459" i="1"/>
  <c r="R464" i="1"/>
  <c r="AA498" i="1"/>
  <c r="AA508" i="1"/>
  <c r="AA577" i="1"/>
  <c r="Q586" i="1"/>
  <c r="Q602" i="1"/>
  <c r="P604" i="1"/>
  <c r="Q604" i="1" s="1"/>
  <c r="BA604" i="1"/>
  <c r="AS628" i="1"/>
  <c r="K629" i="1"/>
  <c r="AA637" i="1"/>
  <c r="P639" i="1"/>
  <c r="Q639" i="1" s="1"/>
  <c r="Q642" i="1"/>
  <c r="Z279" i="1"/>
  <c r="AA279" i="1" s="1"/>
  <c r="AJ331" i="1"/>
  <c r="D380" i="1"/>
  <c r="D469" i="1" s="1"/>
  <c r="AZ392" i="1"/>
  <c r="Q406" i="1"/>
  <c r="Q507" i="1"/>
  <c r="AJ517" i="1"/>
  <c r="E545" i="1"/>
  <c r="BA546" i="1"/>
  <c r="H553" i="1"/>
  <c r="H591" i="1" s="1"/>
  <c r="AK580" i="1"/>
  <c r="Q584" i="1"/>
  <c r="AA638" i="1"/>
  <c r="AY705" i="1"/>
  <c r="S363" i="1"/>
  <c r="Q398" i="1"/>
  <c r="AZ398" i="1"/>
  <c r="AW398" i="1" s="1"/>
  <c r="AK401" i="1"/>
  <c r="Q403" i="1"/>
  <c r="AK405" i="1"/>
  <c r="Q408" i="1"/>
  <c r="AA417" i="1"/>
  <c r="AI429" i="1"/>
  <c r="E436" i="1"/>
  <c r="Z436" i="1"/>
  <c r="S504" i="1"/>
  <c r="I505" i="1"/>
  <c r="H505" i="1" s="1"/>
  <c r="Q506" i="1"/>
  <c r="Q514" i="1"/>
  <c r="S554" i="1"/>
  <c r="AK577" i="1"/>
  <c r="AK578" i="1"/>
  <c r="AK579" i="1"/>
  <c r="AA604" i="1"/>
  <c r="AW624" i="1"/>
  <c r="G627" i="1"/>
  <c r="E627" i="1" s="1"/>
  <c r="Y629" i="1"/>
  <c r="AK632" i="1"/>
  <c r="AM288" i="1"/>
  <c r="AM316" i="1"/>
  <c r="AM338" i="1"/>
  <c r="Y416" i="1"/>
  <c r="AR416" i="1"/>
  <c r="AR420" i="1"/>
  <c r="Q421" i="1"/>
  <c r="Y424" i="1"/>
  <c r="AJ425" i="1"/>
  <c r="K429" i="1"/>
  <c r="AB443" i="1"/>
  <c r="Z443" i="1" s="1"/>
  <c r="K465" i="1"/>
  <c r="BF465" i="1" s="1"/>
  <c r="AJ501" i="1"/>
  <c r="BB516" i="1"/>
  <c r="BD536" i="1"/>
  <c r="AA541" i="1"/>
  <c r="I551" i="1"/>
  <c r="H551" i="1" s="1"/>
  <c r="AX553" i="1"/>
  <c r="AW553" i="1" s="1"/>
  <c r="AJ554" i="1"/>
  <c r="BB559" i="1"/>
  <c r="BA559" i="1" s="1"/>
  <c r="AA584" i="1"/>
  <c r="AA586" i="1"/>
  <c r="AK605" i="1"/>
  <c r="AW622" i="1"/>
  <c r="K623" i="1"/>
  <c r="K627" i="1"/>
  <c r="AA627" i="1" s="1"/>
  <c r="AS629" i="1"/>
  <c r="Z299" i="1"/>
  <c r="AA299" i="1" s="1"/>
  <c r="AC298" i="1"/>
  <c r="AC299" i="1"/>
  <c r="Q167" i="1"/>
  <c r="Q169" i="1"/>
  <c r="AA252" i="1"/>
  <c r="AK239" i="1"/>
  <c r="AA237" i="1"/>
  <c r="Q249" i="1"/>
  <c r="AK234" i="1"/>
  <c r="AK251" i="1"/>
  <c r="Q277" i="1"/>
  <c r="AA238" i="1"/>
  <c r="Q247" i="1"/>
  <c r="Q276" i="1"/>
  <c r="AA277" i="1"/>
  <c r="Q237" i="1"/>
  <c r="AA248" i="1"/>
  <c r="G407" i="1"/>
  <c r="G380" i="1" s="1"/>
  <c r="AK493" i="1"/>
  <c r="I271" i="1"/>
  <c r="H271" i="1" s="1"/>
  <c r="H272" i="1"/>
  <c r="Q262" i="1"/>
  <c r="BB261" i="1"/>
  <c r="BA261" i="1" s="1"/>
  <c r="AK262" i="1"/>
  <c r="AA272" i="1"/>
  <c r="AA234" i="1"/>
  <c r="I250" i="1"/>
  <c r="H250" i="1" s="1"/>
  <c r="H251" i="1"/>
  <c r="E250" i="1"/>
  <c r="Z250" i="1"/>
  <c r="AJ250" i="1"/>
  <c r="P250" i="1"/>
  <c r="Q251" i="1"/>
  <c r="AK252" i="1"/>
  <c r="Z227" i="1"/>
  <c r="Z228" i="1"/>
  <c r="AA228" i="1" s="1"/>
  <c r="E226" i="1"/>
  <c r="P215" i="1"/>
  <c r="Q215" i="1" s="1"/>
  <c r="AC173" i="1"/>
  <c r="Q141" i="1"/>
  <c r="AA141" i="1"/>
  <c r="AR666" i="1"/>
  <c r="AJ666" i="1" s="1"/>
  <c r="Q174" i="1"/>
  <c r="AA174" i="1"/>
  <c r="AK174" i="1"/>
  <c r="AA140" i="1"/>
  <c r="AK166" i="1"/>
  <c r="AK169" i="1"/>
  <c r="Q121" i="1"/>
  <c r="Q79" i="1"/>
  <c r="AA67" i="1"/>
  <c r="AK78" i="1"/>
  <c r="AK148" i="1"/>
  <c r="AK70" i="1"/>
  <c r="Q78" i="1"/>
  <c r="AK121" i="1"/>
  <c r="Q74" i="1"/>
  <c r="AS676" i="1"/>
  <c r="Q107" i="1"/>
  <c r="Q120" i="1"/>
  <c r="Q70" i="1"/>
  <c r="Q71" i="1"/>
  <c r="AA62" i="1"/>
  <c r="H73" i="1"/>
  <c r="I72" i="1"/>
  <c r="H72" i="1" s="1"/>
  <c r="Q59" i="1"/>
  <c r="Q140" i="1"/>
  <c r="E485" i="1"/>
  <c r="E484" i="1" s="1"/>
  <c r="Q69" i="1"/>
  <c r="AK74" i="1"/>
  <c r="AA77" i="1"/>
  <c r="AX174" i="1"/>
  <c r="AW174" i="1" s="1"/>
  <c r="Q65" i="1"/>
  <c r="AK71" i="1"/>
  <c r="AA107" i="1"/>
  <c r="AK59" i="1"/>
  <c r="AK69" i="1"/>
  <c r="AA90" i="1"/>
  <c r="AK65" i="1"/>
  <c r="AA89" i="1"/>
  <c r="AA80" i="1"/>
  <c r="AA119" i="1"/>
  <c r="AB158" i="1"/>
  <c r="Z158" i="1" s="1"/>
  <c r="Q145" i="1"/>
  <c r="P147" i="1"/>
  <c r="AA146" i="1"/>
  <c r="L142" i="1"/>
  <c r="AM142" i="1" s="1"/>
  <c r="AL158" i="1"/>
  <c r="AM158" i="1" s="1"/>
  <c r="AK146" i="1"/>
  <c r="S144" i="1"/>
  <c r="K158" i="1"/>
  <c r="BF158" i="1" s="1"/>
  <c r="AM144" i="1"/>
  <c r="Q146" i="1"/>
  <c r="K147" i="1"/>
  <c r="BF147" i="1" s="1"/>
  <c r="AJ147" i="1"/>
  <c r="BH147" i="1" s="1"/>
  <c r="Z160" i="1"/>
  <c r="AA160" i="1" s="1"/>
  <c r="AA145" i="1"/>
  <c r="R142" i="1"/>
  <c r="P142" i="1" s="1"/>
  <c r="AJ160" i="1"/>
  <c r="BH160" i="1" s="1"/>
  <c r="AK159" i="1"/>
  <c r="P160" i="1"/>
  <c r="Q160" i="1" s="1"/>
  <c r="Q139" i="1"/>
  <c r="AC139" i="1"/>
  <c r="AK140" i="1"/>
  <c r="AU27" i="1"/>
  <c r="R138" i="1"/>
  <c r="AK141" i="1"/>
  <c r="AL138" i="1"/>
  <c r="BA141" i="1"/>
  <c r="AJ753" i="1"/>
  <c r="E753" i="1"/>
  <c r="AJ24" i="1"/>
  <c r="BB15" i="1"/>
  <c r="AC607" i="1"/>
  <c r="AM607" i="1"/>
  <c r="AT600" i="1"/>
  <c r="AT607" i="1" s="1"/>
  <c r="AT14" i="1" s="1"/>
  <c r="S607" i="1"/>
  <c r="S565" i="1"/>
  <c r="AC565" i="1"/>
  <c r="I565" i="1"/>
  <c r="H565" i="1" s="1"/>
  <c r="K565" i="1"/>
  <c r="AM14" i="1"/>
  <c r="AL55" i="1"/>
  <c r="P56" i="1"/>
  <c r="S24" i="1"/>
  <c r="AC24" i="1"/>
  <c r="AM24" i="1"/>
  <c r="K57" i="1"/>
  <c r="L55" i="1"/>
  <c r="I56" i="1"/>
  <c r="AQ32" i="1"/>
  <c r="S57" i="1"/>
  <c r="P58" i="1"/>
  <c r="Q58" i="1" s="1"/>
  <c r="K60" i="1"/>
  <c r="P62" i="1"/>
  <c r="Q62" i="1" s="1"/>
  <c r="AJ63" i="1"/>
  <c r="P64" i="1"/>
  <c r="Q64" i="1" s="1"/>
  <c r="AJ64" i="1"/>
  <c r="AK64" i="1" s="1"/>
  <c r="P67" i="1"/>
  <c r="Q67" i="1" s="1"/>
  <c r="AJ67" i="1"/>
  <c r="Z73" i="1"/>
  <c r="AA73" i="1" s="1"/>
  <c r="AT73" i="1"/>
  <c r="AT72" i="1" s="1"/>
  <c r="AC77" i="1"/>
  <c r="P88" i="1"/>
  <c r="Q88" i="1" s="1"/>
  <c r="S104" i="1"/>
  <c r="S139" i="1"/>
  <c r="AM139" i="1"/>
  <c r="AC144" i="1"/>
  <c r="AC148" i="1"/>
  <c r="AM148" i="1"/>
  <c r="Q159" i="1"/>
  <c r="AK161" i="1"/>
  <c r="AL164" i="1"/>
  <c r="AM165" i="1"/>
  <c r="AJ165" i="1"/>
  <c r="AJ168" i="1"/>
  <c r="BA212" i="1"/>
  <c r="BA39" i="1" s="1"/>
  <c r="AT212" i="1"/>
  <c r="AT39" i="1" s="1"/>
  <c r="AJ245" i="1"/>
  <c r="AM245" i="1"/>
  <c r="P63" i="1"/>
  <c r="Q63" i="1" s="1"/>
  <c r="S69" i="1"/>
  <c r="AM69" i="1"/>
  <c r="S70" i="1"/>
  <c r="AM70" i="1"/>
  <c r="S71" i="1"/>
  <c r="P77" i="1"/>
  <c r="Q77" i="1" s="1"/>
  <c r="K104" i="1"/>
  <c r="BF104" i="1" s="1"/>
  <c r="Z139" i="1"/>
  <c r="P144" i="1"/>
  <c r="AJ144" i="1"/>
  <c r="BH144" i="1" s="1"/>
  <c r="Q148" i="1"/>
  <c r="AM161" i="1"/>
  <c r="AT224" i="1"/>
  <c r="AT531" i="1" s="1"/>
  <c r="AT593" i="1" s="1"/>
  <c r="AT610" i="1" s="1"/>
  <c r="AT44" i="1" s="1"/>
  <c r="AT20" i="1" s="1"/>
  <c r="S65" i="1"/>
  <c r="AM65" i="1"/>
  <c r="S74" i="1"/>
  <c r="AM74" i="1"/>
  <c r="P80" i="1"/>
  <c r="Q80" i="1" s="1"/>
  <c r="AJ80" i="1"/>
  <c r="K84" i="1"/>
  <c r="AC89" i="1"/>
  <c r="AC90" i="1"/>
  <c r="P106" i="1"/>
  <c r="S148" i="1"/>
  <c r="AA159" i="1"/>
  <c r="AM173" i="1"/>
  <c r="AL230" i="1"/>
  <c r="Z233" i="1"/>
  <c r="AA233" i="1" s="1"/>
  <c r="AC233" i="1"/>
  <c r="AL224" i="1"/>
  <c r="AJ235" i="1"/>
  <c r="AM235" i="1"/>
  <c r="AC236" i="1"/>
  <c r="K61" i="1"/>
  <c r="Z65" i="1"/>
  <c r="AA65" i="1" s="1"/>
  <c r="S67" i="1"/>
  <c r="K87" i="1"/>
  <c r="P89" i="1"/>
  <c r="Q89" i="1" s="1"/>
  <c r="AJ89" i="1"/>
  <c r="AK89" i="1" s="1"/>
  <c r="P90" i="1"/>
  <c r="Q90" i="1" s="1"/>
  <c r="AA120" i="1"/>
  <c r="AB142" i="1"/>
  <c r="AK145" i="1"/>
  <c r="S147" i="1"/>
  <c r="AM147" i="1"/>
  <c r="AA148" i="1"/>
  <c r="S299" i="1"/>
  <c r="P299" i="1"/>
  <c r="Q299" i="1" s="1"/>
  <c r="R298" i="1"/>
  <c r="Z58" i="1"/>
  <c r="Z64" i="1"/>
  <c r="AA64" i="1" s="1"/>
  <c r="P73" i="1"/>
  <c r="Q73" i="1" s="1"/>
  <c r="Z88" i="1"/>
  <c r="AA88" i="1" s="1"/>
  <c r="AT88" i="1"/>
  <c r="AT87" i="1" s="1"/>
  <c r="AT86" i="1" s="1"/>
  <c r="P91" i="1"/>
  <c r="Q91" i="1" s="1"/>
  <c r="AJ91" i="1"/>
  <c r="BH91" i="1" s="1"/>
  <c r="AM104" i="1"/>
  <c r="P108" i="1"/>
  <c r="AJ108" i="1"/>
  <c r="AT158" i="1"/>
  <c r="Q161" i="1"/>
  <c r="R164" i="1"/>
  <c r="S165" i="1"/>
  <c r="P165" i="1"/>
  <c r="Q165" i="1" s="1"/>
  <c r="AY171" i="1"/>
  <c r="BB142" i="1"/>
  <c r="BA142" i="1" s="1"/>
  <c r="P168" i="1"/>
  <c r="Z169" i="1"/>
  <c r="AA169" i="1" s="1"/>
  <c r="AB168" i="1"/>
  <c r="AB164" i="1" s="1"/>
  <c r="AC169" i="1"/>
  <c r="Z170" i="1"/>
  <c r="S173" i="1"/>
  <c r="AM236" i="1"/>
  <c r="AJ236" i="1"/>
  <c r="Z165" i="1"/>
  <c r="AA165" i="1" s="1"/>
  <c r="AC165" i="1"/>
  <c r="AC166" i="1"/>
  <c r="Z166" i="1"/>
  <c r="AA166" i="1" s="1"/>
  <c r="K271" i="1"/>
  <c r="BF271" i="1" s="1"/>
  <c r="AC271" i="1"/>
  <c r="AM271" i="1"/>
  <c r="S84" i="1"/>
  <c r="AC147" i="1"/>
  <c r="AC162" i="1"/>
  <c r="AC167" i="1"/>
  <c r="AJ213" i="1"/>
  <c r="BH213" i="1" s="1"/>
  <c r="S279" i="1"/>
  <c r="P279" i="1"/>
  <c r="Q279" i="1" s="1"/>
  <c r="P231" i="1"/>
  <c r="Q231" i="1" s="1"/>
  <c r="S236" i="1"/>
  <c r="P236" i="1"/>
  <c r="Q236" i="1" s="1"/>
  <c r="AK240" i="1"/>
  <c r="AK261" i="1"/>
  <c r="Q263" i="1"/>
  <c r="S278" i="1"/>
  <c r="P278" i="1"/>
  <c r="Q278" i="1" s="1"/>
  <c r="R275" i="1"/>
  <c r="AM374" i="1"/>
  <c r="AJ374" i="1"/>
  <c r="AL370" i="1"/>
  <c r="Z494" i="1"/>
  <c r="AA494" i="1" s="1"/>
  <c r="I171" i="1"/>
  <c r="I174" i="1"/>
  <c r="AC174" i="1"/>
  <c r="R212" i="1"/>
  <c r="AL212" i="1"/>
  <c r="Z214" i="1"/>
  <c r="AA214" i="1" s="1"/>
  <c r="BB231" i="1"/>
  <c r="AM233" i="1"/>
  <c r="AJ233" i="1"/>
  <c r="Z236" i="1"/>
  <c r="AA236" i="1" s="1"/>
  <c r="S242" i="1"/>
  <c r="P242" i="1"/>
  <c r="Q242" i="1" s="1"/>
  <c r="AL246" i="1"/>
  <c r="Z249" i="1"/>
  <c r="AA249" i="1" s="1"/>
  <c r="E274" i="1"/>
  <c r="AB274" i="1"/>
  <c r="Z276" i="1"/>
  <c r="AA276" i="1" s="1"/>
  <c r="AA278" i="1"/>
  <c r="S280" i="1"/>
  <c r="AW531" i="1"/>
  <c r="AW593" i="1" s="1"/>
  <c r="AW610" i="1" s="1"/>
  <c r="AW44" i="1" s="1"/>
  <c r="AW20" i="1" s="1"/>
  <c r="AJ314" i="1"/>
  <c r="AM365" i="1"/>
  <c r="AJ365" i="1"/>
  <c r="AT223" i="1"/>
  <c r="AM228" i="1"/>
  <c r="AJ228" i="1"/>
  <c r="R224" i="1"/>
  <c r="AM261" i="1"/>
  <c r="S271" i="1"/>
  <c r="AC280" i="1"/>
  <c r="Z280" i="1"/>
  <c r="F309" i="1"/>
  <c r="E313" i="1"/>
  <c r="Z362" i="1"/>
  <c r="AA362" i="1" s="1"/>
  <c r="AB361" i="1"/>
  <c r="AB347" i="1" s="1"/>
  <c r="AC362" i="1"/>
  <c r="S231" i="1"/>
  <c r="S235" i="1"/>
  <c r="Q241" i="1"/>
  <c r="S245" i="1"/>
  <c r="Z263" i="1"/>
  <c r="AA263" i="1" s="1"/>
  <c r="AB261" i="1"/>
  <c r="Z298" i="1"/>
  <c r="AA298" i="1" s="1"/>
  <c r="BB531" i="1"/>
  <c r="BB593" i="1" s="1"/>
  <c r="BB610" i="1" s="1"/>
  <c r="BB44" i="1" s="1"/>
  <c r="BB20" i="1" s="1"/>
  <c r="BA311" i="1"/>
  <c r="BA531" i="1" s="1"/>
  <c r="BA593" i="1" s="1"/>
  <c r="BA610" i="1" s="1"/>
  <c r="BA44" i="1" s="1"/>
  <c r="AL313" i="1"/>
  <c r="AM174" i="1"/>
  <c r="AC214" i="1"/>
  <c r="S233" i="1"/>
  <c r="P233" i="1"/>
  <c r="Q233" i="1" s="1"/>
  <c r="AC235" i="1"/>
  <c r="Z235" i="1"/>
  <c r="AA235" i="1" s="1"/>
  <c r="AC245" i="1"/>
  <c r="Z245" i="1"/>
  <c r="AA245" i="1" s="1"/>
  <c r="R246" i="1"/>
  <c r="BA251" i="1"/>
  <c r="BB250" i="1"/>
  <c r="BA250" i="1" s="1"/>
  <c r="AC263" i="1"/>
  <c r="AM279" i="1"/>
  <c r="AJ279" i="1"/>
  <c r="AM299" i="1"/>
  <c r="AJ299" i="1"/>
  <c r="F222" i="1"/>
  <c r="S228" i="1"/>
  <c r="P228" i="1"/>
  <c r="Q228" i="1" s="1"/>
  <c r="Q240" i="1"/>
  <c r="AA251" i="1"/>
  <c r="S261" i="1"/>
  <c r="BA262" i="1"/>
  <c r="AK263" i="1"/>
  <c r="R274" i="1"/>
  <c r="AM278" i="1"/>
  <c r="AJ278" i="1"/>
  <c r="AL275" i="1"/>
  <c r="K313" i="1"/>
  <c r="BF313" i="1" s="1"/>
  <c r="AK241" i="1"/>
  <c r="AM242" i="1"/>
  <c r="AJ242" i="1"/>
  <c r="AB246" i="1"/>
  <c r="AC248" i="1"/>
  <c r="P313" i="1"/>
  <c r="L296" i="1"/>
  <c r="L223" i="1" s="1"/>
  <c r="L530" i="1" s="1"/>
  <c r="AM297" i="1"/>
  <c r="AX531" i="1"/>
  <c r="AX593" i="1" s="1"/>
  <c r="AX610" i="1" s="1"/>
  <c r="AX44" i="1" s="1"/>
  <c r="AX20" i="1" s="1"/>
  <c r="AW325" i="1"/>
  <c r="S335" i="1"/>
  <c r="P335" i="1"/>
  <c r="Q335" i="1" s="1"/>
  <c r="G464" i="1"/>
  <c r="G435" i="1"/>
  <c r="AJ441" i="1"/>
  <c r="AT465" i="1"/>
  <c r="AT464" i="1" s="1"/>
  <c r="AL440" i="1"/>
  <c r="L531" i="1"/>
  <c r="P330" i="1"/>
  <c r="Q330" i="1" s="1"/>
  <c r="S330" i="1"/>
  <c r="P334" i="1"/>
  <c r="Q334" i="1" s="1"/>
  <c r="R333" i="1"/>
  <c r="S334" i="1"/>
  <c r="S365" i="1"/>
  <c r="P420" i="1"/>
  <c r="R416" i="1"/>
  <c r="P416" i="1" s="1"/>
  <c r="K281" i="1"/>
  <c r="AJ322" i="1"/>
  <c r="AL320" i="1"/>
  <c r="AL310" i="1" s="1"/>
  <c r="AM335" i="1"/>
  <c r="AJ335" i="1"/>
  <c r="Y396" i="1"/>
  <c r="AM330" i="1"/>
  <c r="Z332" i="1"/>
  <c r="AA332" i="1" s="1"/>
  <c r="AC332" i="1"/>
  <c r="P374" i="1"/>
  <c r="R370" i="1"/>
  <c r="S328" i="1"/>
  <c r="BG327" i="1"/>
  <c r="BH327" i="1" s="1"/>
  <c r="AM328" i="1"/>
  <c r="K328" i="1"/>
  <c r="AK336" i="1"/>
  <c r="E496" i="1"/>
  <c r="BB327" i="1"/>
  <c r="BA327" i="1" s="1"/>
  <c r="Z338" i="1"/>
  <c r="AA338" i="1" s="1"/>
  <c r="K341" i="1"/>
  <c r="AA341" i="1" s="1"/>
  <c r="L360" i="1"/>
  <c r="R361" i="1"/>
  <c r="R347" i="1" s="1"/>
  <c r="Z363" i="1"/>
  <c r="P366" i="1"/>
  <c r="Q366" i="1" s="1"/>
  <c r="AJ366" i="1"/>
  <c r="Z369" i="1"/>
  <c r="AA369" i="1" s="1"/>
  <c r="P376" i="1"/>
  <c r="Q376" i="1" s="1"/>
  <c r="AJ376" i="1"/>
  <c r="Z377" i="1"/>
  <c r="AA377" i="1" s="1"/>
  <c r="BD392" i="1"/>
  <c r="AJ399" i="1"/>
  <c r="AK399" i="1" s="1"/>
  <c r="AJ400" i="1"/>
  <c r="AK400" i="1" s="1"/>
  <c r="AI433" i="1"/>
  <c r="Y433" i="1"/>
  <c r="K539" i="1"/>
  <c r="I607" i="1"/>
  <c r="H564" i="1"/>
  <c r="H607" i="1" s="1"/>
  <c r="Z330" i="1"/>
  <c r="AA330" i="1" s="1"/>
  <c r="P332" i="1"/>
  <c r="Q332" i="1" s="1"/>
  <c r="AJ332" i="1"/>
  <c r="Z334" i="1"/>
  <c r="AA334" i="1" s="1"/>
  <c r="BB346" i="1"/>
  <c r="BA346" i="1" s="1"/>
  <c r="AW347" i="1"/>
  <c r="K351" i="1"/>
  <c r="BF351" i="1" s="1"/>
  <c r="P362" i="1"/>
  <c r="Q362" i="1" s="1"/>
  <c r="AJ362" i="1"/>
  <c r="AR396" i="1"/>
  <c r="AA403" i="1"/>
  <c r="H437" i="1"/>
  <c r="I436" i="1"/>
  <c r="P487" i="1"/>
  <c r="P496" i="1"/>
  <c r="E498" i="1"/>
  <c r="I498" i="1"/>
  <c r="E501" i="1"/>
  <c r="L501" i="1"/>
  <c r="AC351" i="1"/>
  <c r="H471" i="1"/>
  <c r="AS431" i="1"/>
  <c r="AH431" i="1" s="1"/>
  <c r="S366" i="1"/>
  <c r="S376" i="1"/>
  <c r="J468" i="1"/>
  <c r="J608" i="1" s="1"/>
  <c r="J471" i="1"/>
  <c r="J615" i="1" s="1"/>
  <c r="H615" i="1" s="1"/>
  <c r="AJ436" i="1"/>
  <c r="AR458" i="1"/>
  <c r="AW460" i="1"/>
  <c r="AX458" i="1"/>
  <c r="AW458" i="1" s="1"/>
  <c r="H465" i="1"/>
  <c r="BA467" i="1"/>
  <c r="BB464" i="1"/>
  <c r="BA464" i="1" s="1"/>
  <c r="AX495" i="1"/>
  <c r="AW495" i="1" s="1"/>
  <c r="AK495" i="1"/>
  <c r="AA408" i="1"/>
  <c r="AW421" i="1"/>
  <c r="AZ416" i="1"/>
  <c r="AW416" i="1" s="1"/>
  <c r="K348" i="1"/>
  <c r="BH350" i="1"/>
  <c r="AM351" i="1"/>
  <c r="Q410" i="1"/>
  <c r="AS412" i="1"/>
  <c r="Z424" i="1"/>
  <c r="AA425" i="1"/>
  <c r="AH435" i="1"/>
  <c r="AH464" i="1"/>
  <c r="BA494" i="1"/>
  <c r="BB483" i="1"/>
  <c r="AT494" i="1"/>
  <c r="AC504" i="1"/>
  <c r="BA505" i="1"/>
  <c r="BB504" i="1"/>
  <c r="BA504" i="1" s="1"/>
  <c r="Z554" i="1"/>
  <c r="AA554" i="1" s="1"/>
  <c r="K532" i="1"/>
  <c r="BF532" i="1" s="1"/>
  <c r="AS426" i="1"/>
  <c r="AJ426" i="1"/>
  <c r="AK426" i="1" s="1"/>
  <c r="E440" i="1"/>
  <c r="R443" i="1"/>
  <c r="AM506" i="1"/>
  <c r="AJ506" i="1"/>
  <c r="Y412" i="1"/>
  <c r="AA430" i="1"/>
  <c r="I467" i="1"/>
  <c r="H467" i="1" s="1"/>
  <c r="H493" i="1"/>
  <c r="H529" i="1" s="1"/>
  <c r="AM497" i="1"/>
  <c r="AX499" i="1"/>
  <c r="AW499" i="1" s="1"/>
  <c r="AT506" i="1"/>
  <c r="V750" i="1"/>
  <c r="AT545" i="1"/>
  <c r="F561" i="1"/>
  <c r="BA411" i="1"/>
  <c r="AJ421" i="1"/>
  <c r="AK421" i="1" s="1"/>
  <c r="AA423" i="1"/>
  <c r="K497" i="1"/>
  <c r="BF497" i="1" s="1"/>
  <c r="AT500" i="1"/>
  <c r="AL504" i="1"/>
  <c r="AK508" i="1"/>
  <c r="AK576" i="1"/>
  <c r="AP536" i="1"/>
  <c r="AP592" i="1" s="1"/>
  <c r="AQ576" i="1"/>
  <c r="AI416" i="1"/>
  <c r="AK430" i="1"/>
  <c r="AJ444" i="1"/>
  <c r="Z487" i="1"/>
  <c r="AT487" i="1"/>
  <c r="AT484" i="1" s="1"/>
  <c r="E494" i="1"/>
  <c r="S539" i="1"/>
  <c r="AZ408" i="1"/>
  <c r="AI412" i="1"/>
  <c r="BD412" i="1"/>
  <c r="AJ417" i="1"/>
  <c r="AK417" i="1" s="1"/>
  <c r="K424" i="1"/>
  <c r="BF424" i="1" s="1"/>
  <c r="I750" i="1"/>
  <c r="I23" i="1" s="1"/>
  <c r="F504" i="1"/>
  <c r="Z506" i="1"/>
  <c r="AA506" i="1" s="1"/>
  <c r="AT508" i="1"/>
  <c r="AS509" i="1"/>
  <c r="AR593" i="1"/>
  <c r="AR610" i="1" s="1"/>
  <c r="AR44" i="1" s="1"/>
  <c r="N590" i="1"/>
  <c r="BJ590" i="1" s="1"/>
  <c r="N536" i="1"/>
  <c r="N592" i="1" s="1"/>
  <c r="Z564" i="1"/>
  <c r="AC564" i="1"/>
  <c r="AZ409" i="1"/>
  <c r="AW409" i="1" s="1"/>
  <c r="K412" i="1"/>
  <c r="BF412" i="1" s="1"/>
  <c r="S497" i="1"/>
  <c r="Q505" i="1"/>
  <c r="P509" i="1"/>
  <c r="P517" i="1"/>
  <c r="Q517" i="1" s="1"/>
  <c r="S517" i="1"/>
  <c r="AM516" i="1"/>
  <c r="AM539" i="1"/>
  <c r="P576" i="1"/>
  <c r="Q576" i="1" s="1"/>
  <c r="Q541" i="1"/>
  <c r="S541" i="1"/>
  <c r="AJ545" i="1"/>
  <c r="AM545" i="1"/>
  <c r="BA552" i="1"/>
  <c r="BB539" i="1"/>
  <c r="AT552" i="1"/>
  <c r="AT551" i="1" s="1"/>
  <c r="BB551" i="1"/>
  <c r="BA551" i="1" s="1"/>
  <c r="AA553" i="1"/>
  <c r="AF593" i="1"/>
  <c r="AF610" i="1" s="1"/>
  <c r="Z545" i="1"/>
  <c r="AA545" i="1" s="1"/>
  <c r="AX546" i="1"/>
  <c r="BA553" i="1"/>
  <c r="Z559" i="1"/>
  <c r="Z567" i="1"/>
  <c r="AH593" i="1"/>
  <c r="AH610" i="1" s="1"/>
  <c r="AH44" i="1" s="1"/>
  <c r="AF591" i="1"/>
  <c r="AF608" i="1"/>
  <c r="Q622" i="1"/>
  <c r="V593" i="1"/>
  <c r="V610" i="1" s="1"/>
  <c r="AL750" i="1"/>
  <c r="AM552" i="1"/>
  <c r="AC555" i="1"/>
  <c r="BD705" i="1"/>
  <c r="X593" i="1"/>
  <c r="X610" i="1" s="1"/>
  <c r="I540" i="1"/>
  <c r="E591" i="1"/>
  <c r="P545" i="1"/>
  <c r="Q545" i="1" s="1"/>
  <c r="Z552" i="1"/>
  <c r="E607" i="1"/>
  <c r="Z557" i="1"/>
  <c r="N593" i="1"/>
  <c r="N610" i="1" s="1"/>
  <c r="N44" i="1" s="1"/>
  <c r="AB750" i="1"/>
  <c r="V590" i="1"/>
  <c r="BB540" i="1"/>
  <c r="BA540" i="1" s="1"/>
  <c r="H547" i="1"/>
  <c r="H704" i="1" s="1"/>
  <c r="O593" i="1"/>
  <c r="O610" i="1" s="1"/>
  <c r="AF750" i="1"/>
  <c r="I591" i="1"/>
  <c r="Q623" i="1"/>
  <c r="AP593" i="1"/>
  <c r="R750" i="1"/>
  <c r="AP590" i="1"/>
  <c r="AP608" i="1" s="1"/>
  <c r="D561" i="1"/>
  <c r="D537" i="1" s="1"/>
  <c r="D536" i="1" s="1"/>
  <c r="AK582" i="1"/>
  <c r="AJ601" i="1"/>
  <c r="P603" i="1"/>
  <c r="Q603" i="1" s="1"/>
  <c r="AC603" i="1"/>
  <c r="W607" i="1"/>
  <c r="AG607" i="1"/>
  <c r="AK620" i="1"/>
  <c r="AS623" i="1"/>
  <c r="AK626" i="1"/>
  <c r="AA600" i="1"/>
  <c r="AX600" i="1"/>
  <c r="S601" i="1"/>
  <c r="AK602" i="1"/>
  <c r="X607" i="1"/>
  <c r="X14" i="1" s="1"/>
  <c r="P14" i="1" s="1"/>
  <c r="BB607" i="1"/>
  <c r="AI622" i="1"/>
  <c r="Y624" i="1"/>
  <c r="AA631" i="1"/>
  <c r="AF723" i="1"/>
  <c r="AF720" i="1"/>
  <c r="AI607" i="1"/>
  <c r="K619" i="1"/>
  <c r="Y630" i="1"/>
  <c r="BA675" i="1"/>
  <c r="BA669" i="1" s="1"/>
  <c r="BA38" i="1" s="1"/>
  <c r="BD669" i="1"/>
  <c r="BD38" i="1" s="1"/>
  <c r="BD706" i="1"/>
  <c r="BD20" i="1" s="1"/>
  <c r="BA676" i="1"/>
  <c r="BA706" i="1" s="1"/>
  <c r="AV676" i="1"/>
  <c r="BD666" i="1"/>
  <c r="N719" i="1"/>
  <c r="N715" i="1" s="1"/>
  <c r="AJ741" i="1"/>
  <c r="AI624" i="1"/>
  <c r="Z601" i="1"/>
  <c r="Q620" i="1"/>
  <c r="Y623" i="1"/>
  <c r="Q626" i="1"/>
  <c r="AV677" i="1"/>
  <c r="AV705" i="1" s="1"/>
  <c r="Z677" i="1"/>
  <c r="AA677" i="1" s="1"/>
  <c r="AI677" i="1"/>
  <c r="Z666" i="1"/>
  <c r="Q600" i="1"/>
  <c r="AW705" i="1"/>
  <c r="AW704" i="1"/>
  <c r="AW737" i="1" s="1"/>
  <c r="K624" i="1"/>
  <c r="BF624" i="1" s="1"/>
  <c r="AB23" i="1"/>
  <c r="E741" i="1"/>
  <c r="AZ704" i="1"/>
  <c r="AZ707" i="1"/>
  <c r="AZ705" i="1"/>
  <c r="AK640" i="1"/>
  <c r="AA640" i="1"/>
  <c r="Q640" i="1"/>
  <c r="P670" i="1"/>
  <c r="R669" i="1"/>
  <c r="R38" i="1" s="1"/>
  <c r="AP722" i="1"/>
  <c r="AP719" i="1"/>
  <c r="AJ676" i="1"/>
  <c r="AK676" i="1" s="1"/>
  <c r="AW685" i="1"/>
  <c r="N23" i="1"/>
  <c r="AA634" i="1"/>
  <c r="AK638" i="1"/>
  <c r="P676" i="1"/>
  <c r="Q676" i="1" s="1"/>
  <c r="AJ677" i="1"/>
  <c r="AU704" i="1"/>
  <c r="BC704" i="1"/>
  <c r="AY707" i="1"/>
  <c r="AY23" i="1" s="1"/>
  <c r="AS723" i="1"/>
  <c r="X756" i="1"/>
  <c r="P756" i="1" s="1"/>
  <c r="Y636" i="1"/>
  <c r="Q637" i="1"/>
  <c r="Q641" i="1"/>
  <c r="AJ720" i="1"/>
  <c r="AC741" i="1"/>
  <c r="AU705" i="1"/>
  <c r="BC705" i="1"/>
  <c r="AI633" i="1"/>
  <c r="AI636" i="1"/>
  <c r="AA641" i="1"/>
  <c r="Y676" i="1"/>
  <c r="Z644" i="1" l="1"/>
  <c r="AI644" i="1"/>
  <c r="AH619" i="1"/>
  <c r="AH664" i="1" s="1"/>
  <c r="X483" i="1"/>
  <c r="X473" i="1" s="1"/>
  <c r="Q396" i="1"/>
  <c r="AA396" i="1"/>
  <c r="Y619" i="1"/>
  <c r="X707" i="1"/>
  <c r="N186" i="1"/>
  <c r="BJ186" i="1" s="1"/>
  <c r="N27" i="1"/>
  <c r="Q504" i="1"/>
  <c r="R713" i="1"/>
  <c r="R736" i="1"/>
  <c r="AK644" i="1"/>
  <c r="Q644" i="1"/>
  <c r="AL483" i="1"/>
  <c r="AL473" i="1" s="1"/>
  <c r="AM487" i="1"/>
  <c r="AJ487" i="1"/>
  <c r="P551" i="1"/>
  <c r="Q551" i="1" s="1"/>
  <c r="R540" i="1"/>
  <c r="S56" i="1"/>
  <c r="AM56" i="1"/>
  <c r="AC56" i="1"/>
  <c r="BB310" i="1"/>
  <c r="BB319" i="1"/>
  <c r="BA319" i="1" s="1"/>
  <c r="AJ311" i="1"/>
  <c r="AL531" i="1"/>
  <c r="O529" i="1"/>
  <c r="O530" i="1"/>
  <c r="BA396" i="1"/>
  <c r="AK509" i="1"/>
  <c r="AR675" i="1"/>
  <c r="AJ675" i="1" s="1"/>
  <c r="AR673" i="1"/>
  <c r="AR706" i="1" s="1"/>
  <c r="AS674" i="1"/>
  <c r="AJ674" i="1"/>
  <c r="AK674" i="1" s="1"/>
  <c r="AR716" i="1"/>
  <c r="AS716" i="1" s="1"/>
  <c r="AC540" i="1"/>
  <c r="Q557" i="1"/>
  <c r="AK557" i="1"/>
  <c r="AA557" i="1"/>
  <c r="AA567" i="1"/>
  <c r="AA563" i="1"/>
  <c r="AZ396" i="1"/>
  <c r="AK274" i="1"/>
  <c r="AI737" i="1"/>
  <c r="AZ727" i="1"/>
  <c r="AZ737" i="1"/>
  <c r="AY722" i="1"/>
  <c r="AW719" i="1"/>
  <c r="BC727" i="1"/>
  <c r="BC737" i="1"/>
  <c r="AU727" i="1"/>
  <c r="AU737" i="1"/>
  <c r="AY719" i="1"/>
  <c r="AM231" i="1"/>
  <c r="AC57" i="1"/>
  <c r="Z56" i="1"/>
  <c r="AA56" i="1" s="1"/>
  <c r="AM274" i="1"/>
  <c r="AC297" i="1"/>
  <c r="AA644" i="1"/>
  <c r="AK75" i="1"/>
  <c r="AA630" i="1"/>
  <c r="Q633" i="1"/>
  <c r="AA628" i="1"/>
  <c r="AM311" i="1"/>
  <c r="AA633" i="1"/>
  <c r="AA622" i="1"/>
  <c r="AX75" i="1"/>
  <c r="AW75" i="1" s="1"/>
  <c r="F750" i="1"/>
  <c r="F23" i="1" s="1"/>
  <c r="F49" i="1"/>
  <c r="AK633" i="1"/>
  <c r="AK622" i="1"/>
  <c r="AL309" i="1"/>
  <c r="Z504" i="1"/>
  <c r="AA504" i="1" s="1"/>
  <c r="AJ226" i="1"/>
  <c r="AK226" i="1" s="1"/>
  <c r="AL223" i="1"/>
  <c r="AJ223" i="1" s="1"/>
  <c r="Z226" i="1"/>
  <c r="AA226" i="1" s="1"/>
  <c r="Q250" i="1"/>
  <c r="AA250" i="1"/>
  <c r="AC106" i="1"/>
  <c r="S106" i="1"/>
  <c r="AM334" i="1"/>
  <c r="AL458" i="1"/>
  <c r="AJ458" i="1" s="1"/>
  <c r="AL333" i="1"/>
  <c r="AM333" i="1" s="1"/>
  <c r="K106" i="1"/>
  <c r="BF106" i="1" s="1"/>
  <c r="AZ537" i="1"/>
  <c r="AZ536" i="1" s="1"/>
  <c r="O705" i="1"/>
  <c r="O704" i="1"/>
  <c r="P607" i="1"/>
  <c r="BH607" i="1"/>
  <c r="R350" i="1"/>
  <c r="R348" i="1"/>
  <c r="R532" i="1" s="1"/>
  <c r="AW720" i="1"/>
  <c r="AW727" i="1"/>
  <c r="AL350" i="1"/>
  <c r="AL348" i="1"/>
  <c r="AL532" i="1" s="1"/>
  <c r="AJ532" i="1" s="1"/>
  <c r="AA612" i="1"/>
  <c r="Q612" i="1"/>
  <c r="Q416" i="1"/>
  <c r="AA416" i="1"/>
  <c r="Q316" i="1"/>
  <c r="AW251" i="1"/>
  <c r="AA33" i="1"/>
  <c r="AK316" i="1"/>
  <c r="Q33" i="1"/>
  <c r="Z365" i="1"/>
  <c r="AA365" i="1" s="1"/>
  <c r="AB348" i="1"/>
  <c r="AB532" i="1" s="1"/>
  <c r="AJ361" i="1"/>
  <c r="AL347" i="1"/>
  <c r="K38" i="1"/>
  <c r="BF38" i="1" s="1"/>
  <c r="BF669" i="1"/>
  <c r="O38" i="1"/>
  <c r="BL38" i="1" s="1"/>
  <c r="BL669" i="1"/>
  <c r="AK627" i="1"/>
  <c r="BF627" i="1"/>
  <c r="AI627" i="1"/>
  <c r="BL627" i="1"/>
  <c r="BL643" i="1"/>
  <c r="BE643" i="1"/>
  <c r="BF643" i="1" s="1"/>
  <c r="AA623" i="1"/>
  <c r="BF623" i="1"/>
  <c r="AK629" i="1"/>
  <c r="BF629" i="1"/>
  <c r="K458" i="1"/>
  <c r="BF458" i="1" s="1"/>
  <c r="BH458" i="1"/>
  <c r="AK628" i="1"/>
  <c r="BF628" i="1"/>
  <c r="Z619" i="1"/>
  <c r="Z707" i="1" s="1"/>
  <c r="AK630" i="1"/>
  <c r="BF630" i="1"/>
  <c r="AK636" i="1"/>
  <c r="BF636" i="1"/>
  <c r="L469" i="1"/>
  <c r="BH469" i="1" s="1"/>
  <c r="BH435" i="1"/>
  <c r="BK644" i="1"/>
  <c r="K464" i="1"/>
  <c r="BF464" i="1" s="1"/>
  <c r="BH464" i="1"/>
  <c r="P619" i="1"/>
  <c r="P707" i="1" s="1"/>
  <c r="BH347" i="1"/>
  <c r="AX320" i="1"/>
  <c r="AW320" i="1" s="1"/>
  <c r="P714" i="1"/>
  <c r="AA433" i="1"/>
  <c r="BF433" i="1"/>
  <c r="BL391" i="1"/>
  <c r="BL407" i="1"/>
  <c r="BH310" i="1"/>
  <c r="Q56" i="1"/>
  <c r="K531" i="1"/>
  <c r="AA173" i="1"/>
  <c r="Q173" i="1"/>
  <c r="AK173" i="1"/>
  <c r="P76" i="1"/>
  <c r="Q76" i="1" s="1"/>
  <c r="S61" i="1"/>
  <c r="R60" i="1"/>
  <c r="P60" i="1" s="1"/>
  <c r="Q60" i="1" s="1"/>
  <c r="Q61" i="1"/>
  <c r="Z66" i="1"/>
  <c r="AA66" i="1" s="1"/>
  <c r="AJ56" i="1"/>
  <c r="AK56" i="1" s="1"/>
  <c r="Q84" i="1"/>
  <c r="BF84" i="1"/>
  <c r="E538" i="1"/>
  <c r="AK540" i="1"/>
  <c r="V608" i="1"/>
  <c r="V747" i="1" s="1"/>
  <c r="W590" i="1"/>
  <c r="V592" i="1"/>
  <c r="W536" i="1"/>
  <c r="AA607" i="1"/>
  <c r="BF607" i="1"/>
  <c r="AQ14" i="1"/>
  <c r="BJ14" i="1"/>
  <c r="AJ138" i="1"/>
  <c r="AK138" i="1" s="1"/>
  <c r="S501" i="1"/>
  <c r="BH501" i="1"/>
  <c r="AA429" i="1"/>
  <c r="BF429" i="1"/>
  <c r="P75" i="1"/>
  <c r="Q75" i="1" s="1"/>
  <c r="BG334" i="1"/>
  <c r="BH334" i="1" s="1"/>
  <c r="AK215" i="1"/>
  <c r="BH331" i="1"/>
  <c r="BE331" i="1"/>
  <c r="BF331" i="1" s="1"/>
  <c r="AK311" i="1"/>
  <c r="BH336" i="1"/>
  <c r="BE336" i="1"/>
  <c r="BF336" i="1" s="1"/>
  <c r="BG330" i="1"/>
  <c r="K333" i="1"/>
  <c r="BG333" i="1"/>
  <c r="BH335" i="1"/>
  <c r="BE335" i="1"/>
  <c r="BF335" i="1" s="1"/>
  <c r="Q328" i="1"/>
  <c r="BF328" i="1"/>
  <c r="BE311" i="1"/>
  <c r="BE531" i="1" s="1"/>
  <c r="BG531" i="1"/>
  <c r="BH531" i="1" s="1"/>
  <c r="BG309" i="1"/>
  <c r="BE309" i="1" s="1"/>
  <c r="BH341" i="1"/>
  <c r="BE341" i="1"/>
  <c r="BF341" i="1" s="1"/>
  <c r="BH337" i="1"/>
  <c r="BE337" i="1"/>
  <c r="BF337" i="1" s="1"/>
  <c r="BH338" i="1"/>
  <c r="BE338" i="1"/>
  <c r="BF338" i="1" s="1"/>
  <c r="E309" i="1"/>
  <c r="AA565" i="1"/>
  <c r="BF565" i="1"/>
  <c r="BJ592" i="1"/>
  <c r="BJ536" i="1"/>
  <c r="BF559" i="1"/>
  <c r="BG504" i="1"/>
  <c r="BH297" i="1"/>
  <c r="BE297" i="1"/>
  <c r="BF297" i="1" s="1"/>
  <c r="BG296" i="1"/>
  <c r="AA144" i="1"/>
  <c r="BF144" i="1"/>
  <c r="AK281" i="1"/>
  <c r="BF281" i="1"/>
  <c r="AM213" i="1"/>
  <c r="BF213" i="1"/>
  <c r="AG186" i="1"/>
  <c r="AK297" i="1"/>
  <c r="Q280" i="1"/>
  <c r="BF280" i="1"/>
  <c r="AA320" i="1"/>
  <c r="BF320" i="1"/>
  <c r="K360" i="1"/>
  <c r="BF360" i="1" s="1"/>
  <c r="BH360" i="1"/>
  <c r="AK57" i="1"/>
  <c r="BF57" i="1"/>
  <c r="K244" i="1"/>
  <c r="BF244" i="1" s="1"/>
  <c r="BH244" i="1"/>
  <c r="K230" i="1"/>
  <c r="BH230" i="1"/>
  <c r="BG551" i="1"/>
  <c r="BE551" i="1" s="1"/>
  <c r="BF551" i="1" s="1"/>
  <c r="BG539" i="1"/>
  <c r="BG538" i="1" s="1"/>
  <c r="BE538" i="1" s="1"/>
  <c r="BE552" i="1"/>
  <c r="AX552" i="1" s="1"/>
  <c r="AW552" i="1" s="1"/>
  <c r="Z675" i="1"/>
  <c r="AI675" i="1"/>
  <c r="L19" i="1"/>
  <c r="BH19" i="1" s="1"/>
  <c r="BH46" i="1"/>
  <c r="K46" i="1"/>
  <c r="BF46" i="1" s="1"/>
  <c r="BF348" i="1"/>
  <c r="L595" i="1"/>
  <c r="BH595" i="1" s="1"/>
  <c r="BH532" i="1"/>
  <c r="K319" i="1"/>
  <c r="BF319" i="1" s="1"/>
  <c r="BH319" i="1"/>
  <c r="AA432" i="1"/>
  <c r="AA420" i="1"/>
  <c r="AJ287" i="1"/>
  <c r="AK287" i="1" s="1"/>
  <c r="AS675" i="1"/>
  <c r="AK516" i="1"/>
  <c r="Z76" i="1"/>
  <c r="AA76" i="1" s="1"/>
  <c r="BB66" i="1"/>
  <c r="BA66" i="1" s="1"/>
  <c r="AA636" i="1"/>
  <c r="AX561" i="1"/>
  <c r="AW561" i="1" s="1"/>
  <c r="Q420" i="1"/>
  <c r="AA271" i="1"/>
  <c r="L468" i="1"/>
  <c r="BH468" i="1" s="1"/>
  <c r="Z287" i="1"/>
  <c r="AA287" i="1" s="1"/>
  <c r="Q144" i="1"/>
  <c r="AM557" i="1"/>
  <c r="BA171" i="1"/>
  <c r="BA32" i="1" s="1"/>
  <c r="Q636" i="1"/>
  <c r="AX496" i="1"/>
  <c r="AW496" i="1" s="1"/>
  <c r="S551" i="1"/>
  <c r="Q716" i="1"/>
  <c r="AM33" i="1"/>
  <c r="L707" i="1"/>
  <c r="L23" i="1" s="1"/>
  <c r="L38" i="1"/>
  <c r="N608" i="1"/>
  <c r="AQ608" i="1" s="1"/>
  <c r="AX226" i="1"/>
  <c r="AW226" i="1" s="1"/>
  <c r="AK119" i="1"/>
  <c r="BB138" i="1"/>
  <c r="BA138" i="1" s="1"/>
  <c r="AC138" i="1"/>
  <c r="AK171" i="1"/>
  <c r="AX33" i="1"/>
  <c r="AC87" i="1"/>
  <c r="Q433" i="1"/>
  <c r="AA275" i="1"/>
  <c r="AC33" i="1"/>
  <c r="S138" i="1"/>
  <c r="AK361" i="1"/>
  <c r="AK236" i="1"/>
  <c r="AK353" i="1"/>
  <c r="BE73" i="1"/>
  <c r="BF73" i="1" s="1"/>
  <c r="BG72" i="1"/>
  <c r="BE72" i="1" s="1"/>
  <c r="BF72" i="1" s="1"/>
  <c r="AK334" i="1"/>
  <c r="AK91" i="1"/>
  <c r="AK165" i="1"/>
  <c r="BH165" i="1"/>
  <c r="AK33" i="1"/>
  <c r="AK623" i="1"/>
  <c r="AK424" i="1"/>
  <c r="AK332" i="1"/>
  <c r="AK233" i="1"/>
  <c r="AK231" i="1"/>
  <c r="D471" i="1"/>
  <c r="D49" i="1" s="1"/>
  <c r="D23" i="1" s="1"/>
  <c r="AK63" i="1"/>
  <c r="BH63" i="1"/>
  <c r="AK77" i="1"/>
  <c r="AK554" i="1"/>
  <c r="BH554" i="1"/>
  <c r="AK331" i="1"/>
  <c r="AK364" i="1"/>
  <c r="AX487" i="1"/>
  <c r="BE69" i="1"/>
  <c r="BF69" i="1" s="1"/>
  <c r="BG68" i="1"/>
  <c r="BH69" i="1"/>
  <c r="AL38" i="1"/>
  <c r="AK365" i="1"/>
  <c r="AK245" i="1"/>
  <c r="AB464" i="1"/>
  <c r="AK362" i="1"/>
  <c r="AK366" i="1"/>
  <c r="AK322" i="1"/>
  <c r="AK299" i="1"/>
  <c r="AK80" i="1"/>
  <c r="BH80" i="1"/>
  <c r="AK144" i="1"/>
  <c r="AC224" i="1"/>
  <c r="AK24" i="1"/>
  <c r="AK160" i="1"/>
  <c r="AK517" i="1"/>
  <c r="BH552" i="1"/>
  <c r="AK352" i="1"/>
  <c r="BH64" i="1"/>
  <c r="BE64" i="1"/>
  <c r="BF64" i="1" s="1"/>
  <c r="BG61" i="1"/>
  <c r="AL40" i="1"/>
  <c r="AX505" i="1"/>
  <c r="AW505" i="1" s="1"/>
  <c r="AA629" i="1"/>
  <c r="F747" i="1"/>
  <c r="AT435" i="1"/>
  <c r="AT469" i="1" s="1"/>
  <c r="AM361" i="1"/>
  <c r="AK330" i="1"/>
  <c r="AC319" i="1"/>
  <c r="P226" i="1"/>
  <c r="Q226" i="1" s="1"/>
  <c r="AK235" i="1"/>
  <c r="AK67" i="1"/>
  <c r="BH67" i="1"/>
  <c r="AS424" i="1"/>
  <c r="AZ424" i="1" s="1"/>
  <c r="AW424" i="1" s="1"/>
  <c r="AK564" i="1"/>
  <c r="BE88" i="1"/>
  <c r="BF88" i="1" s="1"/>
  <c r="AK601" i="1"/>
  <c r="BH601" i="1"/>
  <c r="AK250" i="1"/>
  <c r="AK545" i="1"/>
  <c r="BH545" i="1"/>
  <c r="BB468" i="1"/>
  <c r="F745" i="1"/>
  <c r="F11" i="1" s="1"/>
  <c r="AL360" i="1"/>
  <c r="AJ360" i="1" s="1"/>
  <c r="AK242" i="1"/>
  <c r="AK279" i="1"/>
  <c r="Z224" i="1"/>
  <c r="AA224" i="1" s="1"/>
  <c r="AM226" i="1"/>
  <c r="K142" i="1"/>
  <c r="AK541" i="1"/>
  <c r="BH541" i="1"/>
  <c r="AC334" i="1"/>
  <c r="BE89" i="1"/>
  <c r="BF89" i="1" s="1"/>
  <c r="AT496" i="1"/>
  <c r="AJ347" i="1"/>
  <c r="AK228" i="1"/>
  <c r="AK374" i="1"/>
  <c r="AC275" i="1"/>
  <c r="AK139" i="1"/>
  <c r="H222" i="1"/>
  <c r="AK354" i="1"/>
  <c r="G536" i="1"/>
  <c r="AK603" i="1"/>
  <c r="BH603" i="1"/>
  <c r="BE71" i="1"/>
  <c r="BF71" i="1" s="1"/>
  <c r="BH71" i="1"/>
  <c r="BH70" i="1"/>
  <c r="BE70" i="1"/>
  <c r="BF70" i="1" s="1"/>
  <c r="BG561" i="1"/>
  <c r="BE561" i="1" s="1"/>
  <c r="Q629" i="1"/>
  <c r="AK376" i="1"/>
  <c r="AK278" i="1"/>
  <c r="AX274" i="1"/>
  <c r="AW274" i="1" s="1"/>
  <c r="BH168" i="1"/>
  <c r="BE486" i="1"/>
  <c r="BF486" i="1" s="1"/>
  <c r="BH74" i="1"/>
  <c r="BE74" i="1"/>
  <c r="BF74" i="1" s="1"/>
  <c r="S33" i="1"/>
  <c r="S557" i="1"/>
  <c r="P320" i="1"/>
  <c r="Q320" i="1" s="1"/>
  <c r="R319" i="1"/>
  <c r="S320" i="1"/>
  <c r="X380" i="1"/>
  <c r="AZ607" i="1"/>
  <c r="BC186" i="1"/>
  <c r="BC608" i="1" s="1"/>
  <c r="BC42" i="1" s="1"/>
  <c r="BC11" i="1" s="1"/>
  <c r="Q539" i="1"/>
  <c r="AV380" i="1"/>
  <c r="AV529" i="1" s="1"/>
  <c r="AV34" i="1" s="1"/>
  <c r="AK607" i="1"/>
  <c r="K347" i="1"/>
  <c r="BF347" i="1" s="1"/>
  <c r="Z215" i="1"/>
  <c r="AA215" i="1" s="1"/>
  <c r="AC161" i="1"/>
  <c r="P391" i="1"/>
  <c r="R223" i="1"/>
  <c r="Q627" i="1"/>
  <c r="D468" i="1"/>
  <c r="D608" i="1" s="1"/>
  <c r="D745" i="1" s="1"/>
  <c r="AP715" i="1"/>
  <c r="E435" i="1"/>
  <c r="AK505" i="1"/>
  <c r="AJ224" i="1"/>
  <c r="P224" i="1"/>
  <c r="P531" i="1" s="1"/>
  <c r="S158" i="1"/>
  <c r="Z57" i="1"/>
  <c r="AA57" i="1" s="1"/>
  <c r="P138" i="1"/>
  <c r="Q138" i="1" s="1"/>
  <c r="R39" i="1"/>
  <c r="AX232" i="1"/>
  <c r="AX230" i="1" s="1"/>
  <c r="AW230" i="1" s="1"/>
  <c r="I222" i="1"/>
  <c r="BA607" i="1"/>
  <c r="BA14" i="1" s="1"/>
  <c r="Z714" i="1"/>
  <c r="Z713" i="1" s="1"/>
  <c r="Z40" i="1" s="1"/>
  <c r="O44" i="1"/>
  <c r="AJ158" i="1"/>
  <c r="BH158" i="1" s="1"/>
  <c r="AC72" i="1"/>
  <c r="S540" i="1"/>
  <c r="AM538" i="1"/>
  <c r="AA716" i="1"/>
  <c r="AA14" i="1"/>
  <c r="AA556" i="1"/>
  <c r="Q104" i="1"/>
  <c r="AB39" i="1"/>
  <c r="AC212" i="1"/>
  <c r="Z212" i="1"/>
  <c r="Z39" i="1" s="1"/>
  <c r="K212" i="1"/>
  <c r="K39" i="1" s="1"/>
  <c r="BF39" i="1" s="1"/>
  <c r="L39" i="1"/>
  <c r="BH39" i="1" s="1"/>
  <c r="AC75" i="1"/>
  <c r="AM75" i="1"/>
  <c r="AJ66" i="1"/>
  <c r="AK66" i="1" s="1"/>
  <c r="AM66" i="1"/>
  <c r="AA87" i="1"/>
  <c r="AB86" i="1"/>
  <c r="AC86" i="1" s="1"/>
  <c r="AK14" i="1"/>
  <c r="AK677" i="1"/>
  <c r="K213" i="1"/>
  <c r="AK213" i="1" s="1"/>
  <c r="I213" i="1"/>
  <c r="S60" i="1"/>
  <c r="Z391" i="1"/>
  <c r="AH380" i="1"/>
  <c r="AH534" i="1" s="1"/>
  <c r="AM138" i="1"/>
  <c r="AC158" i="1"/>
  <c r="Z61" i="1"/>
  <c r="AA61" i="1" s="1"/>
  <c r="AB60" i="1"/>
  <c r="P87" i="1"/>
  <c r="Q87" i="1" s="1"/>
  <c r="R86" i="1"/>
  <c r="F17" i="1"/>
  <c r="F42" i="1"/>
  <c r="I464" i="1"/>
  <c r="H464" i="1" s="1"/>
  <c r="K83" i="1"/>
  <c r="L82" i="1"/>
  <c r="AA158" i="1"/>
  <c r="AI407" i="1"/>
  <c r="Y407" i="1"/>
  <c r="AH473" i="1"/>
  <c r="F473" i="1"/>
  <c r="E483" i="1"/>
  <c r="E473" i="1" s="1"/>
  <c r="Q297" i="1"/>
  <c r="E407" i="1"/>
  <c r="AP723" i="1"/>
  <c r="AP716" i="1" s="1"/>
  <c r="AP726" i="1" s="1"/>
  <c r="BC35" i="1"/>
  <c r="BC536" i="1"/>
  <c r="AY576" i="1"/>
  <c r="AY590" i="1" s="1"/>
  <c r="AY35" i="1" s="1"/>
  <c r="Q559" i="1"/>
  <c r="AA559" i="1"/>
  <c r="AC365" i="1"/>
  <c r="Q374" i="1"/>
  <c r="AA374" i="1"/>
  <c r="AK429" i="1"/>
  <c r="Q429" i="1"/>
  <c r="I504" i="1"/>
  <c r="H504" i="1" s="1"/>
  <c r="AK280" i="1"/>
  <c r="P287" i="1"/>
  <c r="Q287" i="1" s="1"/>
  <c r="S287" i="1"/>
  <c r="AA280" i="1"/>
  <c r="G468" i="1"/>
  <c r="G608" i="1" s="1"/>
  <c r="G17" i="1" s="1"/>
  <c r="G471" i="1"/>
  <c r="G615" i="1" s="1"/>
  <c r="G750" i="1" s="1"/>
  <c r="G23" i="1" s="1"/>
  <c r="E380" i="1"/>
  <c r="Q706" i="1"/>
  <c r="AA104" i="1"/>
  <c r="AM551" i="1"/>
  <c r="AJ551" i="1"/>
  <c r="AJ420" i="1"/>
  <c r="AK420" i="1" s="1"/>
  <c r="AS420" i="1"/>
  <c r="R458" i="1"/>
  <c r="P458" i="1" s="1"/>
  <c r="P459" i="1"/>
  <c r="BA334" i="1"/>
  <c r="BB333" i="1"/>
  <c r="BA333" i="1" s="1"/>
  <c r="AJ351" i="1"/>
  <c r="AJ350" i="1"/>
  <c r="AU186" i="1"/>
  <c r="AJ416" i="1"/>
  <c r="AK416" i="1" s="1"/>
  <c r="AS416" i="1"/>
  <c r="AB435" i="1"/>
  <c r="S215" i="1"/>
  <c r="R213" i="1"/>
  <c r="AA424" i="1"/>
  <c r="AC374" i="1"/>
  <c r="AB370" i="1"/>
  <c r="AJ76" i="1"/>
  <c r="AM76" i="1"/>
  <c r="AM68" i="1"/>
  <c r="AJ68" i="1"/>
  <c r="AK68" i="1" s="1"/>
  <c r="K32" i="1"/>
  <c r="Q424" i="1"/>
  <c r="P68" i="1"/>
  <c r="Q68" i="1" s="1"/>
  <c r="S68" i="1"/>
  <c r="AC215" i="1"/>
  <c r="AB213" i="1"/>
  <c r="AW722" i="1"/>
  <c r="AW715" i="1" s="1"/>
  <c r="Q607" i="1"/>
  <c r="BB244" i="1"/>
  <c r="BA244" i="1" s="1"/>
  <c r="BA246" i="1"/>
  <c r="AT504" i="1"/>
  <c r="R244" i="1"/>
  <c r="S244" i="1" s="1"/>
  <c r="AK104" i="1"/>
  <c r="P350" i="1"/>
  <c r="P351" i="1"/>
  <c r="Q351" i="1" s="1"/>
  <c r="BA576" i="1"/>
  <c r="AU576" i="1"/>
  <c r="Z459" i="1"/>
  <c r="AB458" i="1"/>
  <c r="Z458" i="1" s="1"/>
  <c r="AK425" i="1"/>
  <c r="Z313" i="1"/>
  <c r="AA313" i="1" s="1"/>
  <c r="AC313" i="1"/>
  <c r="S72" i="1"/>
  <c r="P72" i="1"/>
  <c r="Q72" i="1" s="1"/>
  <c r="BA86" i="1"/>
  <c r="BB83" i="1"/>
  <c r="AA84" i="1"/>
  <c r="AK147" i="1"/>
  <c r="BA516" i="1"/>
  <c r="AT516" i="1"/>
  <c r="AB296" i="1"/>
  <c r="Z296" i="1" s="1"/>
  <c r="Z297" i="1"/>
  <c r="AA297" i="1" s="1"/>
  <c r="R66" i="1"/>
  <c r="E222" i="1"/>
  <c r="K407" i="1"/>
  <c r="BF407" i="1" s="1"/>
  <c r="AK271" i="1"/>
  <c r="Q147" i="1"/>
  <c r="BD704" i="1"/>
  <c r="BD737" i="1" s="1"/>
  <c r="AJ484" i="1"/>
  <c r="AA147" i="1"/>
  <c r="Q158" i="1"/>
  <c r="S142" i="1"/>
  <c r="Q565" i="1"/>
  <c r="AK565" i="1"/>
  <c r="AP609" i="1"/>
  <c r="AP43" i="1" s="1"/>
  <c r="AV719" i="1"/>
  <c r="AV722" i="1"/>
  <c r="N723" i="1"/>
  <c r="N720" i="1"/>
  <c r="X44" i="1"/>
  <c r="X20" i="1" s="1"/>
  <c r="AK720" i="1"/>
  <c r="AX705" i="1"/>
  <c r="AX704" i="1"/>
  <c r="AX707" i="1"/>
  <c r="AX23" i="1" s="1"/>
  <c r="AZ720" i="1"/>
  <c r="AZ723" i="1"/>
  <c r="AY723" i="1"/>
  <c r="AY716" i="1" s="1"/>
  <c r="AY726" i="1" s="1"/>
  <c r="AA619" i="1"/>
  <c r="Q619" i="1"/>
  <c r="BA666" i="1"/>
  <c r="AX607" i="1"/>
  <c r="AW600" i="1"/>
  <c r="AW607" i="1" s="1"/>
  <c r="P516" i="1"/>
  <c r="Q516" i="1" s="1"/>
  <c r="S516" i="1"/>
  <c r="AW408" i="1"/>
  <c r="AT539" i="1"/>
  <c r="AT538" i="1" s="1"/>
  <c r="AT537" i="1" s="1"/>
  <c r="AJ407" i="1"/>
  <c r="AS407" i="1"/>
  <c r="S348" i="1"/>
  <c r="P348" i="1"/>
  <c r="Q348" i="1" s="1"/>
  <c r="S333" i="1"/>
  <c r="P333" i="1"/>
  <c r="AC274" i="1"/>
  <c r="Z274" i="1"/>
  <c r="AA274" i="1" s="1"/>
  <c r="AM370" i="1"/>
  <c r="AJ370" i="1"/>
  <c r="S275" i="1"/>
  <c r="P275" i="1"/>
  <c r="Q275" i="1" s="1"/>
  <c r="Q271" i="1"/>
  <c r="Z168" i="1"/>
  <c r="AW171" i="1"/>
  <c r="AW32" i="1" s="1"/>
  <c r="AY32" i="1"/>
  <c r="AC142" i="1"/>
  <c r="Z142" i="1"/>
  <c r="D615" i="1"/>
  <c r="D750" i="1" s="1"/>
  <c r="AP747" i="1"/>
  <c r="AP749" i="1"/>
  <c r="AP745" i="1"/>
  <c r="AP42" i="1"/>
  <c r="AC551" i="1"/>
  <c r="Z551" i="1"/>
  <c r="AA551" i="1" s="1"/>
  <c r="BD719" i="1"/>
  <c r="BD722" i="1"/>
  <c r="AH20" i="1"/>
  <c r="N591" i="1"/>
  <c r="BJ591" i="1" s="1"/>
  <c r="N35" i="1"/>
  <c r="AI426" i="1"/>
  <c r="Z426" i="1"/>
  <c r="AA426" i="1" s="1"/>
  <c r="AK335" i="1"/>
  <c r="AL435" i="1"/>
  <c r="AL464" i="1"/>
  <c r="AJ440" i="1"/>
  <c r="AJ464" i="1" s="1"/>
  <c r="AM296" i="1"/>
  <c r="S296" i="1"/>
  <c r="K296" i="1"/>
  <c r="AK314" i="1"/>
  <c r="AX314" i="1"/>
  <c r="AM212" i="1"/>
  <c r="AJ212" i="1"/>
  <c r="AL39" i="1"/>
  <c r="Z164" i="1"/>
  <c r="S298" i="1"/>
  <c r="P298" i="1"/>
  <c r="Q298" i="1" s="1"/>
  <c r="BC719" i="1"/>
  <c r="BC722" i="1"/>
  <c r="S741" i="1"/>
  <c r="K741" i="1"/>
  <c r="BF741" i="1" s="1"/>
  <c r="L15" i="1"/>
  <c r="AU719" i="1"/>
  <c r="AU722" i="1"/>
  <c r="AP610" i="1"/>
  <c r="AP44" i="1" s="1"/>
  <c r="AP20" i="1" s="1"/>
  <c r="AA539" i="1"/>
  <c r="AA552" i="1"/>
  <c r="BD707" i="1"/>
  <c r="AF749" i="1"/>
  <c r="AF745" i="1"/>
  <c r="AF747" i="1"/>
  <c r="AF42" i="1"/>
  <c r="AF44" i="1"/>
  <c r="H750" i="1"/>
  <c r="H23" i="1" s="1"/>
  <c r="H49" i="1"/>
  <c r="J750" i="1"/>
  <c r="J23" i="1" s="1"/>
  <c r="J49" i="1"/>
  <c r="AT468" i="1"/>
  <c r="AR483" i="1"/>
  <c r="AJ494" i="1"/>
  <c r="AJ396" i="1"/>
  <c r="AK396" i="1" s="1"/>
  <c r="AS396" i="1"/>
  <c r="BA392" i="1"/>
  <c r="S370" i="1"/>
  <c r="P370" i="1"/>
  <c r="Q370" i="1" s="1"/>
  <c r="K310" i="1"/>
  <c r="BF310" i="1" s="1"/>
  <c r="S274" i="1"/>
  <c r="P274" i="1"/>
  <c r="Q274" i="1" s="1"/>
  <c r="BA231" i="1"/>
  <c r="BB230" i="1"/>
  <c r="BA230" i="1" s="1"/>
  <c r="S212" i="1"/>
  <c r="P212" i="1"/>
  <c r="P39" i="1" s="1"/>
  <c r="AF43" i="1"/>
  <c r="AK84" i="1"/>
  <c r="AF719" i="1"/>
  <c r="AF722" i="1"/>
  <c r="BC723" i="1"/>
  <c r="BC720" i="1"/>
  <c r="AU723" i="1"/>
  <c r="AU720" i="1"/>
  <c r="AS643" i="1"/>
  <c r="AJ643" i="1"/>
  <c r="AM741" i="1"/>
  <c r="AX545" i="1"/>
  <c r="AW545" i="1" s="1"/>
  <c r="AX539" i="1"/>
  <c r="AW539" i="1" s="1"/>
  <c r="AW546" i="1"/>
  <c r="AX537" i="1"/>
  <c r="P443" i="1"/>
  <c r="P435" i="1" s="1"/>
  <c r="R435" i="1"/>
  <c r="AW396" i="1"/>
  <c r="AZ346" i="1"/>
  <c r="K350" i="1"/>
  <c r="L346" i="1"/>
  <c r="J747" i="1"/>
  <c r="J749" i="1"/>
  <c r="J745" i="1"/>
  <c r="J11" i="1" s="1"/>
  <c r="J17" i="1"/>
  <c r="J42" i="1"/>
  <c r="AC350" i="1"/>
  <c r="X413" i="1"/>
  <c r="Q341" i="1"/>
  <c r="Z246" i="1"/>
  <c r="AA246" i="1" s="1"/>
  <c r="AC246" i="1"/>
  <c r="Z261" i="1"/>
  <c r="AA261" i="1" s="1"/>
  <c r="AC261" i="1"/>
  <c r="AC310" i="1"/>
  <c r="Z310" i="1"/>
  <c r="AJ246" i="1"/>
  <c r="AM246" i="1"/>
  <c r="P164" i="1"/>
  <c r="AL23" i="1"/>
  <c r="AK624" i="1"/>
  <c r="AA624" i="1"/>
  <c r="Q624" i="1"/>
  <c r="V722" i="1"/>
  <c r="V719" i="1"/>
  <c r="AP714" i="1"/>
  <c r="AP713" i="1" s="1"/>
  <c r="AP40" i="1" s="1"/>
  <c r="AI669" i="1"/>
  <c r="AH38" i="1"/>
  <c r="V720" i="1"/>
  <c r="V723" i="1"/>
  <c r="AA643" i="1"/>
  <c r="Q643" i="1"/>
  <c r="AW723" i="1"/>
  <c r="AW716" i="1" s="1"/>
  <c r="AW726" i="1" s="1"/>
  <c r="X666" i="1"/>
  <c r="P666" i="1" s="1"/>
  <c r="Y677" i="1"/>
  <c r="X675" i="1"/>
  <c r="P677" i="1"/>
  <c r="Q677" i="1" s="1"/>
  <c r="AF716" i="1"/>
  <c r="AF726" i="1" s="1"/>
  <c r="BB14" i="1"/>
  <c r="AZ14" i="1"/>
  <c r="AA675" i="1"/>
  <c r="Q509" i="1"/>
  <c r="AJ504" i="1"/>
  <c r="AM504" i="1"/>
  <c r="Z435" i="1"/>
  <c r="Z464" i="1"/>
  <c r="AC501" i="1"/>
  <c r="K501" i="1"/>
  <c r="BF501" i="1" s="1"/>
  <c r="AM501" i="1"/>
  <c r="Z333" i="1"/>
  <c r="AC333" i="1"/>
  <c r="AA351" i="1"/>
  <c r="AM320" i="1"/>
  <c r="AJ320" i="1"/>
  <c r="AL319" i="1"/>
  <c r="Q313" i="1"/>
  <c r="AA281" i="1"/>
  <c r="I173" i="1"/>
  <c r="H173" i="1" s="1"/>
  <c r="H174" i="1"/>
  <c r="AT57" i="1"/>
  <c r="AT56" i="1" s="1"/>
  <c r="AT55" i="1" s="1"/>
  <c r="AT52" i="1" s="1"/>
  <c r="H56" i="1"/>
  <c r="H55" i="1" s="1"/>
  <c r="I55" i="1"/>
  <c r="K55" i="1"/>
  <c r="BF55" i="1" s="1"/>
  <c r="AY186" i="1"/>
  <c r="Y607" i="1"/>
  <c r="AY715" i="1"/>
  <c r="AY714" i="1" s="1"/>
  <c r="AY713" i="1" s="1"/>
  <c r="AP591" i="1"/>
  <c r="AQ590" i="1"/>
  <c r="AP35" i="1"/>
  <c r="V591" i="1"/>
  <c r="V35" i="1"/>
  <c r="H540" i="1"/>
  <c r="I538" i="1"/>
  <c r="V44" i="1"/>
  <c r="AC539" i="1"/>
  <c r="AI431" i="1"/>
  <c r="Z431" i="1"/>
  <c r="AA431" i="1" s="1"/>
  <c r="X431" i="1"/>
  <c r="H436" i="1"/>
  <c r="H435" i="1" s="1"/>
  <c r="H468" i="1" s="1"/>
  <c r="H608" i="1" s="1"/>
  <c r="I435" i="1"/>
  <c r="I468" i="1" s="1"/>
  <c r="I608" i="1" s="1"/>
  <c r="AS433" i="1"/>
  <c r="AR432" i="1"/>
  <c r="AR391" i="1" s="1"/>
  <c r="AR529" i="1" s="1"/>
  <c r="AJ433" i="1"/>
  <c r="AK433" i="1" s="1"/>
  <c r="P361" i="1"/>
  <c r="Q361" i="1" s="1"/>
  <c r="R360" i="1"/>
  <c r="R346" i="1" s="1"/>
  <c r="S361" i="1"/>
  <c r="AA328" i="1"/>
  <c r="AK328" i="1"/>
  <c r="AT222" i="1"/>
  <c r="I172" i="1"/>
  <c r="H171" i="1"/>
  <c r="H172" i="1" s="1"/>
  <c r="AM90" i="1"/>
  <c r="AJ90" i="1"/>
  <c r="BH90" i="1" s="1"/>
  <c r="AA139" i="1"/>
  <c r="Z138" i="1"/>
  <c r="AA138" i="1" s="1"/>
  <c r="AJ55" i="1"/>
  <c r="AM55" i="1"/>
  <c r="Q57" i="1"/>
  <c r="AC516" i="1"/>
  <c r="Z516" i="1"/>
  <c r="BA539" i="1"/>
  <c r="BB538" i="1"/>
  <c r="BB537" i="1" s="1"/>
  <c r="AA564" i="1"/>
  <c r="BD407" i="1"/>
  <c r="BA407" i="1" s="1"/>
  <c r="BA412" i="1"/>
  <c r="AZ412" i="1"/>
  <c r="AW412" i="1" s="1"/>
  <c r="F537" i="1"/>
  <c r="E561" i="1"/>
  <c r="AS427" i="1"/>
  <c r="AJ427" i="1"/>
  <c r="AK427" i="1" s="1"/>
  <c r="I496" i="1"/>
  <c r="H498" i="1"/>
  <c r="AK341" i="1"/>
  <c r="AM298" i="1"/>
  <c r="AJ298" i="1"/>
  <c r="I309" i="1"/>
  <c r="H309" i="1" s="1"/>
  <c r="AC231" i="1"/>
  <c r="Z231" i="1"/>
  <c r="AA231" i="1" s="1"/>
  <c r="AB230" i="1"/>
  <c r="AM313" i="1"/>
  <c r="AJ313" i="1"/>
  <c r="AX213" i="1"/>
  <c r="AW213" i="1" s="1"/>
  <c r="Q281" i="1"/>
  <c r="AJ230" i="1"/>
  <c r="AM230" i="1"/>
  <c r="AL244" i="1"/>
  <c r="AJ164" i="1"/>
  <c r="AZ722" i="1"/>
  <c r="AZ719" i="1"/>
  <c r="AK675" i="1"/>
  <c r="AV706" i="1"/>
  <c r="AV20" i="1" s="1"/>
  <c r="AV675" i="1"/>
  <c r="AV669" i="1" s="1"/>
  <c r="AV666" i="1"/>
  <c r="AG590" i="1"/>
  <c r="AV590" i="1"/>
  <c r="AV536" i="1"/>
  <c r="AA412" i="1"/>
  <c r="Q412" i="1"/>
  <c r="AT483" i="1"/>
  <c r="AA497" i="1"/>
  <c r="Q497" i="1"/>
  <c r="AK497" i="1"/>
  <c r="AK506" i="1"/>
  <c r="AX506" i="1"/>
  <c r="BA483" i="1"/>
  <c r="BB473" i="1"/>
  <c r="BA473" i="1" s="1"/>
  <c r="AK412" i="1"/>
  <c r="K538" i="1"/>
  <c r="AK538" i="1" s="1"/>
  <c r="AM327" i="1"/>
  <c r="K327" i="1"/>
  <c r="BF327" i="1" s="1"/>
  <c r="AC327" i="1"/>
  <c r="S327" i="1"/>
  <c r="AM275" i="1"/>
  <c r="AJ275" i="1"/>
  <c r="AB244" i="1"/>
  <c r="P246" i="1"/>
  <c r="Q246" i="1" s="1"/>
  <c r="S246" i="1"/>
  <c r="BA20" i="1"/>
  <c r="Z361" i="1"/>
  <c r="AB360" i="1"/>
  <c r="AB346" i="1" s="1"/>
  <c r="D609" i="1"/>
  <c r="D43" i="1" s="1"/>
  <c r="D18" i="1" s="1"/>
  <c r="D17" i="1" s="1"/>
  <c r="AJ348" i="1" l="1"/>
  <c r="AM348" i="1"/>
  <c r="P380" i="1"/>
  <c r="X534" i="1"/>
  <c r="AP18" i="1"/>
  <c r="BH212" i="1"/>
  <c r="AJ39" i="1"/>
  <c r="AI664" i="1"/>
  <c r="AH707" i="1"/>
  <c r="AX335" i="1"/>
  <c r="AJ333" i="1"/>
  <c r="AL530" i="1"/>
  <c r="P713" i="1"/>
  <c r="R40" i="1"/>
  <c r="R735" i="1"/>
  <c r="AH705" i="1"/>
  <c r="AI705" i="1" s="1"/>
  <c r="AH704" i="1"/>
  <c r="P540" i="1"/>
  <c r="Q540" i="1" s="1"/>
  <c r="R538" i="1"/>
  <c r="AJ531" i="1"/>
  <c r="AH530" i="1"/>
  <c r="AH49" i="1"/>
  <c r="AI619" i="1"/>
  <c r="AH529" i="1"/>
  <c r="AH34" i="1" s="1"/>
  <c r="BB309" i="1"/>
  <c r="BA309" i="1" s="1"/>
  <c r="BA310" i="1"/>
  <c r="Z531" i="1"/>
  <c r="AK643" i="1"/>
  <c r="AJ619" i="1"/>
  <c r="AA516" i="1"/>
  <c r="AR737" i="1"/>
  <c r="AJ737" i="1" s="1"/>
  <c r="AK737" i="1" s="1"/>
  <c r="AJ716" i="1"/>
  <c r="AK716" i="1" s="1"/>
  <c r="Z735" i="1"/>
  <c r="AR669" i="1"/>
  <c r="AR707" i="1" s="1"/>
  <c r="AJ673" i="1"/>
  <c r="AK673" i="1" s="1"/>
  <c r="AS673" i="1"/>
  <c r="AZ590" i="1"/>
  <c r="AZ35" i="1" s="1"/>
  <c r="AY736" i="1"/>
  <c r="AY40" i="1"/>
  <c r="AY735" i="1"/>
  <c r="AX727" i="1"/>
  <c r="AX737" i="1"/>
  <c r="AJ435" i="1"/>
  <c r="AX435" i="1" s="1"/>
  <c r="AX468" i="1" s="1"/>
  <c r="W591" i="1"/>
  <c r="AT473" i="1"/>
  <c r="AB223" i="1"/>
  <c r="AB530" i="1" s="1"/>
  <c r="AA106" i="1"/>
  <c r="AI38" i="1"/>
  <c r="Q106" i="1"/>
  <c r="AK106" i="1"/>
  <c r="BH56" i="1"/>
  <c r="X704" i="1"/>
  <c r="X705" i="1"/>
  <c r="BH539" i="1"/>
  <c r="BH138" i="1"/>
  <c r="O707" i="1"/>
  <c r="AC296" i="1"/>
  <c r="R46" i="1"/>
  <c r="R19" i="1" s="1"/>
  <c r="S532" i="1"/>
  <c r="AX319" i="1"/>
  <c r="AW319" i="1" s="1"/>
  <c r="BD720" i="1"/>
  <c r="BD727" i="1"/>
  <c r="V42" i="1"/>
  <c r="V745" i="1"/>
  <c r="V749" i="1"/>
  <c r="AA737" i="1"/>
  <c r="AI391" i="1"/>
  <c r="Y391" i="1"/>
  <c r="AL346" i="1"/>
  <c r="AM346" i="1" s="1"/>
  <c r="AM360" i="1"/>
  <c r="P413" i="1"/>
  <c r="Q413" i="1" s="1"/>
  <c r="Y413" i="1"/>
  <c r="BL644" i="1"/>
  <c r="BE644" i="1"/>
  <c r="BF644" i="1" s="1"/>
  <c r="BK619" i="1"/>
  <c r="BH346" i="1"/>
  <c r="Q333" i="1"/>
  <c r="E468" i="1"/>
  <c r="E608" i="1" s="1"/>
  <c r="E42" i="1" s="1"/>
  <c r="AA333" i="1"/>
  <c r="BF311" i="1"/>
  <c r="AV469" i="1"/>
  <c r="BE334" i="1"/>
  <c r="BF334" i="1" s="1"/>
  <c r="BF531" i="1"/>
  <c r="K15" i="1"/>
  <c r="BF15" i="1" s="1"/>
  <c r="BH15" i="1"/>
  <c r="AG592" i="1"/>
  <c r="N609" i="1"/>
  <c r="AQ592" i="1"/>
  <c r="V609" i="1"/>
  <c r="V43" i="1" s="1"/>
  <c r="W592" i="1"/>
  <c r="X49" i="1"/>
  <c r="P49" i="1" s="1"/>
  <c r="BC592" i="1"/>
  <c r="BC609" i="1" s="1"/>
  <c r="BC43" i="1" s="1"/>
  <c r="BC18" i="1" s="1"/>
  <c r="BC17" i="1" s="1"/>
  <c r="BH333" i="1"/>
  <c r="BE333" i="1"/>
  <c r="BF333" i="1" s="1"/>
  <c r="BH330" i="1"/>
  <c r="BE330" i="1"/>
  <c r="BF330" i="1" s="1"/>
  <c r="AX223" i="1"/>
  <c r="AW223" i="1" s="1"/>
  <c r="AG35" i="1"/>
  <c r="BJ35" i="1"/>
  <c r="BE504" i="1"/>
  <c r="BF504" i="1" s="1"/>
  <c r="BH504" i="1"/>
  <c r="AL46" i="1"/>
  <c r="AL19" i="1" s="1"/>
  <c r="BE296" i="1"/>
  <c r="BF296" i="1" s="1"/>
  <c r="BH296" i="1"/>
  <c r="BG223" i="1"/>
  <c r="AK142" i="1"/>
  <c r="BF142" i="1"/>
  <c r="BF230" i="1"/>
  <c r="Q230" i="1"/>
  <c r="Q32" i="1"/>
  <c r="BF32" i="1"/>
  <c r="N749" i="1"/>
  <c r="BJ608" i="1"/>
  <c r="BF552" i="1"/>
  <c r="BE539" i="1"/>
  <c r="BF539" i="1" s="1"/>
  <c r="BF538" i="1"/>
  <c r="BH538" i="1"/>
  <c r="K595" i="1"/>
  <c r="BF595" i="1" s="1"/>
  <c r="L611" i="1"/>
  <c r="K611" i="1" s="1"/>
  <c r="AA350" i="1"/>
  <c r="BF350" i="1"/>
  <c r="K309" i="1"/>
  <c r="BH309" i="1"/>
  <c r="AA319" i="1"/>
  <c r="O20" i="1"/>
  <c r="AI20" i="1" s="1"/>
  <c r="AM347" i="1"/>
  <c r="AA39" i="1"/>
  <c r="S350" i="1"/>
  <c r="N42" i="1"/>
  <c r="BJ42" i="1" s="1"/>
  <c r="N747" i="1"/>
  <c r="W608" i="1"/>
  <c r="AG608" i="1"/>
  <c r="N745" i="1"/>
  <c r="AW232" i="1"/>
  <c r="P310" i="1"/>
  <c r="Q310" i="1" s="1"/>
  <c r="AX551" i="1"/>
  <c r="AW551" i="1" s="1"/>
  <c r="Q212" i="1"/>
  <c r="AY592" i="1"/>
  <c r="AY609" i="1" s="1"/>
  <c r="AY43" i="1" s="1"/>
  <c r="AY18" i="1" s="1"/>
  <c r="AY17" i="1" s="1"/>
  <c r="AY536" i="1"/>
  <c r="AW576" i="1"/>
  <c r="K82" i="1"/>
  <c r="L53" i="1"/>
  <c r="L209" i="1" s="1"/>
  <c r="W35" i="1"/>
  <c r="AK539" i="1"/>
  <c r="AQ35" i="1"/>
  <c r="L537" i="1"/>
  <c r="K537" i="1" s="1"/>
  <c r="K590" i="1" s="1"/>
  <c r="BH561" i="1"/>
  <c r="V715" i="1"/>
  <c r="V737" i="1" s="1"/>
  <c r="P244" i="1"/>
  <c r="Q244" i="1" s="1"/>
  <c r="AA142" i="1"/>
  <c r="Q142" i="1"/>
  <c r="AV468" i="1"/>
  <c r="AV530" i="1"/>
  <c r="AV592" i="1" s="1"/>
  <c r="AV609" i="1" s="1"/>
  <c r="AV43" i="1" s="1"/>
  <c r="AV18" i="1" s="1"/>
  <c r="AV17" i="1" s="1"/>
  <c r="AA212" i="1"/>
  <c r="BC591" i="1"/>
  <c r="BC13" i="1" s="1"/>
  <c r="D42" i="1"/>
  <c r="D11" i="1" s="1"/>
  <c r="D12" i="1" s="1"/>
  <c r="D749" i="1"/>
  <c r="AK313" i="1"/>
  <c r="AK55" i="1"/>
  <c r="BH55" i="1"/>
  <c r="AK504" i="1"/>
  <c r="AK360" i="1"/>
  <c r="AK333" i="1"/>
  <c r="BG483" i="1"/>
  <c r="BH483" i="1" s="1"/>
  <c r="BE484" i="1"/>
  <c r="D747" i="1"/>
  <c r="AK76" i="1"/>
  <c r="BH76" i="1"/>
  <c r="BH68" i="1"/>
  <c r="BE68" i="1"/>
  <c r="BF68" i="1" s="1"/>
  <c r="BG66" i="1"/>
  <c r="AK370" i="1"/>
  <c r="AK230" i="1"/>
  <c r="AK90" i="1"/>
  <c r="X469" i="1"/>
  <c r="AK320" i="1"/>
  <c r="AK551" i="1"/>
  <c r="BH551" i="1"/>
  <c r="BG537" i="1"/>
  <c r="BE61" i="1"/>
  <c r="BF61" i="1" s="1"/>
  <c r="BG60" i="1"/>
  <c r="BE60" i="1" s="1"/>
  <c r="BF60" i="1" s="1"/>
  <c r="AK275" i="1"/>
  <c r="X592" i="1"/>
  <c r="X609" i="1" s="1"/>
  <c r="AK246" i="1"/>
  <c r="AK347" i="1"/>
  <c r="AK351" i="1"/>
  <c r="AV534" i="1"/>
  <c r="AV49" i="1" s="1"/>
  <c r="BH164" i="1"/>
  <c r="X471" i="1"/>
  <c r="AW487" i="1"/>
  <c r="AX484" i="1"/>
  <c r="AW484" i="1" s="1"/>
  <c r="X468" i="1"/>
  <c r="AX158" i="1"/>
  <c r="AW158" i="1" s="1"/>
  <c r="AK298" i="1"/>
  <c r="X34" i="1"/>
  <c r="BE87" i="1"/>
  <c r="BF87" i="1" s="1"/>
  <c r="S310" i="1"/>
  <c r="AK350" i="1"/>
  <c r="AL222" i="1"/>
  <c r="AC39" i="1"/>
  <c r="AV471" i="1"/>
  <c r="AJ46" i="1"/>
  <c r="AK46" i="1" s="1"/>
  <c r="AK348" i="1"/>
  <c r="AM350" i="1"/>
  <c r="S319" i="1"/>
  <c r="P319" i="1"/>
  <c r="Q319" i="1" s="1"/>
  <c r="P223" i="1"/>
  <c r="AK32" i="1"/>
  <c r="K346" i="1"/>
  <c r="BF346" i="1" s="1"/>
  <c r="BC745" i="1"/>
  <c r="BC749" i="1"/>
  <c r="BC747" i="1"/>
  <c r="P46" i="1"/>
  <c r="Q46" i="1" s="1"/>
  <c r="AP11" i="1"/>
  <c r="AB46" i="1"/>
  <c r="AB19" i="1" s="1"/>
  <c r="AK158" i="1"/>
  <c r="AR380" i="1"/>
  <c r="AJ391" i="1"/>
  <c r="AS391" i="1"/>
  <c r="R222" i="1"/>
  <c r="R529" i="1" s="1"/>
  <c r="AA310" i="1"/>
  <c r="AK407" i="1"/>
  <c r="K19" i="1"/>
  <c r="BF19" i="1" s="1"/>
  <c r="AB83" i="1"/>
  <c r="AB82" i="1" s="1"/>
  <c r="AB53" i="1" s="1"/>
  <c r="Z86" i="1"/>
  <c r="AA86" i="1" s="1"/>
  <c r="S86" i="1"/>
  <c r="R83" i="1"/>
  <c r="P86" i="1"/>
  <c r="Q86" i="1" s="1"/>
  <c r="AH469" i="1"/>
  <c r="AH468" i="1"/>
  <c r="AH471" i="1"/>
  <c r="Z380" i="1"/>
  <c r="Z534" i="1" s="1"/>
  <c r="Z60" i="1"/>
  <c r="AA60" i="1" s="1"/>
  <c r="AC60" i="1"/>
  <c r="AB55" i="1"/>
  <c r="I212" i="1"/>
  <c r="H212" i="1" s="1"/>
  <c r="H213" i="1"/>
  <c r="G42" i="1"/>
  <c r="G749" i="1"/>
  <c r="E749" i="1" s="1"/>
  <c r="G745" i="1"/>
  <c r="G11" i="1" s="1"/>
  <c r="G747" i="1"/>
  <c r="BC716" i="1"/>
  <c r="BC726" i="1" s="1"/>
  <c r="AU715" i="1"/>
  <c r="AZ715" i="1"/>
  <c r="BD715" i="1"/>
  <c r="AG591" i="1"/>
  <c r="E471" i="1"/>
  <c r="E615" i="1" s="1"/>
  <c r="E750" i="1" s="1"/>
  <c r="E23" i="1" s="1"/>
  <c r="K391" i="1"/>
  <c r="BF391" i="1" s="1"/>
  <c r="G49" i="1"/>
  <c r="BD723" i="1"/>
  <c r="P213" i="1"/>
  <c r="Q213" i="1" s="1"/>
  <c r="S213" i="1"/>
  <c r="AB469" i="1"/>
  <c r="AB468" i="1"/>
  <c r="AU590" i="1"/>
  <c r="AU536" i="1"/>
  <c r="Z370" i="1"/>
  <c r="AA370" i="1" s="1"/>
  <c r="AC370" i="1"/>
  <c r="AW714" i="1"/>
  <c r="S66" i="1"/>
  <c r="R55" i="1"/>
  <c r="P66" i="1"/>
  <c r="Q66" i="1" s="1"/>
  <c r="AC348" i="1"/>
  <c r="Z348" i="1"/>
  <c r="BA83" i="1"/>
  <c r="BB82" i="1"/>
  <c r="AC213" i="1"/>
  <c r="Z213" i="1"/>
  <c r="AA213" i="1" s="1"/>
  <c r="AA407" i="1"/>
  <c r="Q407" i="1"/>
  <c r="AV704" i="1"/>
  <c r="AV737" i="1" s="1"/>
  <c r="AC347" i="1"/>
  <c r="Z347" i="1"/>
  <c r="AA347" i="1" s="1"/>
  <c r="AM561" i="1"/>
  <c r="AT529" i="1"/>
  <c r="AT34" i="1" s="1"/>
  <c r="P468" i="1"/>
  <c r="P471" i="1"/>
  <c r="P347" i="1"/>
  <c r="Q347" i="1" s="1"/>
  <c r="S347" i="1"/>
  <c r="AV591" i="1"/>
  <c r="AV608" i="1"/>
  <c r="AV35" i="1"/>
  <c r="AV38" i="1"/>
  <c r="AV707" i="1"/>
  <c r="AJ244" i="1"/>
  <c r="AM244" i="1"/>
  <c r="AT530" i="1"/>
  <c r="Z427" i="1"/>
  <c r="AA427" i="1" s="1"/>
  <c r="AI427" i="1"/>
  <c r="AJ319" i="1"/>
  <c r="AM319" i="1"/>
  <c r="I561" i="1"/>
  <c r="H561" i="1" s="1"/>
  <c r="AF20" i="1"/>
  <c r="AZ407" i="1"/>
  <c r="AW14" i="1"/>
  <c r="AY591" i="1"/>
  <c r="AY13" i="1" s="1"/>
  <c r="BB590" i="1"/>
  <c r="BA537" i="1"/>
  <c r="BA590" i="1" s="1"/>
  <c r="BB536" i="1"/>
  <c r="BA536" i="1" s="1"/>
  <c r="S360" i="1"/>
  <c r="P360" i="1"/>
  <c r="Q360" i="1" s="1"/>
  <c r="Y431" i="1"/>
  <c r="P431" i="1"/>
  <c r="Q431" i="1" s="1"/>
  <c r="AC538" i="1"/>
  <c r="BA538" i="1" s="1"/>
  <c r="AA538" i="1"/>
  <c r="R468" i="1"/>
  <c r="R469" i="1"/>
  <c r="AX494" i="1"/>
  <c r="AK494" i="1"/>
  <c r="AW335" i="1"/>
  <c r="AX334" i="1"/>
  <c r="Y426" i="1"/>
  <c r="Q426" i="1"/>
  <c r="AX14" i="1"/>
  <c r="AM310" i="1"/>
  <c r="AJ310" i="1"/>
  <c r="F536" i="1"/>
  <c r="E536" i="1" s="1"/>
  <c r="E537" i="1"/>
  <c r="P534" i="1"/>
  <c r="AC309" i="1"/>
  <c r="Z309" i="1"/>
  <c r="AS619" i="1"/>
  <c r="AR473" i="1"/>
  <c r="AJ483" i="1"/>
  <c r="S15" i="1"/>
  <c r="AC15" i="1"/>
  <c r="AM15" i="1"/>
  <c r="AX313" i="1"/>
  <c r="AW314" i="1"/>
  <c r="BB308" i="1"/>
  <c r="S308" i="1"/>
  <c r="AM308" i="1"/>
  <c r="K308" i="1"/>
  <c r="BF308" i="1" s="1"/>
  <c r="AC308" i="1"/>
  <c r="AZ716" i="1"/>
  <c r="Z360" i="1"/>
  <c r="AA360" i="1" s="1"/>
  <c r="AC360" i="1"/>
  <c r="AQ591" i="1"/>
  <c r="AP13" i="1"/>
  <c r="Q501" i="1"/>
  <c r="AA501" i="1"/>
  <c r="AK501" i="1"/>
  <c r="Q741" i="1"/>
  <c r="AA741" i="1"/>
  <c r="AC244" i="1"/>
  <c r="Z244" i="1"/>
  <c r="AA244" i="1" s="1"/>
  <c r="Q327" i="1"/>
  <c r="AA327" i="1"/>
  <c r="AK327" i="1"/>
  <c r="AC230" i="1"/>
  <c r="Z230" i="1"/>
  <c r="AA230" i="1" s="1"/>
  <c r="P309" i="1"/>
  <c r="S309" i="1"/>
  <c r="AA669" i="1"/>
  <c r="AA38" i="1"/>
  <c r="S39" i="1"/>
  <c r="Q39" i="1"/>
  <c r="AC561" i="1"/>
  <c r="Q350" i="1"/>
  <c r="AJ432" i="1"/>
  <c r="AK432" i="1" s="1"/>
  <c r="AS432" i="1"/>
  <c r="H538" i="1"/>
  <c r="V716" i="1"/>
  <c r="V738" i="1" s="1"/>
  <c r="AX590" i="1"/>
  <c r="AW537" i="1"/>
  <c r="AX536" i="1"/>
  <c r="AW536" i="1" s="1"/>
  <c r="AU716" i="1"/>
  <c r="AU726" i="1" s="1"/>
  <c r="AF715" i="1"/>
  <c r="AF714" i="1" s="1"/>
  <c r="AF713" i="1" s="1"/>
  <c r="AF13" i="1" s="1"/>
  <c r="AV715" i="1"/>
  <c r="AW506" i="1"/>
  <c r="AX504" i="1"/>
  <c r="AW504" i="1" s="1"/>
  <c r="H496" i="1"/>
  <c r="Y14" i="1"/>
  <c r="Y675" i="1"/>
  <c r="Y704" i="1" s="1"/>
  <c r="P675" i="1"/>
  <c r="AM39" i="1"/>
  <c r="AL468" i="1"/>
  <c r="AL469" i="1"/>
  <c r="AY608" i="1"/>
  <c r="I747" i="1"/>
  <c r="I749" i="1"/>
  <c r="H749" i="1" s="1"/>
  <c r="I745" i="1"/>
  <c r="I11" i="1" s="1"/>
  <c r="I17" i="1"/>
  <c r="I42" i="1"/>
  <c r="AT186" i="1"/>
  <c r="AT27" i="1"/>
  <c r="AK741" i="1"/>
  <c r="BD380" i="1"/>
  <c r="BC715" i="1"/>
  <c r="AX212" i="1"/>
  <c r="AK212" i="1"/>
  <c r="AX723" i="1"/>
  <c r="AX720" i="1"/>
  <c r="N716" i="1"/>
  <c r="H747" i="1"/>
  <c r="H745" i="1"/>
  <c r="H11" i="1" s="1"/>
  <c r="J12" i="1" s="1"/>
  <c r="H42" i="1"/>
  <c r="H17" i="1"/>
  <c r="Q296" i="1"/>
  <c r="AK296" i="1"/>
  <c r="AA296" i="1"/>
  <c r="AT590" i="1"/>
  <c r="AT536" i="1"/>
  <c r="AX719" i="1"/>
  <c r="AX722" i="1"/>
  <c r="K561" i="1"/>
  <c r="S561" i="1"/>
  <c r="X23" i="1" l="1"/>
  <c r="AI704" i="1"/>
  <c r="AH591" i="1"/>
  <c r="AH13" i="1" s="1"/>
  <c r="AR38" i="1"/>
  <c r="AH608" i="1"/>
  <c r="AH42" i="1" s="1"/>
  <c r="AH11" i="1" s="1"/>
  <c r="AP17" i="1"/>
  <c r="AH23" i="1"/>
  <c r="Z23" i="1" s="1"/>
  <c r="P735" i="1"/>
  <c r="P40" i="1"/>
  <c r="Z530" i="1"/>
  <c r="V18" i="1"/>
  <c r="V20" i="1"/>
  <c r="Y705" i="1"/>
  <c r="P705" i="1"/>
  <c r="P704" i="1"/>
  <c r="P538" i="1"/>
  <c r="Q538" i="1" s="1"/>
  <c r="S538" i="1"/>
  <c r="R537" i="1"/>
  <c r="S537" i="1" s="1"/>
  <c r="AS737" i="1"/>
  <c r="AR530" i="1"/>
  <c r="AJ530" i="1" s="1"/>
  <c r="AR534" i="1"/>
  <c r="AR615" i="1" s="1"/>
  <c r="AJ669" i="1"/>
  <c r="AR704" i="1"/>
  <c r="AJ704" i="1" s="1"/>
  <c r="AJ222" i="1"/>
  <c r="AL529" i="1"/>
  <c r="AL34" i="1" s="1"/>
  <c r="AI707" i="1"/>
  <c r="AG609" i="1"/>
  <c r="AQ609" i="1"/>
  <c r="BF611" i="1"/>
  <c r="AJ664" i="1"/>
  <c r="BH664" i="1" s="1"/>
  <c r="AS664" i="1"/>
  <c r="AS529" i="1"/>
  <c r="AS669" i="1"/>
  <c r="N726" i="1"/>
  <c r="N737" i="1"/>
  <c r="AJ706" i="1"/>
  <c r="AK706" i="1" s="1"/>
  <c r="AS706" i="1"/>
  <c r="AR20" i="1"/>
  <c r="Q561" i="1"/>
  <c r="AK561" i="1"/>
  <c r="AX469" i="1"/>
  <c r="AW713" i="1"/>
  <c r="AW736" i="1"/>
  <c r="Q737" i="1"/>
  <c r="AJ346" i="1"/>
  <c r="AK346" i="1" s="1"/>
  <c r="BD716" i="1"/>
  <c r="BD726" i="1" s="1"/>
  <c r="L590" i="1"/>
  <c r="L35" i="1" s="1"/>
  <c r="W609" i="1"/>
  <c r="N43" i="1"/>
  <c r="P532" i="1"/>
  <c r="Q532" i="1" s="1"/>
  <c r="R595" i="1"/>
  <c r="S595" i="1" s="1"/>
  <c r="K707" i="1"/>
  <c r="AA707" i="1" s="1"/>
  <c r="AZ714" i="1"/>
  <c r="AZ726" i="1"/>
  <c r="V726" i="1"/>
  <c r="AV720" i="1"/>
  <c r="AV727" i="1"/>
  <c r="AJ19" i="1"/>
  <c r="AK19" i="1" s="1"/>
  <c r="E747" i="1"/>
  <c r="E745" i="1"/>
  <c r="E11" i="1" s="1"/>
  <c r="F12" i="1" s="1"/>
  <c r="AG42" i="1"/>
  <c r="W42" i="1"/>
  <c r="AQ42" i="1"/>
  <c r="E17" i="1"/>
  <c r="Q309" i="1"/>
  <c r="BL619" i="1"/>
  <c r="BK664" i="1"/>
  <c r="BE619" i="1"/>
  <c r="BF619" i="1" s="1"/>
  <c r="BK707" i="1"/>
  <c r="AS38" i="1"/>
  <c r="L536" i="1"/>
  <c r="K536" i="1" s="1"/>
  <c r="BF309" i="1"/>
  <c r="Y380" i="1"/>
  <c r="BL380" i="1"/>
  <c r="AA309" i="1"/>
  <c r="AR468" i="1"/>
  <c r="BJ609" i="1"/>
  <c r="X615" i="1"/>
  <c r="X750" i="1" s="1"/>
  <c r="P469" i="1"/>
  <c r="X591" i="1"/>
  <c r="X13" i="1" s="1"/>
  <c r="X608" i="1"/>
  <c r="X747" i="1" s="1"/>
  <c r="AX222" i="1"/>
  <c r="AW222" i="1" s="1"/>
  <c r="K53" i="1"/>
  <c r="BF561" i="1"/>
  <c r="BH496" i="1"/>
  <c r="BE223" i="1"/>
  <c r="BG222" i="1"/>
  <c r="BE222" i="1" s="1"/>
  <c r="BH223" i="1"/>
  <c r="Z83" i="1"/>
  <c r="AA83" i="1" s="1"/>
  <c r="AW590" i="1"/>
  <c r="AW35" i="1" s="1"/>
  <c r="AK310" i="1"/>
  <c r="BH66" i="1"/>
  <c r="BE66" i="1"/>
  <c r="BF66" i="1" s="1"/>
  <c r="AK39" i="1"/>
  <c r="BG590" i="1"/>
  <c r="BG536" i="1"/>
  <c r="BE537" i="1"/>
  <c r="BF537" i="1" s="1"/>
  <c r="BC714" i="1"/>
  <c r="BG530" i="1"/>
  <c r="BG473" i="1"/>
  <c r="BE483" i="1"/>
  <c r="AU714" i="1"/>
  <c r="AK244" i="1"/>
  <c r="BG83" i="1"/>
  <c r="BE86" i="1"/>
  <c r="BF86" i="1" s="1"/>
  <c r="AC83" i="1"/>
  <c r="AK319" i="1"/>
  <c r="AV615" i="1"/>
  <c r="AV750" i="1" s="1"/>
  <c r="R53" i="1"/>
  <c r="Z223" i="1"/>
  <c r="P222" i="1"/>
  <c r="AJ380" i="1"/>
  <c r="AR469" i="1"/>
  <c r="AJ469" i="1" s="1"/>
  <c r="AR471" i="1"/>
  <c r="AF11" i="1"/>
  <c r="P19" i="1"/>
  <c r="Q19" i="1" s="1"/>
  <c r="S19" i="1"/>
  <c r="AB595" i="1"/>
  <c r="AA391" i="1"/>
  <c r="AK391" i="1"/>
  <c r="Q391" i="1"/>
  <c r="AH592" i="1"/>
  <c r="AH609" i="1" s="1"/>
  <c r="AH43" i="1" s="1"/>
  <c r="AH18" i="1" s="1"/>
  <c r="AF40" i="1"/>
  <c r="Z469" i="1"/>
  <c r="AS380" i="1"/>
  <c r="AB222" i="1"/>
  <c r="AB529" i="1" s="1"/>
  <c r="Z55" i="1"/>
  <c r="AA55" i="1" s="1"/>
  <c r="AC55" i="1"/>
  <c r="AH615" i="1"/>
  <c r="AH750" i="1" s="1"/>
  <c r="Z82" i="1"/>
  <c r="AA82" i="1" s="1"/>
  <c r="AC82" i="1"/>
  <c r="S83" i="1"/>
  <c r="R82" i="1"/>
  <c r="P83" i="1"/>
  <c r="Q83" i="1" s="1"/>
  <c r="Z471" i="1"/>
  <c r="Z468" i="1"/>
  <c r="E49" i="1"/>
  <c r="AI380" i="1"/>
  <c r="O471" i="1"/>
  <c r="O468" i="1"/>
  <c r="O469" i="1"/>
  <c r="K469" i="1" s="1"/>
  <c r="BF469" i="1" s="1"/>
  <c r="K380" i="1"/>
  <c r="I537" i="1"/>
  <c r="I536" i="1" s="1"/>
  <c r="H536" i="1" s="1"/>
  <c r="V714" i="1"/>
  <c r="BA82" i="1"/>
  <c r="BB57" i="1"/>
  <c r="P55" i="1"/>
  <c r="Q55" i="1" s="1"/>
  <c r="S55" i="1"/>
  <c r="AA348" i="1"/>
  <c r="Z46" i="1"/>
  <c r="AA46" i="1" s="1"/>
  <c r="AC532" i="1"/>
  <c r="Z532" i="1" s="1"/>
  <c r="L715" i="1"/>
  <c r="AU35" i="1"/>
  <c r="AU592" i="1"/>
  <c r="AU609" i="1" s="1"/>
  <c r="AU43" i="1" s="1"/>
  <c r="AU18" i="1" s="1"/>
  <c r="AU17" i="1" s="1"/>
  <c r="AU591" i="1"/>
  <c r="AU13" i="1" s="1"/>
  <c r="AU608" i="1"/>
  <c r="AV723" i="1"/>
  <c r="AV13" i="1"/>
  <c r="AA561" i="1"/>
  <c r="K223" i="1"/>
  <c r="L222" i="1"/>
  <c r="L529" i="1" s="1"/>
  <c r="AC223" i="1"/>
  <c r="AM223" i="1"/>
  <c r="S223" i="1"/>
  <c r="AK619" i="1"/>
  <c r="AW407" i="1"/>
  <c r="AZ380" i="1"/>
  <c r="AH749" i="1"/>
  <c r="AH745" i="1"/>
  <c r="AH747" i="1"/>
  <c r="N20" i="1"/>
  <c r="N714" i="1"/>
  <c r="N713" i="1" s="1"/>
  <c r="AV23" i="1"/>
  <c r="AX333" i="1"/>
  <c r="AW333" i="1" s="1"/>
  <c r="AW334" i="1"/>
  <c r="AL590" i="1"/>
  <c r="AM537" i="1"/>
  <c r="AJ537" i="1"/>
  <c r="BH537" i="1" s="1"/>
  <c r="AL536" i="1"/>
  <c r="AA15" i="1"/>
  <c r="AK15" i="1"/>
  <c r="AK308" i="1"/>
  <c r="AA308" i="1"/>
  <c r="Q308" i="1"/>
  <c r="AJ473" i="1"/>
  <c r="AS705" i="1"/>
  <c r="P346" i="1"/>
  <c r="Q346" i="1" s="1"/>
  <c r="S346" i="1"/>
  <c r="AY747" i="1"/>
  <c r="AY749" i="1"/>
  <c r="AY745" i="1"/>
  <c r="AY42" i="1"/>
  <c r="AY11" i="1" s="1"/>
  <c r="K209" i="1"/>
  <c r="AX715" i="1"/>
  <c r="L716" i="1"/>
  <c r="L737" i="1" s="1"/>
  <c r="AX35" i="1"/>
  <c r="AR591" i="1"/>
  <c r="AR608" i="1"/>
  <c r="AB590" i="1"/>
  <c r="Z537" i="1"/>
  <c r="AB536" i="1"/>
  <c r="AC537" i="1"/>
  <c r="X43" i="1"/>
  <c r="X18" i="1" s="1"/>
  <c r="X17" i="1" s="1"/>
  <c r="AJ596" i="1"/>
  <c r="AW212" i="1"/>
  <c r="AW39" i="1" s="1"/>
  <c r="AX39" i="1"/>
  <c r="AC496" i="1"/>
  <c r="K496" i="1"/>
  <c r="BF496" i="1" s="1"/>
  <c r="AM496" i="1"/>
  <c r="S496" i="1"/>
  <c r="AT592" i="1"/>
  <c r="AT609" i="1" s="1"/>
  <c r="AT43" i="1" s="1"/>
  <c r="AT591" i="1"/>
  <c r="AT35" i="1"/>
  <c r="AT608" i="1"/>
  <c r="AX716" i="1"/>
  <c r="AX726" i="1" s="1"/>
  <c r="BA308" i="1"/>
  <c r="BB223" i="1"/>
  <c r="AW494" i="1"/>
  <c r="AX483" i="1"/>
  <c r="AC346" i="1"/>
  <c r="Z346" i="1"/>
  <c r="W43" i="1"/>
  <c r="K35" i="1"/>
  <c r="Q675" i="1"/>
  <c r="BA35" i="1"/>
  <c r="BD530" i="1"/>
  <c r="BD592" i="1" s="1"/>
  <c r="BD609" i="1" s="1"/>
  <c r="BD43" i="1" s="1"/>
  <c r="BD18" i="1" s="1"/>
  <c r="BD17" i="1" s="1"/>
  <c r="BD534" i="1"/>
  <c r="BD469" i="1"/>
  <c r="BA469" i="1" s="1"/>
  <c r="BD468" i="1"/>
  <c r="BA380" i="1"/>
  <c r="BD471" i="1"/>
  <c r="BD529" i="1"/>
  <c r="P615" i="1"/>
  <c r="I12" i="1"/>
  <c r="Y669" i="1"/>
  <c r="X38" i="1"/>
  <c r="AW313" i="1"/>
  <c r="AX310" i="1"/>
  <c r="AM309" i="1"/>
  <c r="AJ309" i="1"/>
  <c r="Y427" i="1"/>
  <c r="P427" i="1"/>
  <c r="Q427" i="1" s="1"/>
  <c r="BB35" i="1"/>
  <c r="AV749" i="1"/>
  <c r="AV745" i="1"/>
  <c r="AV747" i="1"/>
  <c r="AV42" i="1"/>
  <c r="AV11" i="1" s="1"/>
  <c r="V17" i="1" l="1"/>
  <c r="AK669" i="1"/>
  <c r="AJ38" i="1"/>
  <c r="AK38" i="1" s="1"/>
  <c r="V713" i="1"/>
  <c r="V736" i="1"/>
  <c r="AQ43" i="1"/>
  <c r="N18" i="1"/>
  <c r="AJ529" i="1"/>
  <c r="AJ34" i="1" s="1"/>
  <c r="AS704" i="1"/>
  <c r="P537" i="1"/>
  <c r="R590" i="1"/>
  <c r="R35" i="1" s="1"/>
  <c r="R536" i="1"/>
  <c r="P536" i="1" s="1"/>
  <c r="Q536" i="1" s="1"/>
  <c r="AJ707" i="1"/>
  <c r="AJ534" i="1"/>
  <c r="AR49" i="1"/>
  <c r="AS707" i="1"/>
  <c r="AR750" i="1"/>
  <c r="AR42" i="1"/>
  <c r="AS20" i="1"/>
  <c r="BH590" i="1"/>
  <c r="AS534" i="1"/>
  <c r="AS530" i="1"/>
  <c r="AR34" i="1"/>
  <c r="BJ43" i="1"/>
  <c r="G12" i="1"/>
  <c r="AZ713" i="1"/>
  <c r="AZ736" i="1"/>
  <c r="AU713" i="1"/>
  <c r="AU736" i="1"/>
  <c r="BC713" i="1"/>
  <c r="BC736" i="1"/>
  <c r="AW40" i="1"/>
  <c r="AW735" i="1"/>
  <c r="BD714" i="1"/>
  <c r="AG43" i="1"/>
  <c r="AV716" i="1"/>
  <c r="AV726" i="1" s="1"/>
  <c r="BF223" i="1"/>
  <c r="P595" i="1"/>
  <c r="Q595" i="1" s="1"/>
  <c r="R611" i="1"/>
  <c r="S611" i="1" s="1"/>
  <c r="X42" i="1"/>
  <c r="X11" i="1" s="1"/>
  <c r="X745" i="1"/>
  <c r="X749" i="1"/>
  <c r="AM19" i="1"/>
  <c r="AV714" i="1"/>
  <c r="AJ471" i="1"/>
  <c r="AJ468" i="1"/>
  <c r="BL707" i="1"/>
  <c r="BE707" i="1"/>
  <c r="BF707" i="1" s="1"/>
  <c r="BK704" i="1"/>
  <c r="BK705" i="1"/>
  <c r="BL705" i="1" s="1"/>
  <c r="BE664" i="1"/>
  <c r="BL664" i="1"/>
  <c r="BH530" i="1"/>
  <c r="AI534" i="1"/>
  <c r="BL534" i="1"/>
  <c r="Q380" i="1"/>
  <c r="BF380" i="1"/>
  <c r="Y530" i="1"/>
  <c r="BL530" i="1"/>
  <c r="K530" i="1"/>
  <c r="AI529" i="1"/>
  <c r="BL529" i="1"/>
  <c r="BG529" i="1"/>
  <c r="BG34" i="1" s="1"/>
  <c r="BH222" i="1"/>
  <c r="BE83" i="1"/>
  <c r="BF83" i="1" s="1"/>
  <c r="BG82" i="1"/>
  <c r="BE530" i="1"/>
  <c r="BE590" i="1"/>
  <c r="BF590" i="1" s="1"/>
  <c r="AK309" i="1"/>
  <c r="BE536" i="1"/>
  <c r="BF536" i="1" s="1"/>
  <c r="BG35" i="1"/>
  <c r="BH35" i="1" s="1"/>
  <c r="BE473" i="1"/>
  <c r="BE529" i="1"/>
  <c r="R209" i="1"/>
  <c r="AR592" i="1"/>
  <c r="AA346" i="1"/>
  <c r="N13" i="1"/>
  <c r="BJ13" i="1" s="1"/>
  <c r="N11" i="1"/>
  <c r="AB611" i="1"/>
  <c r="Z595" i="1"/>
  <c r="AC595" i="1"/>
  <c r="V11" i="1"/>
  <c r="Z19" i="1"/>
  <c r="AA19" i="1" s="1"/>
  <c r="AC19" i="1"/>
  <c r="Z222" i="1"/>
  <c r="AI530" i="1"/>
  <c r="O592" i="1"/>
  <c r="Y534" i="1"/>
  <c r="O49" i="1"/>
  <c r="Z615" i="1"/>
  <c r="Z750" i="1" s="1"/>
  <c r="Z49" i="1"/>
  <c r="AB209" i="1"/>
  <c r="AC53" i="1"/>
  <c r="Z53" i="1"/>
  <c r="AA53" i="1" s="1"/>
  <c r="O615" i="1"/>
  <c r="AS615" i="1" s="1"/>
  <c r="P82" i="1"/>
  <c r="Q82" i="1" s="1"/>
  <c r="S82" i="1"/>
  <c r="AK380" i="1"/>
  <c r="AX714" i="1"/>
  <c r="H537" i="1"/>
  <c r="Y529" i="1"/>
  <c r="O608" i="1"/>
  <c r="AS608" i="1" s="1"/>
  <c r="O591" i="1"/>
  <c r="AA380" i="1"/>
  <c r="O34" i="1"/>
  <c r="K468" i="1"/>
  <c r="BF468" i="1" s="1"/>
  <c r="K471" i="1"/>
  <c r="BF471" i="1" s="1"/>
  <c r="AU749" i="1"/>
  <c r="AU745" i="1"/>
  <c r="AU42" i="1"/>
  <c r="AU11" i="1" s="1"/>
  <c r="AU747" i="1"/>
  <c r="S53" i="1"/>
  <c r="P53" i="1"/>
  <c r="Q53" i="1" s="1"/>
  <c r="BA57" i="1"/>
  <c r="BB56" i="1"/>
  <c r="V40" i="1"/>
  <c r="BD34" i="1"/>
  <c r="BD608" i="1"/>
  <c r="BD591" i="1"/>
  <c r="BD13" i="1" s="1"/>
  <c r="Y707" i="1"/>
  <c r="AM536" i="1"/>
  <c r="AJ536" i="1"/>
  <c r="AK536" i="1" s="1"/>
  <c r="Q223" i="1"/>
  <c r="AA223" i="1"/>
  <c r="AK223" i="1"/>
  <c r="AJ590" i="1"/>
  <c r="AJ35" i="1" s="1"/>
  <c r="AK537" i="1"/>
  <c r="Y38" i="1"/>
  <c r="Q38" i="1"/>
  <c r="BA468" i="1"/>
  <c r="BA471" i="1"/>
  <c r="BA534" i="1"/>
  <c r="N40" i="1"/>
  <c r="AX473" i="1"/>
  <c r="AW483" i="1"/>
  <c r="AW473" i="1" s="1"/>
  <c r="AJ615" i="1"/>
  <c r="AL35" i="1"/>
  <c r="L714" i="1"/>
  <c r="L713" i="1" s="1"/>
  <c r="L40" i="1" s="1"/>
  <c r="S35" i="1"/>
  <c r="P750" i="1"/>
  <c r="AA496" i="1"/>
  <c r="AK496" i="1"/>
  <c r="Q496" i="1"/>
  <c r="BD615" i="1"/>
  <c r="BD750" i="1" s="1"/>
  <c r="BD49" i="1"/>
  <c r="BD23" i="1" s="1"/>
  <c r="AT747" i="1"/>
  <c r="AT749" i="1"/>
  <c r="AT745" i="1"/>
  <c r="AT42" i="1"/>
  <c r="AC536" i="1"/>
  <c r="Z536" i="1"/>
  <c r="AA536" i="1" s="1"/>
  <c r="AW310" i="1"/>
  <c r="AX309" i="1"/>
  <c r="AX530" i="1"/>
  <c r="Q669" i="1"/>
  <c r="Q707" i="1"/>
  <c r="Z590" i="1"/>
  <c r="Z35" i="1" s="1"/>
  <c r="AA537" i="1"/>
  <c r="BB530" i="1"/>
  <c r="BA223" i="1"/>
  <c r="BA530" i="1" s="1"/>
  <c r="BB222" i="1"/>
  <c r="AC590" i="1"/>
  <c r="AB35" i="1"/>
  <c r="AC35" i="1" s="1"/>
  <c r="AZ530" i="1"/>
  <c r="AZ592" i="1" s="1"/>
  <c r="AZ609" i="1" s="1"/>
  <c r="AZ43" i="1" s="1"/>
  <c r="AZ18" i="1" s="1"/>
  <c r="AZ17" i="1" s="1"/>
  <c r="AZ468" i="1"/>
  <c r="AZ471" i="1"/>
  <c r="AZ469" i="1"/>
  <c r="AW469" i="1" s="1"/>
  <c r="AW380" i="1"/>
  <c r="AZ534" i="1"/>
  <c r="AZ529" i="1"/>
  <c r="AR747" i="1"/>
  <c r="AR749" i="1"/>
  <c r="AR745" i="1"/>
  <c r="K222" i="1"/>
  <c r="AM222" i="1"/>
  <c r="S222" i="1"/>
  <c r="AC222" i="1"/>
  <c r="AQ18" i="1" l="1"/>
  <c r="N17" i="1"/>
  <c r="BJ18" i="1"/>
  <c r="W18" i="1"/>
  <c r="W17" i="1" s="1"/>
  <c r="V735" i="1"/>
  <c r="V13" i="1"/>
  <c r="W13" i="1" s="1"/>
  <c r="S536" i="1"/>
  <c r="Q537" i="1"/>
  <c r="P590" i="1"/>
  <c r="BF222" i="1"/>
  <c r="P611" i="1"/>
  <c r="Q611" i="1" s="1"/>
  <c r="AX713" i="1"/>
  <c r="AX736" i="1"/>
  <c r="BC40" i="1"/>
  <c r="BC735" i="1"/>
  <c r="AU40" i="1"/>
  <c r="AU735" i="1"/>
  <c r="AZ40" i="1"/>
  <c r="AZ735" i="1"/>
  <c r="BL704" i="1"/>
  <c r="BK737" i="1"/>
  <c r="BL737" i="1" s="1"/>
  <c r="Y591" i="1"/>
  <c r="AV713" i="1"/>
  <c r="AV736" i="1"/>
  <c r="BD713" i="1"/>
  <c r="BD736" i="1"/>
  <c r="AR609" i="1"/>
  <c r="Y592" i="1"/>
  <c r="O609" i="1"/>
  <c r="O43" i="1" s="1"/>
  <c r="BE704" i="1"/>
  <c r="BE705" i="1"/>
  <c r="AJ49" i="1"/>
  <c r="BJ11" i="1"/>
  <c r="AQ11" i="1"/>
  <c r="BH529" i="1"/>
  <c r="O750" i="1"/>
  <c r="BL615" i="1"/>
  <c r="BL592" i="1"/>
  <c r="AI49" i="1"/>
  <c r="BL49" i="1"/>
  <c r="Q534" i="1"/>
  <c r="BF534" i="1"/>
  <c r="BL591" i="1"/>
  <c r="AI608" i="1"/>
  <c r="BL608" i="1"/>
  <c r="Y34" i="1"/>
  <c r="BL34" i="1"/>
  <c r="BE34" i="1"/>
  <c r="BE82" i="1"/>
  <c r="BF82" i="1" s="1"/>
  <c r="BG53" i="1"/>
  <c r="BH536" i="1"/>
  <c r="BE35" i="1"/>
  <c r="BF35" i="1" s="1"/>
  <c r="AH17" i="1"/>
  <c r="AG13" i="1"/>
  <c r="AQ13" i="1"/>
  <c r="Z611" i="1"/>
  <c r="AA611" i="1" s="1"/>
  <c r="AC611" i="1"/>
  <c r="AS49" i="1"/>
  <c r="AI615" i="1"/>
  <c r="Y615" i="1"/>
  <c r="AA534" i="1"/>
  <c r="Y49" i="1"/>
  <c r="O749" i="1"/>
  <c r="AI34" i="1"/>
  <c r="Z209" i="1"/>
  <c r="AA209" i="1" s="1"/>
  <c r="AC209" i="1"/>
  <c r="AK534" i="1"/>
  <c r="K49" i="1"/>
  <c r="O745" i="1"/>
  <c r="K615" i="1"/>
  <c r="O42" i="1"/>
  <c r="O747" i="1"/>
  <c r="AS34" i="1"/>
  <c r="Y608" i="1"/>
  <c r="BB55" i="1"/>
  <c r="BB52" i="1" s="1"/>
  <c r="BA56" i="1"/>
  <c r="BA55" i="1" s="1"/>
  <c r="BA52" i="1" s="1"/>
  <c r="P209" i="1"/>
  <c r="Q209" i="1" s="1"/>
  <c r="S209" i="1"/>
  <c r="AW309" i="1"/>
  <c r="AW529" i="1" s="1"/>
  <c r="AX529" i="1"/>
  <c r="AW530" i="1"/>
  <c r="AJ750" i="1"/>
  <c r="W11" i="1"/>
  <c r="AG11" i="1"/>
  <c r="BB529" i="1"/>
  <c r="BA222" i="1"/>
  <c r="BA529" i="1" s="1"/>
  <c r="AA590" i="1"/>
  <c r="AA35" i="1"/>
  <c r="AZ34" i="1"/>
  <c r="AZ591" i="1"/>
  <c r="AZ13" i="1" s="1"/>
  <c r="AZ608" i="1"/>
  <c r="AA222" i="1"/>
  <c r="AK222" i="1"/>
  <c r="Q222" i="1"/>
  <c r="BA615" i="1"/>
  <c r="BA750" i="1" s="1"/>
  <c r="BA49" i="1"/>
  <c r="P23" i="1"/>
  <c r="AZ615" i="1"/>
  <c r="AZ750" i="1" s="1"/>
  <c r="AZ49" i="1"/>
  <c r="AZ23" i="1" s="1"/>
  <c r="AQ17" i="1"/>
  <c r="AW468" i="1"/>
  <c r="AW471" i="1"/>
  <c r="AW534" i="1"/>
  <c r="AM35" i="1"/>
  <c r="AK35" i="1"/>
  <c r="AK590" i="1"/>
  <c r="BD749" i="1"/>
  <c r="BD745" i="1"/>
  <c r="BD747" i="1"/>
  <c r="BD42" i="1"/>
  <c r="BD11" i="1" s="1"/>
  <c r="BJ17" i="1" l="1"/>
  <c r="Q590" i="1"/>
  <c r="P35" i="1"/>
  <c r="Q35" i="1" s="1"/>
  <c r="AS609" i="1"/>
  <c r="AR43" i="1"/>
  <c r="AS43" i="1" s="1"/>
  <c r="AX40" i="1"/>
  <c r="AX735" i="1"/>
  <c r="BD40" i="1"/>
  <c r="BD735" i="1"/>
  <c r="AV40" i="1"/>
  <c r="AV735" i="1"/>
  <c r="BE737" i="1"/>
  <c r="BF737" i="1" s="1"/>
  <c r="BL42" i="1"/>
  <c r="AI609" i="1"/>
  <c r="AK49" i="1"/>
  <c r="Y43" i="1"/>
  <c r="Q49" i="1"/>
  <c r="BF49" i="1"/>
  <c r="Y609" i="1"/>
  <c r="BL609" i="1"/>
  <c r="Q615" i="1"/>
  <c r="BF615" i="1"/>
  <c r="BE53" i="1"/>
  <c r="BF53" i="1" s="1"/>
  <c r="BG209" i="1"/>
  <c r="AI43" i="1"/>
  <c r="AS42" i="1"/>
  <c r="AA49" i="1"/>
  <c r="AA615" i="1"/>
  <c r="K750" i="1"/>
  <c r="AK615" i="1"/>
  <c r="AI42" i="1"/>
  <c r="Y42" i="1"/>
  <c r="BA186" i="1"/>
  <c r="BA592" i="1" s="1"/>
  <c r="BA609" i="1" s="1"/>
  <c r="BA43" i="1" s="1"/>
  <c r="BA27" i="1"/>
  <c r="BB186" i="1"/>
  <c r="BB592" i="1" s="1"/>
  <c r="BB609" i="1" s="1"/>
  <c r="BB43" i="1" s="1"/>
  <c r="BB27" i="1"/>
  <c r="AW34" i="1"/>
  <c r="BA34" i="1"/>
  <c r="BB34" i="1"/>
  <c r="AZ747" i="1"/>
  <c r="AZ749" i="1"/>
  <c r="AZ745" i="1"/>
  <c r="AZ42" i="1"/>
  <c r="AZ11" i="1" s="1"/>
  <c r="AW615" i="1"/>
  <c r="AW750" i="1" s="1"/>
  <c r="AW49" i="1"/>
  <c r="AW23" i="1" s="1"/>
  <c r="AX34" i="1"/>
  <c r="BL43" i="1" l="1"/>
  <c r="BE209" i="1"/>
  <c r="BF209" i="1" s="1"/>
  <c r="BG592" i="1"/>
  <c r="BB608" i="1"/>
  <c r="BB749" i="1" s="1"/>
  <c r="BA749" i="1" s="1"/>
  <c r="BB591" i="1"/>
  <c r="BA608" i="1"/>
  <c r="BA747" i="1" s="1"/>
  <c r="BA591" i="1"/>
  <c r="BG609" i="1" l="1"/>
  <c r="BG43" i="1" s="1"/>
  <c r="BE592" i="1"/>
  <c r="BB747" i="1"/>
  <c r="BB42" i="1"/>
  <c r="BB745" i="1"/>
  <c r="BA42" i="1"/>
  <c r="BA745" i="1"/>
  <c r="BE609" i="1" l="1"/>
  <c r="BG18" i="1"/>
  <c r="BE43" i="1"/>
  <c r="K487" i="1"/>
  <c r="I487" i="1"/>
  <c r="H487" i="1" s="1"/>
  <c r="AA487" i="1" l="1"/>
  <c r="BF487" i="1"/>
  <c r="BG5" i="1"/>
  <c r="AK487" i="1"/>
  <c r="Q487" i="1"/>
  <c r="K484" i="1"/>
  <c r="BF484" i="1" s="1"/>
  <c r="AM484" i="1"/>
  <c r="I485" i="1"/>
  <c r="BF485" i="1" l="1"/>
  <c r="AK484" i="1"/>
  <c r="H485" i="1"/>
  <c r="I484" i="1"/>
  <c r="L473" i="1"/>
  <c r="AM483" i="1"/>
  <c r="K483" i="1"/>
  <c r="K529" i="1" s="1"/>
  <c r="BF483" i="1" l="1"/>
  <c r="BF529" i="1"/>
  <c r="K473" i="1"/>
  <c r="BF473" i="1" s="1"/>
  <c r="BH473" i="1"/>
  <c r="BF530" i="1"/>
  <c r="L34" i="1"/>
  <c r="BH34" i="1" s="1"/>
  <c r="AM529" i="1"/>
  <c r="H484" i="1"/>
  <c r="I483" i="1"/>
  <c r="AK483" i="1"/>
  <c r="AM530" i="1"/>
  <c r="L592" i="1"/>
  <c r="BH592" i="1" l="1"/>
  <c r="L609" i="1"/>
  <c r="H483" i="1"/>
  <c r="H473" i="1" s="1"/>
  <c r="I473" i="1"/>
  <c r="AK529" i="1"/>
  <c r="K34" i="1"/>
  <c r="BF34" i="1" s="1"/>
  <c r="AM34" i="1"/>
  <c r="K592" i="1"/>
  <c r="BF592" i="1" l="1"/>
  <c r="K609" i="1"/>
  <c r="BF609" i="1" s="1"/>
  <c r="L43" i="1"/>
  <c r="AK34" i="1"/>
  <c r="BH43" i="1" l="1"/>
  <c r="K43" i="1"/>
  <c r="BF43" i="1" s="1"/>
  <c r="Q12" i="1" l="1"/>
  <c r="BB707" i="1" l="1"/>
  <c r="BB23" i="1" s="1"/>
  <c r="BB704" i="1"/>
  <c r="BB737" i="1" s="1"/>
  <c r="AT707" i="1"/>
  <c r="AT23" i="1" s="1"/>
  <c r="BA707" i="1"/>
  <c r="BA23" i="1" s="1"/>
  <c r="BA705" i="1"/>
  <c r="AT704" i="1"/>
  <c r="AT737" i="1" s="1"/>
  <c r="BA704" i="1"/>
  <c r="BA737" i="1" s="1"/>
  <c r="AT644" i="1"/>
  <c r="AT705" i="1"/>
  <c r="BB644" i="1"/>
  <c r="BA644" i="1" s="1"/>
  <c r="BB705" i="1"/>
  <c r="BB18" i="1" l="1"/>
  <c r="BB17" i="1" s="1"/>
  <c r="BA17" i="1" s="1"/>
  <c r="AT722" i="1"/>
  <c r="BB723" i="1"/>
  <c r="BB727" i="1"/>
  <c r="AT720" i="1"/>
  <c r="AT727" i="1"/>
  <c r="BA722" i="1"/>
  <c r="BA720" i="1"/>
  <c r="BA727" i="1"/>
  <c r="AT719" i="1"/>
  <c r="AT715" i="1" s="1"/>
  <c r="BA11" i="1"/>
  <c r="BD12" i="1" s="1"/>
  <c r="BA719" i="1"/>
  <c r="AT18" i="1"/>
  <c r="AT17" i="1" s="1"/>
  <c r="BB720" i="1"/>
  <c r="BB716" i="1" s="1"/>
  <c r="BB726" i="1" s="1"/>
  <c r="AT13" i="1"/>
  <c r="BA723" i="1"/>
  <c r="BB722" i="1"/>
  <c r="AT11" i="1"/>
  <c r="AT723" i="1"/>
  <c r="BA13" i="1"/>
  <c r="BB719" i="1"/>
  <c r="BB13" i="1"/>
  <c r="BB11" i="1"/>
  <c r="BA18" i="1"/>
  <c r="BA716" i="1" l="1"/>
  <c r="BA726" i="1" s="1"/>
  <c r="AT716" i="1"/>
  <c r="AT726" i="1" s="1"/>
  <c r="BA715" i="1"/>
  <c r="BB715" i="1"/>
  <c r="AT714" i="1"/>
  <c r="BB12" i="1"/>
  <c r="BB714" i="1"/>
  <c r="BA714" i="1" l="1"/>
  <c r="BB713" i="1"/>
  <c r="BB736" i="1"/>
  <c r="AT713" i="1"/>
  <c r="AT736" i="1"/>
  <c r="BA713" i="1"/>
  <c r="BA736" i="1"/>
  <c r="Q14" i="1"/>
  <c r="Q15" i="1"/>
  <c r="AA171" i="1"/>
  <c r="AA32" i="1"/>
  <c r="AT40" i="1" l="1"/>
  <c r="AT735" i="1"/>
  <c r="BB40" i="1"/>
  <c r="BB735" i="1"/>
  <c r="BA40" i="1"/>
  <c r="BA735" i="1"/>
  <c r="Z486" i="1"/>
  <c r="AA486" i="1" s="1"/>
  <c r="P486" i="1"/>
  <c r="Q486" i="1" s="1"/>
  <c r="S486" i="1"/>
  <c r="P484" i="1" l="1"/>
  <c r="Q484" i="1" s="1"/>
  <c r="S484" i="1"/>
  <c r="Z484" i="1"/>
  <c r="AA484" i="1" s="1"/>
  <c r="AC484" i="1"/>
  <c r="AB473" i="1" l="1"/>
  <c r="Z483" i="1"/>
  <c r="Z529" i="1" s="1"/>
  <c r="Z34" i="1" s="1"/>
  <c r="AC483" i="1"/>
  <c r="R473" i="1"/>
  <c r="P483" i="1"/>
  <c r="R34" i="1"/>
  <c r="S483" i="1"/>
  <c r="P530" i="1" l="1"/>
  <c r="Q530" i="1" s="1"/>
  <c r="R592" i="1"/>
  <c r="S592" i="1" s="1"/>
  <c r="S530" i="1"/>
  <c r="AB34" i="1"/>
  <c r="AC34" i="1" s="1"/>
  <c r="AC529" i="1"/>
  <c r="Z473" i="1"/>
  <c r="AA483" i="1"/>
  <c r="P473" i="1"/>
  <c r="Q483" i="1"/>
  <c r="P529" i="1"/>
  <c r="P34" i="1" s="1"/>
  <c r="S529" i="1"/>
  <c r="AB592" i="1"/>
  <c r="AB609" i="1" s="1"/>
  <c r="Z609" i="1" s="1"/>
  <c r="AC530" i="1"/>
  <c r="Q34" i="1" l="1"/>
  <c r="S34" i="1"/>
  <c r="Z592" i="1"/>
  <c r="AA592" i="1" s="1"/>
  <c r="AC592" i="1"/>
  <c r="Q529" i="1"/>
  <c r="R609" i="1"/>
  <c r="P592" i="1"/>
  <c r="P609" i="1" s="1"/>
  <c r="AA34" i="1"/>
  <c r="AA529" i="1"/>
  <c r="R43" i="1" l="1"/>
  <c r="S609" i="1"/>
  <c r="Q592" i="1"/>
  <c r="Q609" i="1"/>
  <c r="AB43" i="1"/>
  <c r="AC609" i="1"/>
  <c r="R18" i="1" l="1"/>
  <c r="P18" i="1" s="1"/>
  <c r="P43" i="1"/>
  <c r="Q43" i="1" s="1"/>
  <c r="Z43" i="1"/>
  <c r="AA43" i="1" s="1"/>
  <c r="AA609" i="1"/>
  <c r="AC43" i="1"/>
  <c r="S43" i="1"/>
  <c r="AC129" i="1" l="1"/>
  <c r="AB131" i="1"/>
  <c r="S131" i="1"/>
  <c r="AL131" i="1"/>
  <c r="K131" i="1"/>
  <c r="AC131" i="1"/>
  <c r="L130" i="1"/>
  <c r="S129" i="1"/>
  <c r="AM129" i="1"/>
  <c r="L128" i="1"/>
  <c r="K129" i="1"/>
  <c r="Z131" i="1" l="1"/>
  <c r="AB130" i="1"/>
  <c r="Z130" i="1" s="1"/>
  <c r="BG131" i="1"/>
  <c r="AB127" i="1"/>
  <c r="BG127" i="1" s="1"/>
  <c r="AB128" i="1"/>
  <c r="Z128" i="1" s="1"/>
  <c r="Z129" i="1"/>
  <c r="AA129" i="1" s="1"/>
  <c r="BG129" i="1"/>
  <c r="Q129" i="1"/>
  <c r="AK129" i="1"/>
  <c r="S130" i="1"/>
  <c r="K130" i="1"/>
  <c r="AC130" i="1"/>
  <c r="AA131" i="1"/>
  <c r="Q131" i="1"/>
  <c r="S128" i="1"/>
  <c r="AM128" i="1"/>
  <c r="K128" i="1"/>
  <c r="AL130" i="1"/>
  <c r="AM131" i="1"/>
  <c r="AJ131" i="1"/>
  <c r="L126" i="1"/>
  <c r="S127" i="1"/>
  <c r="K127" i="1"/>
  <c r="BE129" i="1" l="1"/>
  <c r="BF129" i="1" s="1"/>
  <c r="BG128" i="1"/>
  <c r="BH129" i="1"/>
  <c r="AB126" i="1"/>
  <c r="Z126" i="1" s="1"/>
  <c r="Z127" i="1"/>
  <c r="AA127" i="1" s="1"/>
  <c r="AC127" i="1"/>
  <c r="AC128" i="1"/>
  <c r="AM127" i="1"/>
  <c r="AK127" i="1"/>
  <c r="AA130" i="1"/>
  <c r="Q130" i="1"/>
  <c r="Q127" i="1"/>
  <c r="Q128" i="1"/>
  <c r="AA128" i="1"/>
  <c r="AK128" i="1"/>
  <c r="AK131" i="1"/>
  <c r="K126" i="1"/>
  <c r="S126" i="1"/>
  <c r="AM130" i="1"/>
  <c r="AJ130" i="1"/>
  <c r="AK130" i="1" s="1"/>
  <c r="BE128" i="1" l="1"/>
  <c r="BF128" i="1" s="1"/>
  <c r="BH128" i="1"/>
  <c r="AC126" i="1"/>
  <c r="AA126" i="1"/>
  <c r="Q126" i="1"/>
  <c r="AM126" i="1"/>
  <c r="AJ126" i="1"/>
  <c r="AK126" i="1" s="1"/>
  <c r="BG130" i="1"/>
  <c r="BH131" i="1"/>
  <c r="BE131" i="1"/>
  <c r="BF131" i="1" s="1"/>
  <c r="BE130" i="1" l="1"/>
  <c r="BF130" i="1" s="1"/>
  <c r="BH130" i="1"/>
  <c r="BG126" i="1"/>
  <c r="BH127" i="1"/>
  <c r="BE127" i="1"/>
  <c r="BF127" i="1" s="1"/>
  <c r="BH126" i="1" l="1"/>
  <c r="BE126" i="1"/>
  <c r="BF126" i="1" s="1"/>
  <c r="BG123" i="1" l="1"/>
  <c r="S123" i="1"/>
  <c r="K123" i="1"/>
  <c r="L122" i="1"/>
  <c r="AC123" i="1" l="1"/>
  <c r="Z123" i="1"/>
  <c r="AA123" i="1" s="1"/>
  <c r="AB122" i="1"/>
  <c r="Z122" i="1" s="1"/>
  <c r="K122" i="1"/>
  <c r="S122" i="1"/>
  <c r="AC122" i="1"/>
  <c r="Q123" i="1"/>
  <c r="AL122" i="1"/>
  <c r="AM123" i="1"/>
  <c r="AL103" i="1" l="1"/>
  <c r="AJ103" i="1" s="1"/>
  <c r="AJ105" i="1"/>
  <c r="AJ122" i="1"/>
  <c r="AK122" i="1" s="1"/>
  <c r="AM122" i="1"/>
  <c r="AK123" i="1"/>
  <c r="Q122" i="1"/>
  <c r="AA122" i="1"/>
  <c r="BE123" i="1" l="1"/>
  <c r="BF123" i="1" s="1"/>
  <c r="BH123" i="1"/>
  <c r="BG122" i="1"/>
  <c r="AJ54" i="1"/>
  <c r="AL208" i="1"/>
  <c r="BH122" i="1" l="1"/>
  <c r="BE122" i="1"/>
  <c r="BF122" i="1" s="1"/>
  <c r="AJ208" i="1"/>
  <c r="AL593" i="1"/>
  <c r="AJ593" i="1" l="1"/>
  <c r="AL610" i="1"/>
  <c r="AJ610" i="1" l="1"/>
  <c r="AL44" i="1"/>
  <c r="AL20" i="1" s="1"/>
  <c r="AJ44" i="1" l="1"/>
  <c r="AJ20" i="1" l="1"/>
  <c r="R118" i="1" l="1"/>
  <c r="R105" i="1" s="1"/>
  <c r="BG112" i="1"/>
  <c r="P118" i="1" l="1"/>
  <c r="R113" i="1"/>
  <c r="P113" i="1" s="1"/>
  <c r="AC109" i="1"/>
  <c r="BE112" i="1"/>
  <c r="BG111" i="1"/>
  <c r="BH112" i="1"/>
  <c r="AB118" i="1"/>
  <c r="BG118" i="1" s="1"/>
  <c r="S118" i="1"/>
  <c r="K118" i="1"/>
  <c r="AM118" i="1"/>
  <c r="L113" i="1"/>
  <c r="AM112" i="1"/>
  <c r="AC112" i="1"/>
  <c r="L111" i="1"/>
  <c r="S112" i="1"/>
  <c r="K112" i="1"/>
  <c r="L108" i="1"/>
  <c r="AM109" i="1"/>
  <c r="S109" i="1"/>
  <c r="K109" i="1"/>
  <c r="L105" i="1"/>
  <c r="BF112" i="1" l="1"/>
  <c r="R54" i="1"/>
  <c r="R103" i="1"/>
  <c r="P103" i="1" s="1"/>
  <c r="P105" i="1"/>
  <c r="Z118" i="1"/>
  <c r="Z113" i="1" s="1"/>
  <c r="AB113" i="1"/>
  <c r="AC113" i="1" s="1"/>
  <c r="BE111" i="1"/>
  <c r="BH111" i="1"/>
  <c r="BG113" i="1"/>
  <c r="BE118" i="1"/>
  <c r="BF118" i="1" s="1"/>
  <c r="BH118" i="1"/>
  <c r="Z109" i="1"/>
  <c r="AA109" i="1" s="1"/>
  <c r="AB108" i="1"/>
  <c r="Z108" i="1" s="1"/>
  <c r="AB105" i="1"/>
  <c r="AC105" i="1" s="1"/>
  <c r="AC118" i="1"/>
  <c r="BG109" i="1"/>
  <c r="L54" i="1"/>
  <c r="L52" i="1" s="1"/>
  <c r="L27" i="1" s="1"/>
  <c r="Q109" i="1"/>
  <c r="AK109" i="1"/>
  <c r="K111" i="1"/>
  <c r="AC111" i="1"/>
  <c r="S111" i="1"/>
  <c r="AM111" i="1"/>
  <c r="K108" i="1"/>
  <c r="AM108" i="1"/>
  <c r="S108" i="1"/>
  <c r="K113" i="1"/>
  <c r="S113" i="1"/>
  <c r="AM113" i="1"/>
  <c r="AK118" i="1"/>
  <c r="Q118" i="1"/>
  <c r="AA118" i="1"/>
  <c r="Q112" i="1"/>
  <c r="AA112" i="1"/>
  <c r="AK112" i="1"/>
  <c r="L103" i="1"/>
  <c r="S105" i="1"/>
  <c r="K105" i="1"/>
  <c r="AM105" i="1"/>
  <c r="BF111" i="1" l="1"/>
  <c r="AC108" i="1"/>
  <c r="R208" i="1"/>
  <c r="P54" i="1"/>
  <c r="R52" i="1"/>
  <c r="BE113" i="1"/>
  <c r="BF113" i="1" s="1"/>
  <c r="BH113" i="1"/>
  <c r="BG105" i="1"/>
  <c r="BG108" i="1"/>
  <c r="BE109" i="1"/>
  <c r="BF109" i="1" s="1"/>
  <c r="BH109" i="1"/>
  <c r="AB54" i="1"/>
  <c r="AB103" i="1"/>
  <c r="Z103" i="1" s="1"/>
  <c r="Z105" i="1"/>
  <c r="AA105" i="1" s="1"/>
  <c r="Q105" i="1"/>
  <c r="AK105" i="1"/>
  <c r="AK113" i="1"/>
  <c r="Q113" i="1"/>
  <c r="AA113" i="1"/>
  <c r="S54" i="1"/>
  <c r="L208" i="1"/>
  <c r="K54" i="1"/>
  <c r="AM54" i="1"/>
  <c r="AA111" i="1"/>
  <c r="Q111" i="1"/>
  <c r="AK111" i="1"/>
  <c r="AM103" i="1"/>
  <c r="K103" i="1"/>
  <c r="S103" i="1"/>
  <c r="AA108" i="1"/>
  <c r="Q108" i="1"/>
  <c r="AK108" i="1"/>
  <c r="R27" i="1" l="1"/>
  <c r="R186" i="1"/>
  <c r="P52" i="1"/>
  <c r="P27" i="1" s="1"/>
  <c r="P208" i="1"/>
  <c r="R593" i="1"/>
  <c r="Z54" i="1"/>
  <c r="AA54" i="1" s="1"/>
  <c r="AB208" i="1"/>
  <c r="AC208" i="1" s="1"/>
  <c r="AB52" i="1"/>
  <c r="AC52" i="1" s="1"/>
  <c r="AC54" i="1"/>
  <c r="BE108" i="1"/>
  <c r="BF108" i="1" s="1"/>
  <c r="BH108" i="1"/>
  <c r="BG54" i="1"/>
  <c r="BH105" i="1"/>
  <c r="BE105" i="1"/>
  <c r="BF105" i="1" s="1"/>
  <c r="BG103" i="1"/>
  <c r="AC103" i="1"/>
  <c r="Q103" i="1"/>
  <c r="AA103" i="1"/>
  <c r="AK103" i="1"/>
  <c r="Q54" i="1"/>
  <c r="AK54" i="1"/>
  <c r="K208" i="1"/>
  <c r="L593" i="1"/>
  <c r="L610" i="1" s="1"/>
  <c r="S208" i="1"/>
  <c r="AM208" i="1"/>
  <c r="L186" i="1"/>
  <c r="L608" i="1" s="1"/>
  <c r="K52" i="1"/>
  <c r="S52" i="1"/>
  <c r="S593" i="1" l="1"/>
  <c r="R610" i="1"/>
  <c r="R44" i="1" s="1"/>
  <c r="R20" i="1" s="1"/>
  <c r="R17" i="1" s="1"/>
  <c r="P593" i="1"/>
  <c r="P610" i="1" s="1"/>
  <c r="P186" i="1"/>
  <c r="R591" i="1"/>
  <c r="R13" i="1" s="1"/>
  <c r="P13" i="1" s="1"/>
  <c r="R608" i="1"/>
  <c r="BG52" i="1"/>
  <c r="BG208" i="1"/>
  <c r="BH54" i="1"/>
  <c r="BE54" i="1"/>
  <c r="BF54" i="1" s="1"/>
  <c r="AB27" i="1"/>
  <c r="AC27" i="1" s="1"/>
  <c r="Z52" i="1"/>
  <c r="AB186" i="1"/>
  <c r="AC186" i="1" s="1"/>
  <c r="BH103" i="1"/>
  <c r="BE103" i="1"/>
  <c r="BF103" i="1" s="1"/>
  <c r="AB593" i="1"/>
  <c r="AC593" i="1" s="1"/>
  <c r="Z208" i="1"/>
  <c r="AA208" i="1" s="1"/>
  <c r="K593" i="1"/>
  <c r="Q208" i="1"/>
  <c r="AK208" i="1"/>
  <c r="K186" i="1"/>
  <c r="K608" i="1" s="1"/>
  <c r="K27" i="1"/>
  <c r="Q52" i="1"/>
  <c r="S27" i="1"/>
  <c r="S186" i="1"/>
  <c r="L591" i="1"/>
  <c r="AA52" i="1" l="1"/>
  <c r="Z27" i="1"/>
  <c r="S591" i="1"/>
  <c r="R745" i="1"/>
  <c r="R747" i="1"/>
  <c r="R42" i="1"/>
  <c r="P42" i="1" s="1"/>
  <c r="R749" i="1"/>
  <c r="P749" i="1" s="1"/>
  <c r="P591" i="1"/>
  <c r="P608" i="1"/>
  <c r="P44" i="1"/>
  <c r="AA27" i="1"/>
  <c r="Z186" i="1"/>
  <c r="AA186" i="1" s="1"/>
  <c r="BH208" i="1"/>
  <c r="BG186" i="1"/>
  <c r="BG593" i="1"/>
  <c r="BE208" i="1"/>
  <c r="BF208" i="1" s="1"/>
  <c r="AB608" i="1"/>
  <c r="AB591" i="1"/>
  <c r="AC591" i="1" s="1"/>
  <c r="AB610" i="1"/>
  <c r="AB44" i="1" s="1"/>
  <c r="AB20" i="1" s="1"/>
  <c r="Z593" i="1"/>
  <c r="Z610" i="1" s="1"/>
  <c r="Z44" i="1" s="1"/>
  <c r="BE52" i="1"/>
  <c r="BF52" i="1" s="1"/>
  <c r="BG27" i="1"/>
  <c r="L749" i="1"/>
  <c r="K749" i="1" s="1"/>
  <c r="L745" i="1"/>
  <c r="L42" i="1"/>
  <c r="L747" i="1"/>
  <c r="S608" i="1"/>
  <c r="Q27" i="1"/>
  <c r="K610" i="1"/>
  <c r="AA593" i="1"/>
  <c r="Q593" i="1"/>
  <c r="AK593" i="1"/>
  <c r="Q186" i="1"/>
  <c r="K591" i="1"/>
  <c r="L44" i="1"/>
  <c r="S610" i="1"/>
  <c r="AM610" i="1"/>
  <c r="AC608" i="1" l="1"/>
  <c r="Z608" i="1"/>
  <c r="AC610" i="1"/>
  <c r="R11" i="1"/>
  <c r="P11" i="1" s="1"/>
  <c r="P20" i="1"/>
  <c r="P17" i="1" s="1"/>
  <c r="P747" i="1"/>
  <c r="P745" i="1"/>
  <c r="BH593" i="1"/>
  <c r="BE593" i="1"/>
  <c r="BG610" i="1"/>
  <c r="BG608" i="1"/>
  <c r="BE186" i="1"/>
  <c r="BG591" i="1"/>
  <c r="BE27" i="1"/>
  <c r="BF27" i="1" s="1"/>
  <c r="BH27" i="1"/>
  <c r="Z20" i="1"/>
  <c r="Z591" i="1"/>
  <c r="AA608" i="1"/>
  <c r="AB42" i="1"/>
  <c r="AB745" i="1"/>
  <c r="AB749" i="1"/>
  <c r="Z749" i="1" s="1"/>
  <c r="AB747" i="1"/>
  <c r="K44" i="1"/>
  <c r="AA610" i="1"/>
  <c r="Q610" i="1"/>
  <c r="AK610" i="1"/>
  <c r="Q591" i="1"/>
  <c r="K745" i="1"/>
  <c r="K42" i="1"/>
  <c r="K747" i="1"/>
  <c r="Q608" i="1"/>
  <c r="S42" i="1"/>
  <c r="AC44" i="1"/>
  <c r="L20" i="1"/>
  <c r="S44" i="1"/>
  <c r="AM44" i="1"/>
  <c r="AC42" i="1" l="1"/>
  <c r="V5" i="1"/>
  <c r="BG13" i="1"/>
  <c r="BE591" i="1"/>
  <c r="BF591" i="1" s="1"/>
  <c r="BH591" i="1"/>
  <c r="BF186" i="1"/>
  <c r="BE608" i="1"/>
  <c r="BG747" i="1"/>
  <c r="BG749" i="1"/>
  <c r="BE749" i="1" s="1"/>
  <c r="BG745" i="1"/>
  <c r="BG42" i="1"/>
  <c r="Z747" i="1"/>
  <c r="Z745" i="1"/>
  <c r="Z42" i="1"/>
  <c r="AA42" i="1" s="1"/>
  <c r="BG44" i="1"/>
  <c r="BH610" i="1"/>
  <c r="BF593" i="1"/>
  <c r="BE610" i="1"/>
  <c r="BF610" i="1" s="1"/>
  <c r="AA591" i="1"/>
  <c r="Q42" i="1"/>
  <c r="AA44" i="1"/>
  <c r="Q44" i="1"/>
  <c r="AK44" i="1"/>
  <c r="K20" i="1"/>
  <c r="AC20" i="1"/>
  <c r="S20" i="1"/>
  <c r="AM20" i="1"/>
  <c r="BG20" i="1" l="1"/>
  <c r="BE44" i="1"/>
  <c r="BF44" i="1" s="1"/>
  <c r="BH44" i="1"/>
  <c r="BE747" i="1"/>
  <c r="BE745" i="1"/>
  <c r="BF608" i="1"/>
  <c r="BE42" i="1"/>
  <c r="BF42" i="1" s="1"/>
  <c r="BH42" i="1"/>
  <c r="AA20" i="1"/>
  <c r="Q20" i="1"/>
  <c r="AK20" i="1"/>
  <c r="BG17" i="1" l="1"/>
  <c r="BH20" i="1"/>
  <c r="AM168" i="1"/>
  <c r="S168" i="1"/>
  <c r="AC168" i="1"/>
  <c r="K168" i="1"/>
  <c r="S170" i="1"/>
  <c r="L164" i="1"/>
  <c r="AC164" i="1" s="1"/>
  <c r="AA168" i="1" l="1"/>
  <c r="BF168" i="1"/>
  <c r="S164" i="1"/>
  <c r="AM164" i="1"/>
  <c r="AK168" i="1"/>
  <c r="K170" i="1"/>
  <c r="BF170" i="1" s="1"/>
  <c r="Q168" i="1"/>
  <c r="K164" i="1"/>
  <c r="BF164" i="1" s="1"/>
  <c r="AC170" i="1"/>
  <c r="AM170" i="1"/>
  <c r="AA164" i="1" l="1"/>
  <c r="Q164" i="1"/>
  <c r="AK164" i="1"/>
  <c r="Q170" i="1"/>
  <c r="AK170" i="1"/>
  <c r="AA170" i="1"/>
  <c r="BL720" i="1" l="1"/>
  <c r="BE720" i="1"/>
  <c r="BE716" i="1" s="1"/>
  <c r="BK716" i="1"/>
  <c r="BL716" i="1" s="1"/>
  <c r="BF716" i="1" l="1"/>
  <c r="BK20" i="1"/>
  <c r="BF720" i="1"/>
  <c r="BL20" i="1" l="1"/>
  <c r="BE20" i="1"/>
  <c r="BF20" i="1" s="1"/>
  <c r="AM58" i="1" l="1"/>
  <c r="AJ58" i="1"/>
  <c r="AK58" i="1" s="1"/>
  <c r="AX58" i="1" l="1"/>
  <c r="AX56" i="1" s="1"/>
  <c r="AX55" i="1" s="1"/>
  <c r="AX52" i="1" s="1"/>
  <c r="BH58" i="1"/>
  <c r="AW58" i="1" l="1"/>
  <c r="AW56" i="1"/>
  <c r="AW55" i="1" s="1"/>
  <c r="AW52" i="1" s="1"/>
  <c r="AW186" i="1" s="1"/>
  <c r="AX27" i="1"/>
  <c r="AX186" i="1"/>
  <c r="AW27" i="1" l="1"/>
  <c r="AX591" i="1"/>
  <c r="AX13" i="1" s="1"/>
  <c r="AX592" i="1"/>
  <c r="AX609" i="1" s="1"/>
  <c r="AX43" i="1" s="1"/>
  <c r="AX18" i="1" s="1"/>
  <c r="AX17" i="1" s="1"/>
  <c r="AX608" i="1"/>
  <c r="AW592" i="1"/>
  <c r="AW609" i="1" s="1"/>
  <c r="AW43" i="1" s="1"/>
  <c r="AW18" i="1" s="1"/>
  <c r="AW608" i="1"/>
  <c r="AW591" i="1"/>
  <c r="AW13" i="1" s="1"/>
  <c r="AW747" i="1" l="1"/>
  <c r="AW17" i="1"/>
  <c r="AW42" i="1"/>
  <c r="AW11" i="1" s="1"/>
  <c r="AZ12" i="1" s="1"/>
  <c r="AW745" i="1"/>
  <c r="AX749" i="1"/>
  <c r="AW749" i="1" s="1"/>
  <c r="AX42" i="1"/>
  <c r="AX11" i="1" s="1"/>
  <c r="AX745" i="1"/>
  <c r="AX747" i="1"/>
  <c r="AM88" i="1"/>
  <c r="AM87" i="1"/>
  <c r="AJ88" i="1"/>
  <c r="AK88" i="1" s="1"/>
  <c r="AX12" i="1" l="1"/>
  <c r="BH88" i="1"/>
  <c r="AJ87" i="1"/>
  <c r="AL86" i="1"/>
  <c r="AX88" i="1"/>
  <c r="AM86" i="1" l="1"/>
  <c r="AJ86" i="1"/>
  <c r="AL83" i="1"/>
  <c r="AX87" i="1"/>
  <c r="AW88" i="1"/>
  <c r="BH87" i="1"/>
  <c r="AK87" i="1"/>
  <c r="AK86" i="1" l="1"/>
  <c r="BH86" i="1"/>
  <c r="AX86" i="1"/>
  <c r="AW87" i="1"/>
  <c r="AJ83" i="1"/>
  <c r="AM83" i="1"/>
  <c r="AL82" i="1"/>
  <c r="AL53" i="1" s="1"/>
  <c r="AM53" i="1" l="1"/>
  <c r="AJ53" i="1"/>
  <c r="AL209" i="1"/>
  <c r="AL52" i="1"/>
  <c r="AJ82" i="1"/>
  <c r="AM82" i="1"/>
  <c r="AK83" i="1"/>
  <c r="BH83" i="1"/>
  <c r="AW86" i="1"/>
  <c r="AX83" i="1"/>
  <c r="AJ52" i="1" l="1"/>
  <c r="AJ27" i="1" s="1"/>
  <c r="AL27" i="1"/>
  <c r="AM52" i="1"/>
  <c r="AM209" i="1"/>
  <c r="AJ209" i="1"/>
  <c r="AL592" i="1"/>
  <c r="AL186" i="1"/>
  <c r="BH53" i="1"/>
  <c r="AK53" i="1"/>
  <c r="AW83" i="1"/>
  <c r="AX82" i="1"/>
  <c r="AW82" i="1" s="1"/>
  <c r="BH82" i="1"/>
  <c r="AK82" i="1"/>
  <c r="Q132" i="1"/>
  <c r="Q134" i="1"/>
  <c r="Q135" i="1"/>
  <c r="Q133" i="1"/>
  <c r="AL591" i="1" l="1"/>
  <c r="AL608" i="1"/>
  <c r="AJ186" i="1"/>
  <c r="AM186" i="1"/>
  <c r="AL609" i="1"/>
  <c r="AJ592" i="1"/>
  <c r="AJ609" i="1" s="1"/>
  <c r="AK209" i="1"/>
  <c r="BH209" i="1"/>
  <c r="AK27" i="1"/>
  <c r="AM27" i="1"/>
  <c r="AK52" i="1"/>
  <c r="BH52" i="1"/>
  <c r="AK592" i="1" l="1"/>
  <c r="AJ608" i="1"/>
  <c r="AK186" i="1"/>
  <c r="BH186" i="1"/>
  <c r="AL43" i="1"/>
  <c r="AM609" i="1"/>
  <c r="AL747" i="1"/>
  <c r="AL42" i="1"/>
  <c r="AJ42" i="1" s="1"/>
  <c r="AL749" i="1"/>
  <c r="AJ749" i="1" s="1"/>
  <c r="AL745" i="1"/>
  <c r="AM608" i="1"/>
  <c r="AL13" i="1"/>
  <c r="AJ591" i="1"/>
  <c r="AK591" i="1" s="1"/>
  <c r="AL18" i="1" l="1"/>
  <c r="AL17" i="1" s="1"/>
  <c r="AJ43" i="1"/>
  <c r="AL11" i="1"/>
  <c r="AK43" i="1"/>
  <c r="AM43" i="1"/>
  <c r="AJ745" i="1"/>
  <c r="AJ747" i="1"/>
  <c r="AK608" i="1"/>
  <c r="BH608" i="1"/>
  <c r="AK42" i="1"/>
  <c r="AM42" i="1"/>
  <c r="AK609" i="1"/>
  <c r="BH609" i="1"/>
  <c r="AN12" i="1" l="1"/>
  <c r="AO12" i="1" s="1"/>
  <c r="AL5" i="1"/>
  <c r="AC760" i="1" l="1"/>
  <c r="AC16" i="1"/>
  <c r="BG760" i="1"/>
  <c r="BG16" i="1" s="1"/>
  <c r="Z760" i="1"/>
  <c r="AA760" i="1" s="1"/>
  <c r="Z16" i="1" l="1"/>
  <c r="AA16" i="1" s="1"/>
  <c r="BH16" i="1"/>
  <c r="BE16" i="1"/>
  <c r="BF16" i="1" s="1"/>
  <c r="BH760" i="1"/>
  <c r="BE760" i="1"/>
  <c r="BF760" i="1" s="1"/>
  <c r="BG11" i="1"/>
  <c r="AC764" i="1" l="1"/>
  <c r="Z764" i="1"/>
  <c r="AA764" i="1" s="1"/>
  <c r="AC763" i="1"/>
  <c r="Z763" i="1"/>
  <c r="AA763" i="1" s="1"/>
  <c r="BG763" i="1"/>
  <c r="BH763" i="1" s="1"/>
  <c r="BE763" i="1" l="1"/>
  <c r="BF763" i="1" s="1"/>
  <c r="AF729" i="1"/>
  <c r="AF18" i="1" s="1"/>
  <c r="AA731" i="1"/>
  <c r="AA732" i="1"/>
  <c r="AA734" i="1"/>
  <c r="AI734" i="1"/>
  <c r="AH736" i="1"/>
  <c r="AH735" i="1"/>
  <c r="AA730" i="1"/>
  <c r="AA729" i="1"/>
  <c r="AF17" i="1" l="1"/>
  <c r="AG18" i="1"/>
  <c r="AH738" i="1"/>
  <c r="AG17" i="1" l="1"/>
  <c r="Z738" i="1"/>
  <c r="L663" i="1" l="1"/>
  <c r="L662" i="1"/>
  <c r="AB662" i="1" s="1"/>
  <c r="L661" i="1"/>
  <c r="Z662" i="1" l="1"/>
  <c r="AB660" i="1"/>
  <c r="S662" i="1"/>
  <c r="AM662" i="1"/>
  <c r="S661" i="1"/>
  <c r="AM661" i="1"/>
  <c r="S663" i="1"/>
  <c r="AM663" i="1"/>
  <c r="K661" i="1"/>
  <c r="L660" i="1"/>
  <c r="AC661" i="1"/>
  <c r="K662" i="1"/>
  <c r="AC662" i="1"/>
  <c r="K663" i="1"/>
  <c r="AC663" i="1"/>
  <c r="AB664" i="1" l="1"/>
  <c r="Z660" i="1"/>
  <c r="Z664" i="1" s="1"/>
  <c r="AA663" i="1"/>
  <c r="AK663" i="1"/>
  <c r="Q663" i="1"/>
  <c r="AM660" i="1"/>
  <c r="S660" i="1"/>
  <c r="AA661" i="1"/>
  <c r="Q661" i="1"/>
  <c r="AK661" i="1"/>
  <c r="AA662" i="1"/>
  <c r="Q662" i="1"/>
  <c r="AK662" i="1"/>
  <c r="AC660" i="1"/>
  <c r="K660" i="1"/>
  <c r="L664" i="1"/>
  <c r="Z705" i="1" l="1"/>
  <c r="Z704" i="1"/>
  <c r="AB704" i="1"/>
  <c r="AB705" i="1"/>
  <c r="AB18" i="1" s="1"/>
  <c r="Z18" i="1" s="1"/>
  <c r="AA660" i="1"/>
  <c r="AK660" i="1"/>
  <c r="Q660" i="1"/>
  <c r="K664" i="1"/>
  <c r="Q664" i="1" s="1"/>
  <c r="AC664" i="1"/>
  <c r="L705" i="1"/>
  <c r="L18" i="1" s="1"/>
  <c r="L704" i="1"/>
  <c r="AM664" i="1"/>
  <c r="S664" i="1"/>
  <c r="S704" i="1" s="1"/>
  <c r="AB13" i="1" l="1"/>
  <c r="Z13" i="1" s="1"/>
  <c r="AB11" i="1"/>
  <c r="AB17" i="1"/>
  <c r="Z17" i="1" s="1"/>
  <c r="BH705" i="1"/>
  <c r="AC705" i="1"/>
  <c r="K705" i="1"/>
  <c r="AC704" i="1"/>
  <c r="BH704" i="1"/>
  <c r="K704" i="1"/>
  <c r="L13" i="1"/>
  <c r="L11" i="1"/>
  <c r="AA664" i="1"/>
  <c r="AK664" i="1"/>
  <c r="BF664" i="1"/>
  <c r="AD12" i="1" l="1"/>
  <c r="AE12" i="1" s="1"/>
  <c r="Z11" i="1"/>
  <c r="AB12" i="1" s="1"/>
  <c r="S13" i="1"/>
  <c r="AC13" i="1"/>
  <c r="BH13" i="1"/>
  <c r="AM13" i="1"/>
  <c r="Q704" i="1"/>
  <c r="AA704" i="1"/>
  <c r="BF704" i="1"/>
  <c r="BH18" i="1"/>
  <c r="AC18" i="1"/>
  <c r="S18" i="1"/>
  <c r="L17" i="1"/>
  <c r="AM18" i="1"/>
  <c r="AA705" i="1"/>
  <c r="Q705" i="1"/>
  <c r="BF705" i="1"/>
  <c r="S11" i="1"/>
  <c r="AM11" i="1"/>
  <c r="AC11" i="1"/>
  <c r="AH12" i="1" s="1"/>
  <c r="BH11" i="1"/>
  <c r="AF5" i="1" l="1"/>
  <c r="X12" i="1"/>
  <c r="T12" i="1"/>
  <c r="U12" i="1" s="1"/>
  <c r="AC17" i="1"/>
  <c r="S17" i="1"/>
  <c r="BH17" i="1"/>
  <c r="AM17" i="1"/>
  <c r="O722" i="1" l="1"/>
  <c r="O726" i="1"/>
  <c r="Y726" i="1" l="1"/>
  <c r="AI726" i="1"/>
  <c r="BK726" i="1"/>
  <c r="K726" i="1"/>
  <c r="O725" i="1"/>
  <c r="Y725" i="1" s="1"/>
  <c r="O719" i="1"/>
  <c r="O715" i="1" s="1"/>
  <c r="Y722" i="1"/>
  <c r="BK722" i="1"/>
  <c r="O721" i="1"/>
  <c r="AI722" i="1"/>
  <c r="K722" i="1"/>
  <c r="O18" i="1" l="1"/>
  <c r="K18" i="1" s="1"/>
  <c r="O718" i="1"/>
  <c r="Y719" i="1"/>
  <c r="BK719" i="1"/>
  <c r="K719" i="1"/>
  <c r="AI719" i="1"/>
  <c r="K725" i="1"/>
  <c r="AI725" i="1"/>
  <c r="AA722" i="1"/>
  <c r="Q722" i="1"/>
  <c r="AR722" i="1"/>
  <c r="AA726" i="1"/>
  <c r="Q726" i="1"/>
  <c r="AR726" i="1"/>
  <c r="BE726" i="1"/>
  <c r="BF726" i="1" s="1"/>
  <c r="BL726" i="1"/>
  <c r="Y721" i="1"/>
  <c r="AI721" i="1"/>
  <c r="K721" i="1"/>
  <c r="BL722" i="1"/>
  <c r="BK721" i="1"/>
  <c r="BE722" i="1"/>
  <c r="BF722" i="1" s="1"/>
  <c r="AA725" i="1" l="1"/>
  <c r="Q725" i="1"/>
  <c r="AR719" i="1"/>
  <c r="AA719" i="1"/>
  <c r="Q719" i="1"/>
  <c r="AR725" i="1"/>
  <c r="AJ726" i="1"/>
  <c r="AK726" i="1" s="1"/>
  <c r="AS726" i="1"/>
  <c r="BK715" i="1"/>
  <c r="BL719" i="1"/>
  <c r="BE719" i="1"/>
  <c r="BK718" i="1"/>
  <c r="Q721" i="1"/>
  <c r="AA721" i="1"/>
  <c r="AS722" i="1"/>
  <c r="AR721" i="1"/>
  <c r="AJ722" i="1"/>
  <c r="AK722" i="1" s="1"/>
  <c r="BE721" i="1"/>
  <c r="BF721" i="1" s="1"/>
  <c r="BL721" i="1"/>
  <c r="K718" i="1"/>
  <c r="Y718" i="1"/>
  <c r="AI718" i="1"/>
  <c r="O736" i="1"/>
  <c r="K715" i="1"/>
  <c r="O714" i="1"/>
  <c r="O23" i="1" s="1"/>
  <c r="Y715" i="1"/>
  <c r="AI715" i="1"/>
  <c r="AA715" i="1" l="1"/>
  <c r="Q715" i="1"/>
  <c r="K714" i="1"/>
  <c r="AS721" i="1"/>
  <c r="AJ721" i="1"/>
  <c r="AK721" i="1" s="1"/>
  <c r="BL715" i="1"/>
  <c r="BK18" i="1"/>
  <c r="BK714" i="1"/>
  <c r="K736" i="1"/>
  <c r="BL736" i="1"/>
  <c r="Y736" i="1"/>
  <c r="AI736" i="1"/>
  <c r="Y714" i="1"/>
  <c r="O713" i="1"/>
  <c r="AI714" i="1"/>
  <c r="AJ725" i="1"/>
  <c r="AK725" i="1" s="1"/>
  <c r="AS725" i="1"/>
  <c r="O17" i="1"/>
  <c r="K17" i="1" s="1"/>
  <c r="AI18" i="1"/>
  <c r="Y18" i="1"/>
  <c r="Y17" i="1" s="1"/>
  <c r="Q718" i="1"/>
  <c r="AA718" i="1"/>
  <c r="BE718" i="1"/>
  <c r="BF718" i="1" s="1"/>
  <c r="BL718" i="1"/>
  <c r="BF719" i="1"/>
  <c r="BE715" i="1"/>
  <c r="AS719" i="1"/>
  <c r="AR718" i="1"/>
  <c r="AJ719" i="1"/>
  <c r="AK719" i="1" s="1"/>
  <c r="AR715" i="1"/>
  <c r="AR18" i="1" l="1"/>
  <c r="BE18" i="1"/>
  <c r="BF18" i="1" s="1"/>
  <c r="BL18" i="1"/>
  <c r="BK17" i="1"/>
  <c r="AS718" i="1"/>
  <c r="AJ718" i="1"/>
  <c r="AK718" i="1" s="1"/>
  <c r="BL714" i="1"/>
  <c r="BK23" i="1"/>
  <c r="BK713" i="1"/>
  <c r="O735" i="1"/>
  <c r="O13" i="1" s="1"/>
  <c r="O40" i="1"/>
  <c r="Y713" i="1"/>
  <c r="AI713" i="1"/>
  <c r="Q714" i="1"/>
  <c r="K713" i="1"/>
  <c r="AA714" i="1"/>
  <c r="K23" i="1"/>
  <c r="Y23" i="1"/>
  <c r="AI23" i="1"/>
  <c r="AI17" i="1"/>
  <c r="AR714" i="1"/>
  <c r="AR23" i="1" s="1"/>
  <c r="AS715" i="1"/>
  <c r="AR736" i="1"/>
  <c r="AJ715" i="1"/>
  <c r="L1" i="1"/>
  <c r="N2" i="1" s="1"/>
  <c r="AA18" i="1"/>
  <c r="Q18" i="1"/>
  <c r="BF715" i="1"/>
  <c r="BE714" i="1"/>
  <c r="BF736" i="1"/>
  <c r="AA736" i="1"/>
  <c r="AR17" i="1" l="1"/>
  <c r="AJ18" i="1"/>
  <c r="AK18" i="1" s="1"/>
  <c r="AS17" i="1"/>
  <c r="AJ17" i="1"/>
  <c r="AJ736" i="1"/>
  <c r="AK736" i="1" s="1"/>
  <c r="AS736" i="1"/>
  <c r="BK40" i="1"/>
  <c r="BL713" i="1"/>
  <c r="BK11" i="1"/>
  <c r="BK13" i="1"/>
  <c r="BF714" i="1"/>
  <c r="BE713" i="1"/>
  <c r="BF713" i="1" s="1"/>
  <c r="BL23" i="1"/>
  <c r="BE23" i="1"/>
  <c r="BF23" i="1" s="1"/>
  <c r="AR713" i="1"/>
  <c r="AS714" i="1"/>
  <c r="Q713" i="1"/>
  <c r="K40" i="1"/>
  <c r="AA713" i="1"/>
  <c r="AA17" i="1"/>
  <c r="Q17" i="1"/>
  <c r="BL17" i="1"/>
  <c r="BE17" i="1"/>
  <c r="BF17" i="1" s="1"/>
  <c r="AS18" i="1"/>
  <c r="Y40" i="1"/>
  <c r="AI40" i="1"/>
  <c r="AJ714" i="1"/>
  <c r="AK715" i="1"/>
  <c r="AA23" i="1"/>
  <c r="Q23" i="1"/>
  <c r="K735" i="1"/>
  <c r="BL735" i="1"/>
  <c r="O738" i="1"/>
  <c r="O11" i="1"/>
  <c r="AI735" i="1"/>
  <c r="AR13" i="1" l="1"/>
  <c r="AJ13" i="1" s="1"/>
  <c r="AR11" i="1"/>
  <c r="AJ11" i="1" s="1"/>
  <c r="Y738" i="1"/>
  <c r="K738" i="1"/>
  <c r="BL738" i="1"/>
  <c r="AI738" i="1"/>
  <c r="AA40" i="1"/>
  <c r="Q40" i="1"/>
  <c r="BF735" i="1"/>
  <c r="AA735" i="1"/>
  <c r="K11" i="1"/>
  <c r="BE13" i="1"/>
  <c r="BL13" i="1"/>
  <c r="AJ23" i="1"/>
  <c r="AK23" i="1" s="1"/>
  <c r="AS23" i="1"/>
  <c r="BL11" i="1"/>
  <c r="BE11" i="1"/>
  <c r="BK12" i="1" s="1"/>
  <c r="AR735" i="1"/>
  <c r="AS713" i="1"/>
  <c r="AR40" i="1"/>
  <c r="BE40" i="1"/>
  <c r="BF40" i="1" s="1"/>
  <c r="BL40" i="1"/>
  <c r="Y11" i="1"/>
  <c r="AI11" i="1"/>
  <c r="AJ713" i="1"/>
  <c r="AK714" i="1"/>
  <c r="Y13" i="1"/>
  <c r="AI13" i="1"/>
  <c r="K13" i="1"/>
  <c r="O12" i="1" l="1"/>
  <c r="Y12" i="1" s="1"/>
  <c r="AK713" i="1"/>
  <c r="AJ40" i="1"/>
  <c r="AK17" i="1"/>
  <c r="AK13" i="1"/>
  <c r="BL12" i="1"/>
  <c r="AS11" i="1"/>
  <c r="AR12" i="1"/>
  <c r="AS12" i="1" s="1"/>
  <c r="AI12" i="1"/>
  <c r="AS40" i="1"/>
  <c r="AK40" i="1"/>
  <c r="AA13" i="1"/>
  <c r="Q13" i="1"/>
  <c r="AR738" i="1"/>
  <c r="AJ735" i="1"/>
  <c r="AK735" i="1" s="1"/>
  <c r="AS735" i="1"/>
  <c r="BF13" i="1"/>
  <c r="BF11" i="1"/>
  <c r="BI5" i="1"/>
  <c r="BG12" i="1"/>
  <c r="Q11" i="1"/>
  <c r="R12" i="1" s="1"/>
  <c r="K4" i="1"/>
  <c r="N4" i="1" s="1"/>
  <c r="K2" i="1"/>
  <c r="N1" i="1" s="1"/>
  <c r="AA11" i="1"/>
  <c r="L12" i="1"/>
  <c r="AC12" i="1" s="1"/>
  <c r="BF738" i="1"/>
  <c r="AA738" i="1"/>
  <c r="AS13" i="1"/>
  <c r="BH12" i="1" l="1"/>
  <c r="BE12" i="1"/>
  <c r="BF12" i="1" s="1"/>
  <c r="AJ738" i="1"/>
  <c r="AK738" i="1" s="1"/>
  <c r="AS738" i="1"/>
  <c r="AP5" i="1"/>
  <c r="AL12" i="1"/>
  <c r="AK11" i="1"/>
  <c r="S12" i="1"/>
  <c r="AV12" i="1"/>
  <c r="AT12" i="1"/>
  <c r="AM12" i="1" l="1"/>
  <c r="AJ12" i="1"/>
  <c r="AK12" i="1" s="1"/>
  <c r="AK705" i="1" l="1"/>
  <c r="AK704" i="1"/>
  <c r="AK707" i="1"/>
  <c r="AM532" i="1"/>
  <c r="AL595" i="1"/>
  <c r="AJ595" i="1" s="1"/>
  <c r="AK595" i="1" s="1"/>
  <c r="AL611" i="1" l="1"/>
  <c r="AM595" i="1"/>
  <c r="AM611" i="1" l="1"/>
  <c r="AJ611" i="1"/>
  <c r="BH611" i="1" l="1"/>
  <c r="AK611" i="1"/>
  <c r="AK530" i="1"/>
  <c r="AK532" i="1"/>
  <c r="AK533" i="1"/>
  <c r="Q735" i="1" l="1"/>
  <c r="Q736" i="1"/>
  <c r="Q738" i="1"/>
  <c r="AA530" i="1" l="1"/>
  <c r="AK62" i="1" l="1"/>
  <c r="BH62" i="1"/>
  <c r="R756" i="1"/>
  <c r="AM72" i="1"/>
  <c r="AJ756" i="1"/>
  <c r="AW62" i="1"/>
  <c r="AK25" i="1"/>
  <c r="AM61" i="1"/>
  <c r="AK72" i="1"/>
  <c r="AJ72" i="1"/>
  <c r="BH72" i="1"/>
  <c r="AM73" i="1"/>
  <c r="AL72" i="1"/>
  <c r="AM62" i="1"/>
  <c r="AK73" i="1"/>
  <c r="BH73" i="1"/>
  <c r="AW73" i="1"/>
  <c r="AX60" i="1"/>
  <c r="AW60" i="1"/>
  <c r="AL73" i="1"/>
  <c r="AJ73" i="1"/>
  <c r="AX73" i="1"/>
  <c r="AX72" i="1"/>
  <c r="AW72" i="1"/>
  <c r="BH60" i="1"/>
  <c r="AK60" i="1"/>
  <c r="AJ60" i="1"/>
  <c r="AL60" i="1"/>
  <c r="AM60" i="1"/>
  <c r="AK61" i="1"/>
  <c r="AJ62" i="1"/>
  <c r="AX62" i="1"/>
  <c r="AL62" i="1"/>
  <c r="AL61" i="1"/>
  <c r="AJ61" i="1"/>
  <c r="BH61" i="1"/>
  <c r="AF756" i="1"/>
  <c r="BB756" i="1"/>
  <c r="BA756" i="1"/>
  <c r="AR756" i="1"/>
  <c r="AR25" i="1"/>
  <c r="AJ25" i="1"/>
</calcChain>
</file>

<file path=xl/sharedStrings.xml><?xml version="1.0" encoding="utf-8"?>
<sst xmlns="http://schemas.openxmlformats.org/spreadsheetml/2006/main" count="1012" uniqueCount="435">
  <si>
    <t>стали</t>
  </si>
  <si>
    <t>контрольные цифры были</t>
  </si>
  <si>
    <t>ДФ</t>
  </si>
  <si>
    <t>№</t>
  </si>
  <si>
    <t>Наименование основного мероприятия, мероприятия, объектов</t>
  </si>
  <si>
    <t>Утвержденный Бюджет на 2021г. (тыс.руб.)</t>
  </si>
  <si>
    <t>в том числе</t>
  </si>
  <si>
    <t>Предложения по поправкам Бюджета 2021г. (май 2020г.)</t>
  </si>
  <si>
    <t>% от лимита года</t>
  </si>
  <si>
    <t xml:space="preserve">Предложения по доп. потребности 2022г. </t>
  </si>
  <si>
    <t xml:space="preserve">Проект Бюджета на  2022г. </t>
  </si>
  <si>
    <t>КДХ</t>
  </si>
  <si>
    <t>ГКУ Ленавтодор</t>
  </si>
  <si>
    <t>ГКУ Ленавтодор, ГКУ ЦБДД</t>
  </si>
  <si>
    <t>ГКУ ЦБДД</t>
  </si>
  <si>
    <t>4.3</t>
  </si>
  <si>
    <t>9</t>
  </si>
  <si>
    <t>9.1</t>
  </si>
  <si>
    <t>9.2</t>
  </si>
  <si>
    <t>10</t>
  </si>
  <si>
    <t>10.1</t>
  </si>
  <si>
    <t>10.2</t>
  </si>
  <si>
    <t>6</t>
  </si>
  <si>
    <t>6.1</t>
  </si>
  <si>
    <t>6.2</t>
  </si>
  <si>
    <t>6.3</t>
  </si>
  <si>
    <t>7</t>
  </si>
  <si>
    <t>7.1</t>
  </si>
  <si>
    <t>7.2</t>
  </si>
  <si>
    <t>7.3</t>
  </si>
  <si>
    <t>10.3</t>
  </si>
  <si>
    <t>4</t>
  </si>
  <si>
    <t>4.1</t>
  </si>
  <si>
    <t>4.2</t>
  </si>
  <si>
    <t>Всего расходов  по комитету, в т.ч.:</t>
  </si>
  <si>
    <t>% от бюджета 2019г.-2021г.</t>
  </si>
  <si>
    <t>ПРОЕКТНАЯ ЧАСТЬ</t>
  </si>
  <si>
    <t>ПРОЦЕССНАЯ ЧАСТЬ</t>
  </si>
  <si>
    <t xml:space="preserve">НЕПРОГРАММНЫЕ РАСХОДЫ </t>
  </si>
  <si>
    <t xml:space="preserve"> ДОРОЖНЫЙ ФОНД (ФБ+ОБ), в т.ч.:</t>
  </si>
  <si>
    <t>за счет средств областного бюджета (ОБ)</t>
  </si>
  <si>
    <t>за счет средств федерального бюджета (ФБ)</t>
  </si>
  <si>
    <t>из них за счет отработки дебиторской задолженности за счет средств ФБ на 01.01.2022г.</t>
  </si>
  <si>
    <t>из средств Дорожного фонда, всего  субсидии бюджетам  МО (ОБ+ФБ)</t>
  </si>
  <si>
    <t>Государственная программа ЛО "Социальная поддержка отдельных категорий граждан в ЛО" (ОБ) (выплаты молодым специалистам ГКУ Ленавтодор)</t>
  </si>
  <si>
    <t xml:space="preserve">Для обеспечения материальными средствами НФГО </t>
  </si>
  <si>
    <t>Федеральный проект "Региональная и местная дорожная сеть" (ОБ+ФБ)</t>
  </si>
  <si>
    <t>Федеральный проект "Общесистемные меры развития дорожного хозяйства" (ОБ)</t>
  </si>
  <si>
    <t xml:space="preserve"> Федеральный проект  "Безопасность дорожного движения" (ОБ)</t>
  </si>
  <si>
    <t>Мероприятия, направленные на достижение цели федерального проекта "Региональная и местная дорожная сеть" (ОБ)</t>
  </si>
  <si>
    <t>Мероприятия, направленные на достижение цели федерального проекта "Безопасность дорожного движения"</t>
  </si>
  <si>
    <t>Федеральный проект "Развитие транспортной инфраструктуры на сельских территориях"</t>
  </si>
  <si>
    <t>Федеральный проект "Содействие развитию автомобильных дорог регионального, межмуниципального и местного значения"</t>
  </si>
  <si>
    <t>Федеральный проект "Жилье"</t>
  </si>
  <si>
    <t>I. ГП "Развитие транспортной системы Ленинградской области"</t>
  </si>
  <si>
    <t>Всего, в том числе::</t>
  </si>
  <si>
    <t>за счет средств областного бюджета</t>
  </si>
  <si>
    <t>за счет средств федерального бюджета</t>
  </si>
  <si>
    <t>Всего  субсидии бюджетам   МО (ОБ+ФБ)</t>
  </si>
  <si>
    <t>Федеральные проекты, входящие в состав национальных проектов</t>
  </si>
  <si>
    <t>1</t>
  </si>
  <si>
    <t>Федеральный проект "Региональная и местная дорожная сеть"</t>
  </si>
  <si>
    <t>1.1</t>
  </si>
  <si>
    <t>Строительство автомобильных дорог общего пользования регионального и межмуниципального значения, в т.ч.:</t>
  </si>
  <si>
    <t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области, всего, в т.ч:</t>
  </si>
  <si>
    <t xml:space="preserve">СМР - ОБ </t>
  </si>
  <si>
    <t>ПИР, прочие (КОСГУ 228)</t>
  </si>
  <si>
    <t>2</t>
  </si>
  <si>
    <t>Стр-во мост.перех. ч/р Волхов на подъезде к г.Кириши в Кир.р-не ЛО</t>
  </si>
  <si>
    <t xml:space="preserve">                   СМР</t>
  </si>
  <si>
    <t>Выполнение комлекса строительно-монтажных работ, необходимых для ввода объекта в эксплуатацию</t>
  </si>
  <si>
    <t>3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</si>
  <si>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</si>
  <si>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Плата за землю при изъятии (выкупе) земельных участков (КОСГУ 330)</t>
  </si>
  <si>
    <t>Стр-во мост.перех. ч/р Свирь у г.Подпорожье</t>
  </si>
  <si>
    <t>ПИР, прочие</t>
  </si>
  <si>
    <t>5</t>
  </si>
  <si>
    <t>Стр-во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а/д "Санкт-Петербург-Матокса"</t>
  </si>
  <si>
    <t>Реконструкция а/д общего пользования регионального и межмуниципального значения</t>
  </si>
  <si>
    <t>в том числе по объектам:</t>
  </si>
  <si>
    <t>2.1</t>
  </si>
  <si>
    <t>Рек-ция а/д "Санкт-Петербург-Колтуши на участке КАД-Колтуши" 1,2 этап</t>
  </si>
  <si>
    <t>Развитие инфраструктуры дорожного хозяйства</t>
  </si>
  <si>
    <t>1.3</t>
  </si>
  <si>
    <t xml:space="preserve">Капитальный ремонт а/д общего пользования регионального и межмуниципального значения </t>
  </si>
  <si>
    <t>а/д "Копорье-Ручьи" на участке км  0+00 - км 11+500 в Ломоносовском и Кингисеппском районах (11,703 км)</t>
  </si>
  <si>
    <t>СМР-ОБ</t>
  </si>
  <si>
    <t xml:space="preserve">ПИР, прочие </t>
  </si>
  <si>
    <t>1.4</t>
  </si>
  <si>
    <t xml:space="preserve"> Ремонт а/д общего пользования регионального и межмуниципального значения</t>
  </si>
  <si>
    <t>СМР</t>
  </si>
  <si>
    <t>СМР по а/д с тв.покрытием к сельск.нас.пунктам</t>
  </si>
  <si>
    <t>8</t>
  </si>
  <si>
    <t>федеральный проект "Региональная и местная дорожная сеть" - Ремонт а/д общего пользования местного значения</t>
  </si>
  <si>
    <t>Мероприятия по снижению аварийности на сети автомобильных дорог общего пользования регионального и межмуниципального значения</t>
  </si>
  <si>
    <t>КВР 244 СМР Ликвидация мест концентрации ДТП</t>
  </si>
  <si>
    <t>КВР 243 СМР Тех. перевооружение</t>
  </si>
  <si>
    <t>1.6</t>
  </si>
  <si>
    <t>Ремонт Мосты, Дороги</t>
  </si>
  <si>
    <t>Кап. ремонт Мосты</t>
  </si>
  <si>
    <t xml:space="preserve">Федеральный проект "Общесистемные меры развития дорожного хозяйства". 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</si>
  <si>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ЦБДД)</t>
  </si>
  <si>
    <t xml:space="preserve">Федеральный проект  "Безопасность дорожного движения" </t>
  </si>
  <si>
    <t>3.1</t>
  </si>
  <si>
    <t xml:space="preserve"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 </t>
  </si>
  <si>
    <t xml:space="preserve">ВСЕГО по Федеральным проектам:                                 </t>
  </si>
  <si>
    <t>Федеральные проекты, не входящие в состав национальных проектов</t>
  </si>
  <si>
    <t xml:space="preserve"> Федеральный проект "Содействие развитию автомобильных дорог регионального, межмуниципального и местного значения" за счет средств федерального бюджета, в т.ч.: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</si>
  <si>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значения, в т.ч.:</t>
  </si>
  <si>
    <t xml:space="preserve"> Мероприятия, направленные на достижение цели федерального проекта "Дорожная сеть"</t>
  </si>
  <si>
    <t>Строительство а/д общего пользования регионального и межмуниципального значения, в том числе:</t>
  </si>
  <si>
    <t>Стр-во подъезда к г. Всеволожску</t>
  </si>
  <si>
    <t xml:space="preserve"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 </t>
  </si>
  <si>
    <t>Возмещение стоимости сносимых строений при изъятии (выкупе) земельных участков (КОСГУ 298)</t>
  </si>
  <si>
    <t>за счет отработки дебиторской задолженности за счет средств ОБ на 01.01.2022г.</t>
  </si>
  <si>
    <t>1.1.6</t>
  </si>
  <si>
    <t xml:space="preserve">Устройство пешеходного перехода на разных уровнях на а/д общего пользования регионального значения "Парголово-Огоньки" на км 26 </t>
  </si>
  <si>
    <t>Стр-во путепр. в месте пересечения жел.путей и а/д "Подъезд к г.Гатчина-2"</t>
  </si>
  <si>
    <t>1.1.7</t>
  </si>
  <si>
    <t xml:space="preserve">Стр-во автодор. путепровода на  ст.Возрождение участка Выборг-Каменногорск взамен закрываемого переезда на ПК 229+44.20 (23км) 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</si>
  <si>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</si>
  <si>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Стр-во подъезда к ТПУ "Кудрово" с реконструкцией транспортной развязки на км 12+575 а/д Р-21 "Кола" (строительство)</t>
  </si>
  <si>
    <t>Подключение международного автомобильного вокзала в составе ТПУ "Девяткино" к КАД (строительство транспортной развязки на км 30+717 прямого хода КАД с подключением международного автомобильного вокзала)</t>
  </si>
  <si>
    <t>Строительство путепровода                                                 на железнодорожной станции Любань на автомобильной дороге "Павлово – Мга – Шапки – Любань – Оредеж – Луга"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</si>
  <si>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15+89,60" (км 3)</t>
  </si>
  <si>
    <t>Проектно-изыскательские работы и отвод земель будущих лет</t>
  </si>
  <si>
    <t>Реконструкция автомобильной дороги "Петергоф – Кейкино", км 5 – км 26</t>
  </si>
  <si>
    <t>2.3</t>
  </si>
  <si>
    <t xml:space="preserve">Реконструкция автомобильной дороги "Копорье-Ручьи" км0+000 - км37+500 </t>
  </si>
  <si>
    <t>1.2.4</t>
  </si>
  <si>
    <t>Реконструкция а/д общего пользования регионального значения "Войпала - Сирокасска - Васильково - Горная Шальдиха" на участке км 13 - км 14 с устройством нового водопропускного сооружения на р. Рябиновке</t>
  </si>
  <si>
    <t>2.5</t>
  </si>
  <si>
    <t>Рек-ция а/д "Санкт-Петербург-Колтуши на участке КАД-Колтуши" 3,4 этап</t>
  </si>
  <si>
    <t>2.6</t>
  </si>
  <si>
    <t>Стр-во подъезда к ТПУ "Кудрово" с реконструкцией транспортной развязки на км 12+575 а/д Р-21 "Кола" (реконструкция)</t>
  </si>
  <si>
    <t>Объекты, финансируемые с привлечением ИБК</t>
  </si>
  <si>
    <t>за счет средств ИБК</t>
  </si>
  <si>
    <t>Строительство подъезда к ТПУ "Кудрово" с реконструкцией транспортной развязки на км 12+575 автомобильной дороги Р-21 "Кола"</t>
  </si>
  <si>
    <t>ПИР (КОСГУ 228)</t>
  </si>
  <si>
    <t>СМР (КОСГУ 310)</t>
  </si>
  <si>
    <t>Выкуп (КОСГУ 330)</t>
  </si>
  <si>
    <t>3.2</t>
  </si>
  <si>
    <t xml:space="preserve"> 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</si>
  <si>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3.3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</si>
  <si>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</si>
  <si>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Волосовский муниц. р-н</t>
  </si>
  <si>
    <t>Реконструкция мостового перехода через р. Саба в дер. Малый Сабск (38,0 пог. м)</t>
  </si>
  <si>
    <t xml:space="preserve">Разработка проектно-сметной документации                                       на реконструкцию автомобильной дороги общего пользования местного значения       «Лемовжа - Гостятино» в Волосовском районе Ленинградской области  </t>
  </si>
  <si>
    <t xml:space="preserve">Разработка проектно-сметной документации                                      на реконструкцию автомобильной дороги общего пользования местного значения                                         "Большой Сабск - Изори" в Волосовском районе Ленинградской области </t>
  </si>
  <si>
    <t>Всеволожский муниц. р-н</t>
  </si>
  <si>
    <t xml:space="preserve">Реконструкция ул. Дорожная  (в границах от Дороги Жизни   до дома № 7), Садового переулка  и улицы Майской  в г. Всеволожске по адресу: Ленинградская область,   г. Всеволожск, ул. Дорожная  (в границах от Дороги Жизни до дома № 7); Ленинградская область, г. Всеволожск, Садовый переулок; Ленинградская область, г. Всеволожск, ул. Майская 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</si>
  <si>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</si>
  <si>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</t>
  </si>
  <si>
    <t>Выборгский район</t>
  </si>
  <si>
    <t>Строительство путепровода в промышленной зоне Лазаревка через железную дорогу Санкт-Петербург - Бусловская в городе Выборге Ленинградской области по адресу: Ленинградская область, Выборгский район, г. Выборг, промзона Лазаревка (0,553 км/134,4 п.м.)</t>
  </si>
  <si>
    <t>Строительство автомобильной дороги поселка Щеглово (1 и 2 очереди) (0,525 км и 0,422 км)</t>
  </si>
  <si>
    <t>Гатчинский муниципальный район</t>
  </si>
  <si>
    <t>Строительство продолжения ул. Слепнева  (от ул. Авиатриссы Зверевой   до примыкания  к ул. Киевской) по адресу: Ленинградская область, г. Гатчина</t>
  </si>
  <si>
    <t>Реконструкция автомобильной дороги "Подъезд  к многофункциональному музейному центру   в с. Рождествено от а/д М-20 Санкт-Петербург -Псков",   по адресу: Ленинградская область, Гатчинский район, с.Рождествено (0,41 км)</t>
  </si>
  <si>
    <t>Реконстркуция "Подъезд к музею "Дом станционного смотрителя" в д. Выра от а/д "Кемполово-Выра_тосно-Шапки"</t>
  </si>
  <si>
    <t xml:space="preserve">Строительство пешеходного мостового перехода через  р. Оредеж в дер. Даймище на территории Рождественского сельского поселения Гатчинского муниципального района Ленинградской области </t>
  </si>
  <si>
    <t>Строительство участка автомобильной дороги от автомобильной дороги "Мины-Новинка" до дер. Клетно,  в том числе проектно-изыскательские работы</t>
  </si>
  <si>
    <t>3.4</t>
  </si>
  <si>
    <t>Кингисеппский муниципальный район</t>
  </si>
  <si>
    <t>Строительство улицы Шадрина на участке от улицы Крикковское шоссе до улицы Проектная 3 в мкр. №7 г.Кингисепп</t>
  </si>
  <si>
    <t>ПИР на строительство нового пешеходного моста к стадиону</t>
  </si>
  <si>
    <t>ПИР строительство автомобильного моста с реконструкцией существующего пешеходного моста</t>
  </si>
  <si>
    <t>3.5</t>
  </si>
  <si>
    <t>Кировский муниципальный район</t>
  </si>
  <si>
    <t>Строительство моста через Староладожский канал в створе Северного переулка                                                  в г. Шлиссельбург,  в том числе проектно-изыскательское работы</t>
  </si>
  <si>
    <t>Разработка проектно-сметной документации на строительство трех пешеходных мостов через Малоневский канал в районе жилых домов № 7, 9, 15 в г. Шлиссельбург (3 моста по 42 п.м.)</t>
  </si>
  <si>
    <t>Разработка проектно-сметной документации на реконструкцию а/д  по адресу: г. Отрадное, 4 Советский проспект от региональной трассы СПб-Кировс до ул. Балтийская</t>
  </si>
  <si>
    <t>3.6</t>
  </si>
  <si>
    <t>Ломоносовкий муниципальный район</t>
  </si>
  <si>
    <t xml:space="preserve"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</t>
  </si>
  <si>
    <t>Сосновоборский городской округ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</si>
  <si>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  в гор. Сосновый Бор Ленинградской области  по адресу: автомобильная дорога Копорское шоссе                                                                    с перекрестками улиц Ленинградская - Копорское шоссе и перекрестка улиц Копорское шоссе - проспект Александра Невского   в гор. Сосновый Бор Ленинградской области.   </t>
  </si>
  <si>
    <t>Строительство улицы Солнечная. Этап №3 строительства внутриквартальных проездов с канализационными и водопроводными сетями квартала малоэтажной застройки в районе ГК "Искра" по адресу: Ленинградская область, г.Сосновый Бор</t>
  </si>
  <si>
    <t>3.7</t>
  </si>
  <si>
    <t>Тосненский район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</si>
  <si>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</si>
  <si>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2.8</t>
  </si>
  <si>
    <t>Нераспределенные средства бюджета</t>
  </si>
  <si>
    <t>Основное мероприятие "Приоритетный проект "Комплексное развитие дорожно-транспортной инфраструктуры Бугровского, Муринского и  Новодевяткинского сельских поселений  Ленинградской области""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</si>
  <si>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 (Подрядчик АО ПО Возрождение)</t>
  </si>
  <si>
    <t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(Подрядчик АО ПО Возрождение)</t>
  </si>
  <si>
    <t>Стр-во автомобильной дороги от кольцевой автомобильной дороги вокруг Санкт-Петербурга до автомобильной дороги "Санкт-Петербург"-Матокса (платная скоростная автомобильная дорога)</t>
  </si>
  <si>
    <t>Основное мероприятие "Повышение эффективности осуществления дорожной деятельности"</t>
  </si>
  <si>
    <t>Разработка программы комплексного развития транспортной инфраструктуры Ленинградской области до 2030 года</t>
  </si>
  <si>
    <t>3.1.2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</si>
  <si>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"Санкт-Петербург-Матокса", всего, в т.ч:</t>
  </si>
  <si>
    <t>4.1.2</t>
  </si>
  <si>
    <t xml:space="preserve"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</t>
  </si>
  <si>
    <t xml:space="preserve">ВСЕГО по Подпрограмме 1  (п.1+п.2+п.3)                                                                                                                               </t>
  </si>
  <si>
    <t>ё</t>
  </si>
  <si>
    <t>Всего  субсидии бюджетам   МО</t>
  </si>
  <si>
    <t>Подпрограмма 2     «Поддержание существующей сети автомобильных дорог общего пользования»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</si>
  <si>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</si>
  <si>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а/д общего пользования регионального и межмуниципального значения</t>
  </si>
  <si>
    <t>всего по 225</t>
  </si>
  <si>
    <t>нормативно-регламентные работы</t>
  </si>
  <si>
    <t>прочие (КВР 244 КОСГУ 226)</t>
  </si>
  <si>
    <t>Концепция развития дорожной деятельности в сфере содержания автомобильных дорог общего пользования регионального и межмуниципального значения за счет средств Гранта ЕС (КВР 244 КОСГУ 226)</t>
  </si>
  <si>
    <t>Капитальный ремонт а/д общего пользования регионального и межмуниципального значения</t>
  </si>
  <si>
    <t>4.1.</t>
  </si>
  <si>
    <t>СМР ФБ</t>
  </si>
  <si>
    <t>СМР - ОБ по а/д с тв.покрытием к сельск.нас.пунктам</t>
  </si>
  <si>
    <t>Приведение в нормативное состояние отдельных участков региональных а/д</t>
  </si>
  <si>
    <t xml:space="preserve">                                 ПИР, прочие </t>
  </si>
  <si>
    <t>Ремонт а/д общего пользования регионального и межмуниципального значения</t>
  </si>
  <si>
    <t>СМР за счет инвесторов Русхимальянс</t>
  </si>
  <si>
    <t>Кадастровые работы</t>
  </si>
  <si>
    <t>Оценка уязвимости объектов транспортной инфраструктуры ЛО</t>
  </si>
  <si>
    <t>Разработка и утверждение планов обеспечения транспортной безопасности объектов транспортной инфраструктуры ЛО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</si>
  <si>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</si>
  <si>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пир</t>
  </si>
  <si>
    <t>Всего  субсидии бюджетам   МО (ОБ)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</si>
  <si>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</t>
  </si>
  <si>
    <t>работы капитального ремонта а/д</t>
  </si>
  <si>
    <t xml:space="preserve">  СМР</t>
  </si>
  <si>
    <t>работы ремонта а/д, содержания а/д</t>
  </si>
  <si>
    <t>Обустройство автобусных остановок</t>
  </si>
  <si>
    <t>Нанесение дорожной разметки</t>
  </si>
  <si>
    <t>11</t>
  </si>
  <si>
    <t xml:space="preserve">  Всего по Мероприятиям, направленным на достижение цели федерального проекта "Безопасность дорожного движения"</t>
  </si>
  <si>
    <t xml:space="preserve"> Всего по ПРОЕКТНОЙ ЧАСТИ в рамках ГП "Развитие транспортной системы ЛО":</t>
  </si>
  <si>
    <t>Комплекс процессных мероприятий "Создание условий для осуществления дорожной деятельности"</t>
  </si>
  <si>
    <t>Обеспечение деятельности (услуги, работы) государственных учреждений  ГКУ "Ленавтодор" за счет средств Гранта ЕС</t>
  </si>
  <si>
    <t>Приобретение дорожной техники и другого имущества, необходимого для функционирования и содержания а/д и обеспечения контроля качества выполненных дорожных работ</t>
  </si>
  <si>
    <t>9.3</t>
  </si>
  <si>
    <t>Приобретение дорожной техники и другого имущества, необходимого для функционирования и содержания а/д и обеспечения контроля качества выполненных дорожных работ за счет средств Гранта ЕС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</si>
  <si>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содержания и (или) ремонта автомобильных дорог, по договорам финансовой аренды (лизинга).</t>
  </si>
  <si>
    <t>9.5</t>
  </si>
  <si>
    <t>Субсидии юридическим лицам на осуществление капитальных вложений в объекты недвижимого имущества (проектирование и строительство производственной базы в Ломоносовском районе Лен. области)</t>
  </si>
  <si>
    <t xml:space="preserve">  Всего по Комплексу процессных мероприятий "Создание условий для осуществления дорожной деятельности"              </t>
  </si>
  <si>
    <t>Всего по ГП "Развитие транспортной системы ЛО" :</t>
  </si>
  <si>
    <t xml:space="preserve">II. ГП  "Комплексное развитие сельских территорий Ленинградской области" </t>
  </si>
  <si>
    <t xml:space="preserve">  Мероприятия, направленные на достижение цели федерального проекта "Развитие транспортной инфраструктуры на сельских территориях"</t>
  </si>
  <si>
    <t xml:space="preserve"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</t>
  </si>
  <si>
    <t>ОБ</t>
  </si>
  <si>
    <t>остатки ФБ и  субсидии ФБ 2016</t>
  </si>
  <si>
    <t>в т.ч. областной бюджет</t>
  </si>
  <si>
    <t xml:space="preserve">         федеральный бюджет</t>
  </si>
  <si>
    <t>Устр-ва для инвалидов на светофорных объектах регион. а/д.</t>
  </si>
  <si>
    <t>Мероприятия на объектах местных а/д</t>
  </si>
  <si>
    <t>Устр-ва для инвалидов на светофор.объектах местн. а/д.-ОБ</t>
  </si>
  <si>
    <t>Установка оборудования на автоб.остановках местных а/д- ОБ</t>
  </si>
  <si>
    <t>Резервный фонд Правительства, в т.ч.:</t>
  </si>
  <si>
    <t>региональные а/д</t>
  </si>
  <si>
    <t>местные а/д</t>
  </si>
  <si>
    <t xml:space="preserve"> Строительство а/д "Подъезд к дер. Козарево" по адресу: ЛО, Волховский район (5,667 км)-Волховский муниципальный район</t>
  </si>
  <si>
    <t>15.1.2</t>
  </si>
  <si>
    <t>Строительство 2-х подъездных путей к строящемуся объекту: "Строительство общеобразовательной школы на 220 мест в д.Большая Пустомержа Кингисеппского района ЛО" по адресу: ЛО, Кингисеппский район, д. Большая Пустомержав Кингисеппском районе ЛО (0,36357 км)-Пустомержское сельское поселение Кингисеппского муниципального района</t>
  </si>
  <si>
    <t>Реконструкция  автодороги "Подъезд к п. Михалево" (Администрация МО "Каменногорское ГП" Выборгского района)</t>
  </si>
  <si>
    <t>15.1.4</t>
  </si>
  <si>
    <t>нераспределенные средства</t>
  </si>
  <si>
    <t>Строительство автомобильной дороги "Подъезд к пос. Яшино" по адресу: Ленинградская область, Выборгский район, Селезневское сельское поселение"</t>
  </si>
  <si>
    <t>нераспределенные средства областного бюджета СМР</t>
  </si>
  <si>
    <t>ВСЕГО:</t>
  </si>
  <si>
    <t xml:space="preserve"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 </t>
  </si>
  <si>
    <t>нераспределенные средства федерального бюджета (ГКУ Ленавтодор")</t>
  </si>
  <si>
    <t>нераспределенные средства областного бюджета (ГКУ Ленавтодор")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</si>
  <si>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</si>
  <si>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</si>
  <si>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(заказчик ГКУ Ленавтодор")</t>
  </si>
  <si>
    <t>Финансирование строительства, включая проектирование, автомобильной дороги от п. Новый Быт Кировского района до д. Козарево Волховского района Ленинградской области</t>
  </si>
  <si>
    <t xml:space="preserve">Финансирование реконструкции, включая проектирование, автомобильной дороги "Путилово-Поляны" в Кировском районе Ленинградской области </t>
  </si>
  <si>
    <t xml:space="preserve">Финансирование реконструкции, включая проектирование, автомобильной дороги "13 км автодороги "Магистральная" - ст. Апраксин" в Кировском районе Ленинградской области </t>
  </si>
  <si>
    <t xml:space="preserve">Финансирование реконструкции, включая проектирование, автомобильной дороги "Петрово - станция Малукса" в Кировском районе Ленинградской области </t>
  </si>
  <si>
    <t xml:space="preserve">Финансирование реконструкции, включая проектирование, автомобильной дороги "Подъезд к п. Неппово" в Кингисеппском районе Ленинградской области </t>
  </si>
  <si>
    <t>III. Резервный фонд Правительства Ленинградской области.</t>
  </si>
  <si>
    <t>Бюджету МО ЛО г. Выборг на выполнение работ по проектированию капитального ремонта
ул. Парковой в г. Выборге</t>
  </si>
  <si>
    <t xml:space="preserve">Всего по ГП  "Комплексное развитие сельских территорий Ленинградской области" </t>
  </si>
  <si>
    <t>III. 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</si>
  <si>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Стимулирование программ развития жилищного строительства субъектов Российской Федерации</t>
  </si>
  <si>
    <t>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</t>
  </si>
  <si>
    <t>IV. Непрограммные расходы</t>
  </si>
  <si>
    <t>Исполнение судебных актов Российской Федерации и мировых соглашений по возмещению вреда</t>
  </si>
  <si>
    <t>8.1</t>
  </si>
  <si>
    <t>8.2</t>
  </si>
  <si>
    <t>Всего расходов  по комитету</t>
  </si>
  <si>
    <t xml:space="preserve">в т. ч Дорожный фонд ЛО </t>
  </si>
  <si>
    <t>в т.ч. Дорожный фонд за счет средств федерального бюджета:</t>
  </si>
  <si>
    <t xml:space="preserve"> Дорожный фонд ЛО - ОБ</t>
  </si>
  <si>
    <t>из средств Дорожного фонда, всего  субсидии бюджетам   МО</t>
  </si>
  <si>
    <t xml:space="preserve">V. Государственная программа ЛО "Социальная поддержка отдельных категорий граждан в ЛО" (ОБ) </t>
  </si>
  <si>
    <t>Выплаты молодым специалистам ГКУ Ленавтодор и ГКУ ЛО ЦБДД</t>
  </si>
  <si>
    <t xml:space="preserve">V. Для обеспечения материальными средствами НФГО </t>
  </si>
  <si>
    <t>Рек-ция м/п ч/р Мойка на км 47+300 а/д СПб-Кировск в Кировском районе ЛО</t>
  </si>
  <si>
    <t>за счет средств федерального бюджета (Резервный фонд Пр-ва РФ)</t>
  </si>
  <si>
    <t>за счет средств федерального бюджета  (Резервный фонд Пр-ва РФ)</t>
  </si>
  <si>
    <t>текущего года</t>
  </si>
  <si>
    <t>в том числе остатки средств 2021 на начало текущего финансового года</t>
  </si>
  <si>
    <t>остатки средств 2021 на начало текущего финансового года</t>
  </si>
  <si>
    <t>нераспределенный остаток</t>
  </si>
  <si>
    <t>прочие СМР</t>
  </si>
  <si>
    <t>из них за счет ИБК</t>
  </si>
  <si>
    <t xml:space="preserve"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 </t>
  </si>
  <si>
    <t>нормативно-регламентные работы "Русхимальянс" в Кингисеппском р-не</t>
  </si>
  <si>
    <t>вып. работ по восстановлению земляного полотна и дор. одежды на уч-ке а/д Петергоф-Кейкино (целевые "Русхимальянс")</t>
  </si>
  <si>
    <t>резерв ("Русхимальянс")</t>
  </si>
  <si>
    <t>вып. работ по приведению полосы отвода а/д в Кингисеппском р-не ЛО (целевые "Сиси7")</t>
  </si>
  <si>
    <t>резерв (целевые "Сиси7")</t>
  </si>
  <si>
    <t>СМР за счет инвесторов "Сиси7"</t>
  </si>
  <si>
    <t>осуществление технологического присоединения</t>
  </si>
  <si>
    <t>Выполнение работ по ликвидации мест концентрации ДТП</t>
  </si>
  <si>
    <t>1.1.</t>
  </si>
  <si>
    <t>2.2</t>
  </si>
  <si>
    <t xml:space="preserve"> за счет отработки дебиторской задолженности за счет средств ФБ на 01.01.2022г.</t>
  </si>
  <si>
    <t>Установка барьерного ограждения</t>
  </si>
  <si>
    <t>Исполнение функций государственных органов Ленинградской области</t>
  </si>
  <si>
    <t>2.1.1.</t>
  </si>
  <si>
    <t>Плата за землю при изъятии (выкупе) земельных участков (КОСГУ 298)</t>
  </si>
  <si>
    <t>Плата за землю при изъятии (выкупе) земельных участков (КОСГУ 299)</t>
  </si>
  <si>
    <t>Установка программно-аппаратных комлексов по контролю за дорожным движением  на автомобильных дорогах общего пользования регионального значения ЛО</t>
  </si>
  <si>
    <t>Разработка проектов организации дорожного движения</t>
  </si>
  <si>
    <t>Выполнение работ  по приведению полосы отвода а/д "Петергоф-Кейкино" км 108+000 - км 108+800 в нормативное состояние в Кингисеппском районе ЛО  ("Русхимальянс")</t>
  </si>
  <si>
    <t>Выполнение проектно-изыскательских работ по устройству элементов обустройства а/д</t>
  </si>
  <si>
    <t>Устройство автоматического пункта весогабаритного контроля</t>
  </si>
  <si>
    <t xml:space="preserve"> Всего по Мероприятиям, направленным на достижение цели федерального проекта "Региональная и местная дорожная сеть"        </t>
  </si>
  <si>
    <t xml:space="preserve"> Мероприятия, направленные на достижение цели федерального проекта "Региональная и местная дорожная сеть"</t>
  </si>
  <si>
    <t xml:space="preserve"> Бюджет на  2023г. </t>
  </si>
  <si>
    <t>Выполнение за 2023г. (тыс.руб.)</t>
  </si>
  <si>
    <t>Финансирование за 2023г. (тыс.руб.)</t>
  </si>
  <si>
    <t>Заключено контрактов, Соглашений в 2023г. (тыс.руб.)</t>
  </si>
  <si>
    <t>Остаток на 01.02.2023г. (тыс.руб.)</t>
  </si>
  <si>
    <t>Мероприятия в рамках реализации специального инфраструктурного проекта (средства ФРТ)</t>
  </si>
  <si>
    <t>VI. Мероприятия в рамках реализации специального инфраструктурного проекта</t>
  </si>
  <si>
    <t xml:space="preserve">Выполнение работ по объекту: "Устройство элементов обустройства автомобильных дорог в Гатчинском районе Ленинградской области по адресу: а/д "Красное Село-Гатчина-Павловск" - дер. Горки" </t>
  </si>
  <si>
    <t>Обустройство технических средств организации дорожного движения у детских образовательных учреждений</t>
  </si>
  <si>
    <t>Выполнение работ по обустройству элементов освещения пешеходного перехода и автобусных остановок на автомобильной дороге общего пользования регионального значения Приозерского района Ленинградской области.</t>
  </si>
  <si>
    <t>резерв</t>
  </si>
  <si>
    <t xml:space="preserve"> Строительство  а/д общего пользования регионального и межмуниципального значения, в т.ч.:</t>
  </si>
  <si>
    <t>Строительство подъезда к туристско-рекреационной зоне "Ленинградская битва" (кластерный участок "Мирным гражданам Советского Союза")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</si>
  <si>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</si>
  <si>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>Местная улица пос. Щеглово 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Строительство. Протяженность 0,947 км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</si>
  <si>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 (Остатки)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</si>
  <si>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 (доп. потребность)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</si>
  <si>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 (остатки)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</si>
  <si>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 (доп. потребность)</t>
  </si>
  <si>
    <t>за счет средств СПБ</t>
  </si>
  <si>
    <t>Выкуп (КОСГУ 298)</t>
  </si>
  <si>
    <t>Выкуп (КОСГУ 299)</t>
  </si>
  <si>
    <t>Устройство элементов обустройства</t>
  </si>
  <si>
    <t>Мероприятия в рамках реализации специального инфраструктурного проекта (средства ОБ)</t>
  </si>
  <si>
    <t>Всего:</t>
  </si>
  <si>
    <t>Предоставление единовременной денежной выплаты лицам, удостоенным почетного звания Ленинградской области «Почетный работник дорожного хозяйства Ленинградской области</t>
  </si>
  <si>
    <t>за счет средств областного бюджета (ДФ)</t>
  </si>
  <si>
    <t>за счет средств федерального бюджета (ДФ)</t>
  </si>
  <si>
    <t>за счет средств ИБК (ДФ)</t>
  </si>
  <si>
    <t>за счет средств СПБ (ДФ)</t>
  </si>
  <si>
    <t>за счет средств областного бюджета (не ДФ)</t>
  </si>
  <si>
    <t>за счет ИБК (ДФ)</t>
  </si>
  <si>
    <t>Участок улично-дорожной сети - Воронцовский бульвар (правая половина дороги от улицы Графская до Ручьевского проспекта) и улица Шувалова (правая половина дороги от улицы Графская до Ручьевского проспекта) в западной части г. Мурино МО "Муринское городское поселение" Всеволожского муниципального района Ленинградской области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</si>
  <si>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"Заневское городское поселение" кадастровый квартал 47:07:1044001"</t>
  </si>
  <si>
    <t>нераспределенные средства областного бюджета</t>
  </si>
  <si>
    <t>Капитальный ремонт автомобильной дороги общего пользования местного значения от дома №20 по ул. Полевая дер. Пеники по ул. Пениковская дер. Лангерево до региональной дороги Сойкино – Малая Ижора</t>
  </si>
  <si>
    <t xml:space="preserve">за счет средств областного бюджета </t>
  </si>
  <si>
    <t>Капитальный ремонт автомобильной дороги общего пользования местного значения ул.Новая, дер. Пеники с подъездами к социальным объектам по адресу: Ленинградская область, Ломоносовский район, дер. Пеники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</si>
  <si>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</si>
  <si>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>Капитальный ремонт Автомобильной дороги общего пользования местного значения по ул. Энгельса  в п. Оредеж, Лужского района, Ленинградской области</t>
  </si>
  <si>
    <t>Капитальный ремонт автомобильной дороги общего пользования местного значения по ул. Некрасова  в п. Оредеж, Лужского района, Ленинградской области</t>
  </si>
  <si>
    <t>Ремонт Автодороги общего пользования местного значения по ул. Ленина от ул. Некрасова до ул. Лермонтова в п. Оредеж Оредежского сельского поселения Лужского района Ленинградской области</t>
  </si>
  <si>
    <t>Мероприятия в рамках реализации специального инфраструктурного проекта (НЕ ДФ)</t>
  </si>
  <si>
    <t>«Строительство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работы»</t>
  </si>
  <si>
    <t>«Строительство участка улично-дорожной сети в г. Гатчина – продолжение ул. Крупской от Пушкинского до Ленинградского шоссе (от ЖК «IQ» до ТК «Окей»). Протяженность 0,134 км.</t>
  </si>
  <si>
    <t>«Строительство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области».</t>
  </si>
  <si>
    <t xml:space="preserve"> «Местная улица пос. Щеглово 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Строительство».</t>
  </si>
  <si>
    <t>«Строительство моста через Староладожский канал в створе Северного переулка в г. Шлиссельбург, в том числе проектно-изыскательские работы».</t>
  </si>
  <si>
    <t>Кировский район</t>
  </si>
  <si>
    <t>Выполнение работ по проведению специального обследования аварийно-опасных участков, выявленных на автомобильных дорогах ЛО и разработка мероприятий, направленных на их сокращение в Бокситогорском, Волховском, Всеволожском. Выборгском, Кировском, Лодейнопльском, Приозерском районах (11 участков)</t>
  </si>
  <si>
    <t>Проведение специального обследования мест концентрации дорожно-транспортных происшествий, выявленных на автомобильных дорогах ЛО и разработка мероприятий, направленных на их сокращение</t>
  </si>
  <si>
    <t>Выполнение работ по проведению специального обследования аварийно-опасных участков, выявленных на автомобильных дорогах ЛО и разработка мероприятий, направленных на их сокращение в Волосовском, Гатчинском, Кингисеппском, Ломонсовском и Тосненском районах (15 участков)</t>
  </si>
  <si>
    <t>Установка недостающих технических средств организации дорожного движения на автомобильной дороге общего пользования регионального значения "Петергоф-Кейкино" в Ломоносовском и Кингисеппском районах Ленинградской области</t>
  </si>
  <si>
    <t>Выполнение работ по нанесению шумовых полос на автомобильных дорогах общего пользования регионального значения Ленинградской области. ЛОТ 1.</t>
  </si>
  <si>
    <t>Выполнение работ по нанесению шумовых полос на автомобильных дорогах общего пользования регионального значения Ленинградской области. ЛОТ 2.</t>
  </si>
  <si>
    <t>Выполнение работ по установке недостающих технических средств организации дорожного движения на автомобильной дороге общего пользования регионального значения "Шум-Падрила" в Кировском районе Ленинградской области,</t>
  </si>
  <si>
    <t>12</t>
  </si>
  <si>
    <t>13</t>
  </si>
  <si>
    <t>Устройство парковки на км 7+865 автомобильной дороги "Ульяновка-Отрадное" в Тосненском районе</t>
  </si>
  <si>
    <t>прочие (КОСГУ 247 КОСГУ 223)</t>
  </si>
  <si>
    <t>смр</t>
  </si>
  <si>
    <t>Выполнение проектно-изыскательских работ по объекту "Реконструкция автомобильной дороги "Петрово-станция Малукса"  в Кировском районе</t>
  </si>
  <si>
    <t xml:space="preserve">Выполнение проектно-изыскательских работ по объекту "Реконструкция автомобильной дороги "Путилово-Поляны", км 0+600 - км 6+000 в Кировском районе </t>
  </si>
  <si>
    <t xml:space="preserve">Выполнение проектно-изыскательских работ по объекту "Реконструкция автомобильной дороги "Подъезд к п.Неппово" в Кингисеппском районе  </t>
  </si>
  <si>
    <t>в тч.ч СМР</t>
  </si>
  <si>
    <t xml:space="preserve">в тч.ч ПИР </t>
  </si>
  <si>
    <t xml:space="preserve"> 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</si>
  <si>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Всего по ГП  "Формирование городской среды и обеспечение качественным жильем граждан на территории Ленинградской области"</t>
  </si>
  <si>
    <t>Установка недостающих технических средств организации дорожного движения</t>
  </si>
  <si>
    <t>Техническое перевооружение перекрестков и пешеходных переходов с устройством светофорных объектов</t>
  </si>
  <si>
    <t>Разработка документации на устройство светофорных объектов</t>
  </si>
  <si>
    <t>Мероприятия по снижению аварийности на сети автомобильных дорог общего пользования регионального и межмуниципального значения Ленинградской области, включая обустройство наружным освещением автодорог общего пользования регионального значения на исполнение судебных решений</t>
  </si>
  <si>
    <t>Устройство элементов обустройства, всего:</t>
  </si>
  <si>
    <t>Оказание услуг по сопровождению Автоматизированной системы обработки данных автоматической фото-видеофиксации административных правонарушений в области дорожного движения на территории Ленинградской области</t>
  </si>
  <si>
    <t xml:space="preserve">Оказание услуг по аренде подсистемы фотовидеофиксации нарушений Правил дорожного движения Российской Федерации  </t>
  </si>
  <si>
    <t>Эксплуатация и содержание специального оборудования для фиксации нарушений правил дорожного движения и сохранности автомобильных дорог</t>
  </si>
  <si>
    <t xml:space="preserve">Выполнение работ по созданию (развитию) комплексной системы защиты информации объекта информатизации ГКУ ЛО «ЦБДД» </t>
  </si>
  <si>
    <t>Поставка передвижных комплексов автоматической фотовидеофиксации нарушений Правил дорожного движения Российской Федерации</t>
  </si>
  <si>
    <t>Выполнение работ по созданию (развитию) комплексной системы защиты информации объекта информатизации ГКУ ЛО «ЦБДД» ( поставка программно-аппаратного комплекса средств защиты информации)</t>
  </si>
  <si>
    <t>Оказание услуг по плановому техническому обслуживанию Автоматизированной системы дистанционного сбора данных о потреблении электроэнергии</t>
  </si>
  <si>
    <t>Оказание услуг по технологическому присоединению комплексов к сетям электроснабжения</t>
  </si>
  <si>
    <t>Оказание услуги связи по предоставлению защищенных каналов связи для передачи информации, полученной комплексами автоматической фотовидеофиксации нарушений Правил дорожного движения Российской Федерации в центр обработки данных</t>
  </si>
  <si>
    <t xml:space="preserve">пересылка копий постановлений и материалов дел об административных правонарушениях ПДД РФ  </t>
  </si>
  <si>
    <t>предпочтовая подготовка  копий постановлений и материалов дел об административных правонарушениях</t>
  </si>
  <si>
    <t>Страхование комплексов автоматической фотовидеофиксации нарушений ПДД РФ</t>
  </si>
  <si>
    <t>14</t>
  </si>
  <si>
    <t>Оказание услуг по передаче электрической энергии</t>
  </si>
  <si>
    <t>региональные а/дороги</t>
  </si>
  <si>
    <t>местные а/дороги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</si>
  <si>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</si>
  <si>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Субсидии на капитальный ремонт и ремонт а/д общего пользования местного значения, имеющих приоритетный социально значимый характер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</si>
  <si>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</si>
  <si>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</si>
  <si>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 xml:space="preserve"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 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</si>
  <si>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</si>
  <si>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</si>
  <si>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</si>
  <si>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зачет дебиторской задолженности за счет средств федерального бюджета (Резервный фонд Пр-ва РФ)</t>
  </si>
  <si>
    <t>в т.ч. зачет дебиторской задолженности за счет средств федерального бюджета (Резервный фонд Пр-ва РФ)</t>
  </si>
  <si>
    <t>в т.ч. за счет отработки дебиторской задолженности за счет средств ФБ на 01.01.2023г.</t>
  </si>
  <si>
    <t>в т.ч. за счет отработки дебиторской задолженности за счет средств ФБ на 01.01.2022г.</t>
  </si>
  <si>
    <t>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 по адресу: поселок Новоселье, МО Аннинское городское поселение Ломоносовского района Ленинградской области. Этап 1</t>
  </si>
  <si>
    <t>Технологическое присоединение</t>
  </si>
  <si>
    <t>Развитие инфраструктуры дорожного хозяйства за счет средств резервного фонда Правительства РФ</t>
  </si>
  <si>
    <t>Исполнение Бюджета Комитета по дорожному хозяйству Ленинградской области на 01.10.2023г. (тыс. руб)</t>
  </si>
  <si>
    <t>Выполнение работ по ограничению грузового движения</t>
  </si>
  <si>
    <t>Устройство искусственных неровностей</t>
  </si>
  <si>
    <t>Восстановление и переустройство электроосвещения</t>
  </si>
  <si>
    <t>Замена существующих автобусных павильонов</t>
  </si>
  <si>
    <t>ГКУ ДДС</t>
  </si>
  <si>
    <t>Предоставление единовременной денежной выплаты лицам, удостоенным почетного звания Ленинградской области «Почетный работник дорожного хозяйства Ленинградской области (не ДФ)</t>
  </si>
  <si>
    <r>
      <t xml:space="preserve"> Финансовое обеспечение дорожной деятельности в рамках реализации национального проекта "Безопасные качественные дороги" </t>
    </r>
    <r>
      <rPr>
        <b/>
        <sz val="14"/>
        <color rgb="FFFF0000"/>
        <rFont val="Times New Roman"/>
        <family val="1"/>
        <charset val="204"/>
      </rPr>
      <t>(АГЛОМЕРАЦИЯ)</t>
    </r>
  </si>
  <si>
    <r>
  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</t>
    </r>
    <r>
      <rPr>
        <b/>
        <sz val="14"/>
        <color rgb="FFFF0000"/>
        <rFont val="Times New Roman"/>
        <family val="1"/>
        <charset val="204"/>
      </rPr>
      <t>Мосты, дороги)</t>
    </r>
  </si>
  <si>
    <t>Обеспечение деятельности (услуги, работы) государственных учреждений  (ГКУ "Ленавтодор", ГКУ  и ГКУ "Центр безопасности дорожного движения")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</si>
</sst>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"/>
    <numFmt numFmtId="165" formatCode="#,##0.0"/>
    <numFmt numFmtId="166" formatCode="0.0%"/>
    <numFmt numFmtId="167" formatCode="#,##0.000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14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rgb="FF002060"/>
      <name val="Arial"/>
      <family val="2"/>
      <charset val="204"/>
    </font>
    <font>
      <b/>
      <i/>
      <sz val="16"/>
      <color rgb="FF002060"/>
      <name val="Arial"/>
      <family val="2"/>
      <charset val="204"/>
    </font>
    <font>
      <b/>
      <i/>
      <sz val="16"/>
      <color rgb="FF7030A0"/>
      <name val="Arial Cyr"/>
      <charset val="204"/>
    </font>
    <font>
      <b/>
      <sz val="16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i/>
      <sz val="12"/>
      <color rgb="FFFF0000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4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theme="5" tint="-0.249977111117893"/>
      <name val="Arial"/>
      <family val="2"/>
      <charset val="204"/>
    </font>
    <font>
      <b/>
      <i/>
      <sz val="16"/>
      <color theme="5" tint="-0.249977111117893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b/>
      <i/>
      <sz val="12"/>
      <color rgb="FF00B050"/>
      <name val="Calibri"/>
      <family val="2"/>
      <charset val="204"/>
      <scheme val="minor"/>
    </font>
    <font>
      <b/>
      <i/>
      <sz val="12"/>
      <color rgb="FF7030A0"/>
      <name val="Calibri"/>
      <family val="2"/>
      <charset val="204"/>
      <scheme val="minor"/>
    </font>
    <font>
      <b/>
      <i/>
      <sz val="12"/>
      <color rgb="FF002060"/>
      <name val="Calibri"/>
      <family val="2"/>
      <charset val="204"/>
      <scheme val="minor"/>
    </font>
    <font>
      <i/>
      <sz val="14"/>
      <color rgb="FF002060"/>
      <name val="Arial"/>
      <family val="2"/>
      <charset val="204"/>
    </font>
    <font>
      <i/>
      <sz val="12"/>
      <color rgb="FF00206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i/>
      <sz val="14"/>
      <color theme="5" tint="-0.499984740745262"/>
      <name val="Arial"/>
      <family val="2"/>
      <charset val="204"/>
    </font>
    <font>
      <sz val="14"/>
      <color theme="5" tint="-0.499984740745262"/>
      <name val="Arial"/>
      <family val="2"/>
      <charset val="204"/>
    </font>
    <font>
      <i/>
      <sz val="16"/>
      <name val="Arial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rgb="FF0070C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rgb="FF00206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206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4"/>
      <color theme="5" tint="-0.249977111117893"/>
      <name val="Arial"/>
      <family val="2"/>
      <charset val="204"/>
    </font>
    <font>
      <i/>
      <sz val="14"/>
      <name val="Arial"/>
      <family val="2"/>
      <charset val="204"/>
    </font>
    <font>
      <sz val="14"/>
      <color rgb="FF00206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5" tint="-0.249977111117893"/>
      <name val="Arial"/>
      <family val="2"/>
      <charset val="204"/>
    </font>
    <font>
      <b/>
      <sz val="14"/>
      <color rgb="FF00206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70C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color rgb="FF00B050"/>
      <name val="Arial"/>
      <family val="2"/>
      <charset val="204"/>
    </font>
    <font>
      <sz val="12"/>
      <color rgb="FF7030A0"/>
      <name val="Calibri"/>
      <family val="2"/>
      <charset val="204"/>
      <scheme val="minor"/>
    </font>
    <font>
      <b/>
      <sz val="14"/>
      <color rgb="FF7030A0"/>
      <name val="Arial"/>
      <family val="2"/>
      <charset val="204"/>
    </font>
    <font>
      <sz val="12"/>
      <color rgb="FF002060"/>
      <name val="Calibri"/>
      <family val="2"/>
      <charset val="204"/>
      <scheme val="minor"/>
    </font>
    <font>
      <b/>
      <sz val="12"/>
      <color rgb="FF002060"/>
      <name val="Arial Cyr"/>
      <charset val="204"/>
    </font>
    <font>
      <b/>
      <sz val="12"/>
      <color rgb="FF002060"/>
      <name val="Calibri"/>
      <family val="2"/>
      <charset val="204"/>
      <scheme val="minor"/>
    </font>
    <font>
      <sz val="12"/>
      <name val="Arial Cyr"/>
      <charset val="204"/>
    </font>
    <font>
      <sz val="12"/>
      <color rgb="FF002060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5" tint="-0.249977111117893"/>
      <name val="Calibri"/>
      <family val="2"/>
      <charset val="204"/>
      <scheme val="minor"/>
    </font>
    <font>
      <sz val="12"/>
      <color theme="5" tint="-0.499984740745262"/>
      <name val="Calibri"/>
      <family val="2"/>
      <charset val="204"/>
      <scheme val="minor"/>
    </font>
    <font>
      <sz val="14"/>
      <color theme="5" tint="-0.499984740745262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7030A0"/>
      <name val="Arial"/>
      <family val="2"/>
      <charset val="204"/>
    </font>
    <font>
      <b/>
      <i/>
      <sz val="12"/>
      <color theme="5" tint="-0.249977111117893"/>
      <name val="Calibri"/>
      <family val="2"/>
      <charset val="204"/>
      <scheme val="minor"/>
    </font>
    <font>
      <b/>
      <sz val="12"/>
      <color rgb="FF00B0F0"/>
      <name val="Calibri"/>
      <family val="2"/>
      <charset val="204"/>
      <scheme val="minor"/>
    </font>
    <font>
      <b/>
      <i/>
      <sz val="12"/>
      <color rgb="FF00B0F0"/>
      <name val="Calibri"/>
      <family val="2"/>
      <charset val="204"/>
      <scheme val="minor"/>
    </font>
    <font>
      <i/>
      <sz val="12"/>
      <color rgb="FF7030A0"/>
      <name val="Calibri"/>
      <family val="2"/>
      <charset val="204"/>
      <scheme val="minor"/>
    </font>
    <font>
      <b/>
      <i/>
      <sz val="12"/>
      <color theme="6" tint="-0.249977111117893"/>
      <name val="Calibri"/>
      <family val="2"/>
      <charset val="204"/>
      <scheme val="minor"/>
    </font>
    <font>
      <b/>
      <sz val="12"/>
      <color theme="6" tint="-0.249977111117893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4"/>
      <color theme="9" tint="-0.249977111117893"/>
      <name val="Calibri"/>
      <family val="2"/>
      <charset val="204"/>
      <scheme val="minor"/>
    </font>
    <font>
      <b/>
      <sz val="12"/>
      <color rgb="FF00B0F0"/>
      <name val="Arial"/>
      <family val="2"/>
      <charset val="204"/>
    </font>
    <font>
      <sz val="12"/>
      <color theme="6" tint="-0.49998474074526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4"/>
      <color theme="5" tint="-0.499984740745262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theme="6" tint="-0.49998474074526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i/>
      <sz val="16"/>
      <color rgb="FF002060"/>
      <name val="Times New Roman"/>
      <family val="1"/>
      <charset val="204"/>
    </font>
    <font>
      <b/>
      <sz val="16"/>
      <color theme="9" tint="-0.249977111117893"/>
      <name val="Times New Roman"/>
      <family val="1"/>
      <charset val="204"/>
    </font>
    <font>
      <b/>
      <i/>
      <sz val="16"/>
      <color theme="9" tint="-0.249977111117893"/>
      <name val="Times New Roman"/>
      <family val="1"/>
      <charset val="204"/>
    </font>
    <font>
      <b/>
      <sz val="16"/>
      <color theme="5" tint="-0.249977111117893"/>
      <name val="Times New Roman"/>
      <family val="1"/>
      <charset val="204"/>
    </font>
    <font>
      <b/>
      <i/>
      <sz val="16"/>
      <color theme="5" tint="-0.249977111117893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i/>
      <sz val="16"/>
      <color rgb="FF00B05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sz val="16"/>
      <color theme="6" tint="-0.249977111117893"/>
      <name val="Times New Roman"/>
      <family val="1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6"/>
      <color rgb="FF00B0F0"/>
      <name val="Times New Roman"/>
      <family val="1"/>
      <charset val="204"/>
    </font>
    <font>
      <b/>
      <i/>
      <sz val="16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i/>
      <sz val="16"/>
      <color rgb="FF7030A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i/>
      <sz val="16"/>
      <color rgb="FF002060"/>
      <name val="Times New Roman"/>
      <family val="1"/>
      <charset val="204"/>
    </font>
    <font>
      <b/>
      <sz val="16"/>
      <color theme="5" tint="-0.499984740745262"/>
      <name val="Times New Roman"/>
      <family val="1"/>
      <charset val="204"/>
    </font>
    <font>
      <b/>
      <i/>
      <sz val="16"/>
      <color theme="5" tint="-0.499984740745262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i/>
      <sz val="16"/>
      <color rgb="FF00B0F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6" tint="-0.499984740745262"/>
      <name val="Times New Roman"/>
      <family val="1"/>
      <charset val="204"/>
    </font>
    <font>
      <sz val="16"/>
      <color theme="6" tint="-0.499984740745262"/>
      <name val="Times New Roman"/>
      <family val="1"/>
      <charset val="204"/>
    </font>
    <font>
      <b/>
      <i/>
      <sz val="16"/>
      <color theme="6" tint="-0.499984740745262"/>
      <name val="Times New Roman"/>
      <family val="1"/>
      <charset val="204"/>
    </font>
    <font>
      <i/>
      <sz val="16"/>
      <color theme="6" tint="-0.499984740745262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theme="5" tint="-0.249977111117893"/>
      <name val="Times New Roman"/>
      <family val="1"/>
      <charset val="204"/>
    </font>
    <font>
      <sz val="16"/>
      <color rgb="FF00B050"/>
      <name val="Times New Roman"/>
      <family val="1"/>
      <charset val="204"/>
    </font>
    <font>
      <sz val="16"/>
      <color theme="5" tint="-0.499984740745262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i/>
      <sz val="16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i/>
      <sz val="16"/>
      <color rgb="FF7030A0"/>
      <name val="Times New Roman"/>
      <family val="1"/>
      <charset val="204"/>
    </font>
    <font>
      <i/>
      <sz val="16"/>
      <color theme="5" tint="-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72" fillId="0" borderId="0"/>
    <xf numFmtId="168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</cellStyleXfs>
  <cellXfs count="621">
    <xf numFmtId="0" fontId="0" fillId="0" borderId="0" xfId="0"/>
    <xf numFmtId="0" fontId="2" fillId="0" borderId="0" xfId="2"/>
    <xf numFmtId="164" fontId="2" fillId="0" borderId="0" xfId="2" applyNumberFormat="1"/>
    <xf numFmtId="164" fontId="3" fillId="0" borderId="0" xfId="2" applyNumberFormat="1" applyFont="1" applyFill="1"/>
    <xf numFmtId="0" fontId="2" fillId="0" borderId="0" xfId="2" applyFill="1"/>
    <xf numFmtId="164" fontId="4" fillId="0" borderId="0" xfId="2" applyNumberFormat="1" applyFont="1"/>
    <xf numFmtId="165" fontId="5" fillId="0" borderId="0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ill="1"/>
    <xf numFmtId="165" fontId="6" fillId="0" borderId="0" xfId="2" applyNumberFormat="1" applyFont="1" applyFill="1" applyBorder="1" applyAlignment="1">
      <alignment horizontal="center" vertical="center"/>
    </xf>
    <xf numFmtId="0" fontId="2" fillId="0" borderId="0" xfId="2" applyBorder="1"/>
    <xf numFmtId="49" fontId="8" fillId="0" borderId="2" xfId="2" applyNumberFormat="1" applyFont="1" applyFill="1" applyBorder="1" applyAlignment="1">
      <alignment horizontal="center" vertical="center" wrapText="1"/>
    </xf>
    <xf numFmtId="0" fontId="9" fillId="0" borderId="0" xfId="2" applyFont="1" applyFill="1"/>
    <xf numFmtId="49" fontId="8" fillId="0" borderId="7" xfId="2" applyNumberFormat="1" applyFont="1" applyFill="1" applyBorder="1" applyAlignment="1">
      <alignment horizontal="center" vertical="center" wrapText="1"/>
    </xf>
    <xf numFmtId="49" fontId="10" fillId="0" borderId="0" xfId="2" applyNumberFormat="1" applyFont="1"/>
    <xf numFmtId="49" fontId="10" fillId="0" borderId="0" xfId="2" applyNumberFormat="1" applyFont="1" applyFill="1"/>
    <xf numFmtId="49" fontId="11" fillId="0" borderId="0" xfId="2" applyNumberFormat="1" applyFont="1"/>
    <xf numFmtId="49" fontId="11" fillId="0" borderId="0" xfId="2" applyNumberFormat="1" applyFont="1" applyFill="1"/>
    <xf numFmtId="49" fontId="13" fillId="0" borderId="0" xfId="2" applyNumberFormat="1" applyFont="1"/>
    <xf numFmtId="49" fontId="13" fillId="0" borderId="0" xfId="2" applyNumberFormat="1" applyFont="1" applyFill="1"/>
    <xf numFmtId="49" fontId="15" fillId="0" borderId="0" xfId="2" applyNumberFormat="1" applyFont="1"/>
    <xf numFmtId="49" fontId="15" fillId="0" borderId="0" xfId="2" applyNumberFormat="1" applyFont="1" applyFill="1"/>
    <xf numFmtId="49" fontId="21" fillId="0" borderId="0" xfId="2" applyNumberFormat="1" applyFont="1" applyFill="1"/>
    <xf numFmtId="49" fontId="21" fillId="0" borderId="0" xfId="2" applyNumberFormat="1" applyFont="1"/>
    <xf numFmtId="49" fontId="22" fillId="0" borderId="0" xfId="2" applyNumberFormat="1" applyFont="1" applyFill="1"/>
    <xf numFmtId="49" fontId="22" fillId="0" borderId="0" xfId="2" applyNumberFormat="1" applyFont="1"/>
    <xf numFmtId="49" fontId="23" fillId="0" borderId="0" xfId="2" applyNumberFormat="1" applyFont="1" applyFill="1"/>
    <xf numFmtId="49" fontId="23" fillId="0" borderId="0" xfId="2" applyNumberFormat="1" applyFont="1"/>
    <xf numFmtId="49" fontId="25" fillId="0" borderId="0" xfId="2" applyNumberFormat="1" applyFont="1" applyFill="1"/>
    <xf numFmtId="49" fontId="26" fillId="0" borderId="0" xfId="2" applyNumberFormat="1" applyFont="1" applyFill="1"/>
    <xf numFmtId="49" fontId="26" fillId="0" borderId="0" xfId="2" applyNumberFormat="1" applyFont="1"/>
    <xf numFmtId="49" fontId="27" fillId="0" borderId="0" xfId="2" applyNumberFormat="1" applyFont="1" applyFill="1"/>
    <xf numFmtId="49" fontId="27" fillId="0" borderId="0" xfId="2" applyNumberFormat="1" applyFont="1"/>
    <xf numFmtId="0" fontId="28" fillId="0" borderId="0" xfId="2" applyFont="1" applyFill="1"/>
    <xf numFmtId="0" fontId="29" fillId="0" borderId="0" xfId="2" applyFont="1" applyFill="1"/>
    <xf numFmtId="0" fontId="30" fillId="0" borderId="0" xfId="2" applyFont="1" applyFill="1"/>
    <xf numFmtId="0" fontId="26" fillId="0" borderId="0" xfId="2" applyFont="1" applyFill="1"/>
    <xf numFmtId="0" fontId="32" fillId="0" borderId="0" xfId="2" applyFont="1" applyFill="1"/>
    <xf numFmtId="165" fontId="12" fillId="0" borderId="0" xfId="2" applyNumberFormat="1" applyFont="1" applyFill="1" applyBorder="1" applyAlignment="1">
      <alignment horizontal="center" vertical="center" wrapText="1"/>
    </xf>
    <xf numFmtId="0" fontId="34" fillId="0" borderId="0" xfId="2" applyFont="1" applyFill="1"/>
    <xf numFmtId="0" fontId="34" fillId="3" borderId="0" xfId="2" applyFont="1" applyFill="1"/>
    <xf numFmtId="0" fontId="35" fillId="0" borderId="0" xfId="2" applyFont="1" applyFill="1"/>
    <xf numFmtId="0" fontId="36" fillId="0" borderId="0" xfId="2" applyFont="1" applyFill="1"/>
    <xf numFmtId="0" fontId="37" fillId="0" borderId="0" xfId="2" applyFont="1" applyFill="1"/>
    <xf numFmtId="0" fontId="40" fillId="0" borderId="0" xfId="2" applyFont="1" applyFill="1"/>
    <xf numFmtId="0" fontId="26" fillId="3" borderId="0" xfId="2" applyFont="1" applyFill="1"/>
    <xf numFmtId="0" fontId="42" fillId="0" borderId="0" xfId="2" applyFont="1" applyFill="1"/>
    <xf numFmtId="0" fontId="42" fillId="3" borderId="0" xfId="2" applyFont="1" applyFill="1"/>
    <xf numFmtId="0" fontId="43" fillId="0" borderId="0" xfId="2" applyFont="1" applyFill="1"/>
    <xf numFmtId="0" fontId="43" fillId="3" borderId="0" xfId="2" applyFont="1" applyFill="1"/>
    <xf numFmtId="0" fontId="44" fillId="0" borderId="0" xfId="2" applyFont="1" applyFill="1"/>
    <xf numFmtId="0" fontId="46" fillId="0" borderId="0" xfId="2" applyFont="1" applyFill="1"/>
    <xf numFmtId="0" fontId="47" fillId="0" borderId="0" xfId="2" applyFont="1" applyFill="1"/>
    <xf numFmtId="0" fontId="48" fillId="0" borderId="0" xfId="2" applyFont="1" applyFill="1"/>
    <xf numFmtId="0" fontId="49" fillId="0" borderId="0" xfId="2" applyFont="1" applyFill="1"/>
    <xf numFmtId="0" fontId="50" fillId="0" borderId="0" xfId="2" applyFont="1" applyFill="1"/>
    <xf numFmtId="0" fontId="51" fillId="0" borderId="0" xfId="2" applyFont="1" applyFill="1"/>
    <xf numFmtId="0" fontId="26" fillId="0" borderId="0" xfId="2" applyFont="1"/>
    <xf numFmtId="0" fontId="28" fillId="0" borderId="0" xfId="2" applyFont="1"/>
    <xf numFmtId="0" fontId="16" fillId="0" borderId="0" xfId="2" applyFont="1" applyFill="1"/>
    <xf numFmtId="0" fontId="45" fillId="0" borderId="0" xfId="2" applyFont="1" applyFill="1"/>
    <xf numFmtId="0" fontId="24" fillId="0" borderId="0" xfId="2" applyFont="1" applyFill="1"/>
    <xf numFmtId="0" fontId="31" fillId="0" borderId="0" xfId="2" applyFont="1" applyFill="1"/>
    <xf numFmtId="49" fontId="27" fillId="0" borderId="4" xfId="2" applyNumberFormat="1" applyFont="1" applyBorder="1"/>
    <xf numFmtId="49" fontId="27" fillId="0" borderId="3" xfId="2" applyNumberFormat="1" applyFont="1" applyFill="1" applyBorder="1"/>
    <xf numFmtId="49" fontId="27" fillId="0" borderId="3" xfId="2" applyNumberFormat="1" applyFont="1" applyBorder="1"/>
    <xf numFmtId="0" fontId="19" fillId="0" borderId="0" xfId="2" applyFont="1" applyFill="1"/>
    <xf numFmtId="0" fontId="52" fillId="0" borderId="0" xfId="2" applyFont="1" applyFill="1"/>
    <xf numFmtId="0" fontId="53" fillId="0" borderId="0" xfId="2" applyFont="1" applyFill="1"/>
    <xf numFmtId="0" fontId="53" fillId="3" borderId="0" xfId="2" applyFont="1" applyFill="1"/>
    <xf numFmtId="0" fontId="54" fillId="0" borderId="0" xfId="2" applyFont="1" applyFill="1"/>
    <xf numFmtId="0" fontId="55" fillId="0" borderId="0" xfId="2" applyFont="1" applyFill="1"/>
    <xf numFmtId="0" fontId="41" fillId="0" borderId="0" xfId="2" applyFont="1" applyFill="1"/>
    <xf numFmtId="0" fontId="37" fillId="0" borderId="0" xfId="2" applyFont="1" applyFill="1" applyAlignment="1">
      <alignment horizontal="center"/>
    </xf>
    <xf numFmtId="0" fontId="56" fillId="0" borderId="0" xfId="2" applyFont="1" applyFill="1"/>
    <xf numFmtId="0" fontId="55" fillId="0" borderId="0" xfId="2" applyFont="1" applyFill="1" applyAlignment="1">
      <alignment horizontal="center"/>
    </xf>
    <xf numFmtId="0" fontId="57" fillId="0" borderId="0" xfId="2" applyFont="1" applyFill="1" applyAlignment="1">
      <alignment horizontal="center"/>
    </xf>
    <xf numFmtId="0" fontId="30" fillId="0" borderId="0" xfId="2" applyFont="1" applyFill="1" applyAlignment="1">
      <alignment horizontal="center"/>
    </xf>
    <xf numFmtId="0" fontId="34" fillId="4" borderId="0" xfId="2" applyFont="1" applyFill="1"/>
    <xf numFmtId="0" fontId="5" fillId="0" borderId="0" xfId="2" applyFont="1" applyFill="1"/>
    <xf numFmtId="0" fontId="58" fillId="0" borderId="0" xfId="2" applyFont="1"/>
    <xf numFmtId="0" fontId="58" fillId="0" borderId="0" xfId="2" applyFont="1" applyFill="1"/>
    <xf numFmtId="0" fontId="44" fillId="0" borderId="0" xfId="2" applyFont="1"/>
    <xf numFmtId="0" fontId="59" fillId="0" borderId="0" xfId="2" applyFont="1" applyFill="1"/>
    <xf numFmtId="49" fontId="60" fillId="0" borderId="2" xfId="2" applyNumberFormat="1" applyFont="1" applyFill="1" applyBorder="1" applyAlignment="1">
      <alignment vertical="center"/>
    </xf>
    <xf numFmtId="0" fontId="61" fillId="0" borderId="0" xfId="2" applyFont="1" applyFill="1"/>
    <xf numFmtId="49" fontId="60" fillId="0" borderId="9" xfId="2" applyNumberFormat="1" applyFont="1" applyFill="1" applyBorder="1" applyAlignment="1">
      <alignment vertical="center"/>
    </xf>
    <xf numFmtId="49" fontId="62" fillId="0" borderId="9" xfId="2" applyNumberFormat="1" applyFont="1" applyFill="1" applyBorder="1" applyAlignment="1">
      <alignment vertical="center"/>
    </xf>
    <xf numFmtId="0" fontId="63" fillId="0" borderId="0" xfId="2" applyFont="1" applyFill="1"/>
    <xf numFmtId="0" fontId="64" fillId="0" borderId="0" xfId="2" applyFont="1" applyFill="1"/>
    <xf numFmtId="0" fontId="61" fillId="0" borderId="0" xfId="2" applyFont="1"/>
    <xf numFmtId="0" fontId="35" fillId="0" borderId="0" xfId="2" applyFont="1" applyFill="1" applyAlignment="1"/>
    <xf numFmtId="0" fontId="35" fillId="0" borderId="0" xfId="2" applyFont="1"/>
    <xf numFmtId="0" fontId="65" fillId="0" borderId="0" xfId="2" applyFont="1" applyFill="1"/>
    <xf numFmtId="0" fontId="65" fillId="0" borderId="0" xfId="2" applyFont="1"/>
    <xf numFmtId="0" fontId="17" fillId="0" borderId="0" xfId="2" applyFont="1" applyFill="1"/>
    <xf numFmtId="0" fontId="57" fillId="0" borderId="0" xfId="2" applyFont="1" applyFill="1"/>
    <xf numFmtId="0" fontId="57" fillId="0" borderId="0" xfId="2" applyFont="1"/>
    <xf numFmtId="0" fontId="66" fillId="0" borderId="0" xfId="2" applyFont="1" applyFill="1"/>
    <xf numFmtId="0" fontId="67" fillId="0" borderId="0" xfId="2" applyFont="1" applyFill="1"/>
    <xf numFmtId="0" fontId="68" fillId="0" borderId="0" xfId="2" applyFont="1" applyFill="1"/>
    <xf numFmtId="0" fontId="69" fillId="0" borderId="0" xfId="2" applyFont="1" applyFill="1"/>
    <xf numFmtId="164" fontId="2" fillId="0" borderId="0" xfId="2" applyNumberFormat="1" applyFill="1" applyBorder="1"/>
    <xf numFmtId="0" fontId="4" fillId="0" borderId="0" xfId="2" applyFont="1" applyFill="1"/>
    <xf numFmtId="0" fontId="3" fillId="0" borderId="0" xfId="2" applyFont="1" applyFill="1"/>
    <xf numFmtId="49" fontId="3" fillId="0" borderId="0" xfId="2" applyNumberFormat="1" applyFont="1" applyFill="1"/>
    <xf numFmtId="0" fontId="70" fillId="0" borderId="0" xfId="2" applyFont="1" applyFill="1" applyAlignment="1">
      <alignment vertical="center" wrapText="1"/>
    </xf>
    <xf numFmtId="0" fontId="39" fillId="0" borderId="0" xfId="2" applyFont="1" applyFill="1" applyAlignment="1">
      <alignment horizontal="justify" vertical="center"/>
    </xf>
    <xf numFmtId="0" fontId="71" fillId="0" borderId="0" xfId="2" applyFont="1" applyFill="1" applyAlignment="1">
      <alignment vertical="center"/>
    </xf>
    <xf numFmtId="0" fontId="39" fillId="0" borderId="0" xfId="2" applyFont="1" applyFill="1" applyAlignment="1">
      <alignment vertical="center"/>
    </xf>
    <xf numFmtId="0" fontId="2" fillId="0" borderId="0" xfId="2" applyFill="1" applyAlignment="1">
      <alignment vertical="center" wrapText="1"/>
    </xf>
    <xf numFmtId="164" fontId="2" fillId="0" borderId="0" xfId="2" applyNumberFormat="1" applyFill="1" applyAlignment="1">
      <alignment vertical="center" wrapText="1"/>
    </xf>
    <xf numFmtId="164" fontId="51" fillId="0" borderId="0" xfId="2" applyNumberFormat="1" applyFont="1" applyFill="1" applyAlignment="1">
      <alignment horizontal="center" vertical="center" wrapText="1"/>
    </xf>
    <xf numFmtId="0" fontId="3" fillId="0" borderId="0" xfId="2" applyFont="1"/>
    <xf numFmtId="0" fontId="73" fillId="0" borderId="0" xfId="2" applyFont="1" applyFill="1"/>
    <xf numFmtId="49" fontId="74" fillId="0" borderId="0" xfId="2" applyNumberFormat="1" applyFont="1" applyFill="1"/>
    <xf numFmtId="0" fontId="75" fillId="0" borderId="0" xfId="2" applyFont="1" applyFill="1"/>
    <xf numFmtId="49" fontId="76" fillId="0" borderId="0" xfId="2" applyNumberFormat="1" applyFont="1" applyFill="1"/>
    <xf numFmtId="49" fontId="76" fillId="0" borderId="0" xfId="2" applyNumberFormat="1" applyFont="1"/>
    <xf numFmtId="164" fontId="40" fillId="0" borderId="0" xfId="2" applyNumberFormat="1" applyFont="1" applyFill="1"/>
    <xf numFmtId="49" fontId="77" fillId="0" borderId="0" xfId="2" applyNumberFormat="1" applyFont="1" applyFill="1"/>
    <xf numFmtId="49" fontId="77" fillId="0" borderId="0" xfId="2" applyNumberFormat="1" applyFont="1"/>
    <xf numFmtId="165" fontId="33" fillId="0" borderId="0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 vertical="center" wrapText="1"/>
    </xf>
    <xf numFmtId="165" fontId="45" fillId="0" borderId="0" xfId="2" applyNumberFormat="1" applyFont="1" applyFill="1" applyBorder="1" applyAlignment="1">
      <alignment horizontal="center" vertical="center" wrapText="1"/>
    </xf>
    <xf numFmtId="164" fontId="14" fillId="0" borderId="0" xfId="2" applyNumberFormat="1" applyFont="1" applyFill="1" applyBorder="1" applyAlignment="1">
      <alignment horizontal="center" vertical="center" wrapText="1"/>
    </xf>
    <xf numFmtId="164" fontId="45" fillId="0" borderId="0" xfId="2" applyNumberFormat="1" applyFont="1" applyFill="1" applyBorder="1" applyAlignment="1">
      <alignment horizontal="center" vertical="center" wrapText="1"/>
    </xf>
    <xf numFmtId="165" fontId="16" fillId="0" borderId="0" xfId="2" applyNumberFormat="1" applyFont="1" applyFill="1" applyBorder="1" applyAlignment="1">
      <alignment horizontal="center" vertical="center" wrapText="1"/>
    </xf>
    <xf numFmtId="0" fontId="34" fillId="0" borderId="0" xfId="2" applyFont="1" applyFill="1" applyBorder="1"/>
    <xf numFmtId="0" fontId="37" fillId="0" borderId="0" xfId="2" applyFont="1"/>
    <xf numFmtId="49" fontId="74" fillId="0" borderId="0" xfId="2" applyNumberFormat="1" applyFont="1"/>
    <xf numFmtId="0" fontId="35" fillId="0" borderId="0" xfId="2" applyFont="1" applyFill="1" applyAlignment="1">
      <alignment horizontal="center"/>
    </xf>
    <xf numFmtId="0" fontId="2" fillId="0" borderId="0" xfId="2" applyFill="1" applyBorder="1"/>
    <xf numFmtId="164" fontId="4" fillId="0" borderId="0" xfId="2" applyNumberFormat="1" applyFont="1" applyFill="1" applyBorder="1"/>
    <xf numFmtId="49" fontId="78" fillId="0" borderId="0" xfId="2" applyNumberFormat="1" applyFont="1" applyFill="1"/>
    <xf numFmtId="49" fontId="78" fillId="0" borderId="0" xfId="2" applyNumberFormat="1" applyFont="1"/>
    <xf numFmtId="0" fontId="79" fillId="0" borderId="0" xfId="2" applyFont="1" applyFill="1"/>
    <xf numFmtId="49" fontId="80" fillId="0" borderId="0" xfId="2" applyNumberFormat="1" applyFont="1" applyFill="1"/>
    <xf numFmtId="49" fontId="80" fillId="0" borderId="0" xfId="2" applyNumberFormat="1" applyFont="1"/>
    <xf numFmtId="49" fontId="81" fillId="0" borderId="0" xfId="2" applyNumberFormat="1" applyFont="1"/>
    <xf numFmtId="49" fontId="81" fillId="0" borderId="0" xfId="2" applyNumberFormat="1" applyFont="1" applyFill="1"/>
    <xf numFmtId="164" fontId="18" fillId="0" borderId="0" xfId="2" applyNumberFormat="1" applyFont="1" applyFill="1" applyBorder="1" applyAlignment="1">
      <alignment horizontal="center" vertical="center"/>
    </xf>
    <xf numFmtId="0" fontId="82" fillId="3" borderId="0" xfId="2" applyFont="1" applyFill="1"/>
    <xf numFmtId="0" fontId="82" fillId="0" borderId="0" xfId="2" applyFont="1" applyFill="1"/>
    <xf numFmtId="164" fontId="28" fillId="0" borderId="0" xfId="2" applyNumberFormat="1" applyFont="1" applyFill="1"/>
    <xf numFmtId="164" fontId="20" fillId="0" borderId="0" xfId="2" applyNumberFormat="1" applyFont="1" applyFill="1" applyBorder="1" applyAlignment="1">
      <alignment horizontal="center" vertical="center"/>
    </xf>
    <xf numFmtId="0" fontId="83" fillId="0" borderId="0" xfId="2" applyFont="1" applyFill="1"/>
    <xf numFmtId="49" fontId="84" fillId="0" borderId="0" xfId="2" applyNumberFormat="1" applyFont="1" applyAlignment="1">
      <alignment horizontal="center"/>
    </xf>
    <xf numFmtId="164" fontId="39" fillId="0" borderId="0" xfId="2" applyNumberFormat="1" applyFont="1"/>
    <xf numFmtId="164" fontId="39" fillId="0" borderId="0" xfId="2" applyNumberFormat="1" applyFont="1" applyFill="1"/>
    <xf numFmtId="164" fontId="85" fillId="0" borderId="0" xfId="2" applyNumberFormat="1" applyFont="1"/>
    <xf numFmtId="164" fontId="86" fillId="0" borderId="0" xfId="2" applyNumberFormat="1" applyFont="1"/>
    <xf numFmtId="164" fontId="39" fillId="0" borderId="0" xfId="2" applyNumberFormat="1" applyFont="1" applyBorder="1"/>
    <xf numFmtId="49" fontId="84" fillId="0" borderId="0" xfId="2" applyNumberFormat="1" applyFont="1" applyFill="1" applyBorder="1" applyAlignment="1">
      <alignment horizontal="center"/>
    </xf>
    <xf numFmtId="164" fontId="39" fillId="0" borderId="0" xfId="2" applyNumberFormat="1" applyFont="1" applyFill="1" applyBorder="1"/>
    <xf numFmtId="49" fontId="84" fillId="0" borderId="3" xfId="2" applyNumberFormat="1" applyFont="1" applyBorder="1" applyAlignment="1">
      <alignment horizontal="center" vertical="center"/>
    </xf>
    <xf numFmtId="165" fontId="86" fillId="0" borderId="3" xfId="2" applyNumberFormat="1" applyFont="1" applyFill="1" applyBorder="1" applyAlignment="1">
      <alignment horizontal="center" vertical="center" wrapText="1"/>
    </xf>
    <xf numFmtId="165" fontId="84" fillId="0" borderId="3" xfId="2" applyNumberFormat="1" applyFont="1" applyFill="1" applyBorder="1" applyAlignment="1">
      <alignment horizontal="center" vertical="center" wrapText="1"/>
    </xf>
    <xf numFmtId="165" fontId="93" fillId="0" borderId="3" xfId="2" applyNumberFormat="1" applyFont="1" applyFill="1" applyBorder="1" applyAlignment="1">
      <alignment horizontal="center" vertical="center" wrapText="1"/>
    </xf>
    <xf numFmtId="0" fontId="86" fillId="0" borderId="0" xfId="2" applyFont="1" applyFill="1"/>
    <xf numFmtId="165" fontId="87" fillId="0" borderId="3" xfId="5" applyNumberFormat="1" applyFont="1" applyFill="1" applyBorder="1" applyAlignment="1">
      <alignment horizontal="left" vertical="center" wrapText="1"/>
    </xf>
    <xf numFmtId="0" fontId="86" fillId="0" borderId="3" xfId="2" applyFont="1" applyFill="1" applyBorder="1"/>
    <xf numFmtId="49" fontId="84" fillId="0" borderId="0" xfId="2" applyNumberFormat="1" applyFont="1" applyFill="1" applyAlignment="1">
      <alignment horizontal="center"/>
    </xf>
    <xf numFmtId="164" fontId="85" fillId="0" borderId="0" xfId="2" applyNumberFormat="1" applyFont="1" applyFill="1"/>
    <xf numFmtId="164" fontId="86" fillId="0" borderId="0" xfId="2" applyNumberFormat="1" applyFont="1" applyFill="1"/>
    <xf numFmtId="0" fontId="39" fillId="0" borderId="0" xfId="2" applyFont="1" applyFill="1"/>
    <xf numFmtId="0" fontId="85" fillId="0" borderId="0" xfId="2" applyFont="1" applyFill="1" applyAlignment="1">
      <alignment vertical="center" wrapText="1"/>
    </xf>
    <xf numFmtId="0" fontId="86" fillId="0" borderId="0" xfId="2" applyFont="1" applyFill="1" applyAlignment="1">
      <alignment vertical="center" wrapText="1"/>
    </xf>
    <xf numFmtId="49" fontId="86" fillId="0" borderId="0" xfId="2" applyNumberFormat="1" applyFont="1" applyFill="1"/>
    <xf numFmtId="164" fontId="84" fillId="0" borderId="0" xfId="2" applyNumberFormat="1" applyFont="1" applyFill="1"/>
    <xf numFmtId="164" fontId="39" fillId="0" borderId="0" xfId="2" applyNumberFormat="1" applyFont="1" applyFill="1" applyAlignment="1">
      <alignment vertical="center" wrapText="1"/>
    </xf>
    <xf numFmtId="164" fontId="85" fillId="0" borderId="0" xfId="2" applyNumberFormat="1" applyFont="1" applyFill="1" applyAlignment="1">
      <alignment horizontal="center" vertical="center" wrapText="1"/>
    </xf>
    <xf numFmtId="164" fontId="85" fillId="0" borderId="0" xfId="2" applyNumberFormat="1" applyFont="1" applyFill="1" applyAlignment="1">
      <alignment vertical="center" wrapText="1"/>
    </xf>
    <xf numFmtId="164" fontId="86" fillId="0" borderId="0" xfId="2" applyNumberFormat="1" applyFont="1" applyFill="1" applyAlignment="1">
      <alignment vertical="center" wrapText="1"/>
    </xf>
    <xf numFmtId="0" fontId="86" fillId="0" borderId="0" xfId="2" applyFont="1"/>
    <xf numFmtId="0" fontId="39" fillId="0" borderId="0" xfId="2" applyFont="1"/>
    <xf numFmtId="0" fontId="85" fillId="0" borderId="0" xfId="2" applyFont="1"/>
    <xf numFmtId="165" fontId="92" fillId="0" borderId="0" xfId="2" applyNumberFormat="1" applyFont="1" applyFill="1" applyBorder="1" applyAlignment="1">
      <alignment horizontal="center" vertical="center"/>
    </xf>
    <xf numFmtId="165" fontId="86" fillId="0" borderId="0" xfId="2" applyNumberFormat="1" applyFont="1" applyFill="1" applyBorder="1" applyAlignment="1">
      <alignment horizontal="center" vertical="center"/>
    </xf>
    <xf numFmtId="164" fontId="92" fillId="0" borderId="1" xfId="2" applyNumberFormat="1" applyFont="1" applyFill="1" applyBorder="1" applyAlignment="1">
      <alignment horizontal="center" vertical="center"/>
    </xf>
    <xf numFmtId="164" fontId="92" fillId="0" borderId="0" xfId="2" applyNumberFormat="1" applyFont="1" applyFill="1" applyBorder="1" applyAlignment="1">
      <alignment horizontal="center" vertical="center"/>
    </xf>
    <xf numFmtId="164" fontId="86" fillId="0" borderId="0" xfId="2" applyNumberFormat="1" applyFont="1" applyFill="1" applyBorder="1" applyAlignment="1">
      <alignment horizontal="center" vertical="center"/>
    </xf>
    <xf numFmtId="164" fontId="84" fillId="0" borderId="0" xfId="4" applyNumberFormat="1" applyFont="1" applyFill="1" applyBorder="1" applyAlignment="1">
      <alignment horizontal="center" vertical="center"/>
    </xf>
    <xf numFmtId="164" fontId="92" fillId="0" borderId="3" xfId="3" applyNumberFormat="1" applyFont="1" applyFill="1" applyBorder="1" applyAlignment="1">
      <alignment horizontal="center" vertical="center" wrapText="1"/>
    </xf>
    <xf numFmtId="167" fontId="84" fillId="0" borderId="3" xfId="2" applyNumberFormat="1" applyFont="1" applyFill="1" applyBorder="1" applyAlignment="1">
      <alignment vertical="center" wrapText="1"/>
    </xf>
    <xf numFmtId="167" fontId="88" fillId="0" borderId="3" xfId="2" applyNumberFormat="1" applyFont="1" applyFill="1" applyBorder="1" applyAlignment="1">
      <alignment vertical="center" wrapText="1"/>
    </xf>
    <xf numFmtId="165" fontId="91" fillId="0" borderId="3" xfId="2" applyNumberFormat="1" applyFont="1" applyFill="1" applyBorder="1" applyAlignment="1">
      <alignment horizontal="left" vertical="center" wrapText="1"/>
    </xf>
    <xf numFmtId="167" fontId="92" fillId="0" borderId="3" xfId="2" applyNumberFormat="1" applyFont="1" applyFill="1" applyBorder="1" applyAlignment="1">
      <alignment horizontal="left" vertical="center" wrapText="1"/>
    </xf>
    <xf numFmtId="167" fontId="84" fillId="0" borderId="3" xfId="2" applyNumberFormat="1" applyFont="1" applyFill="1" applyBorder="1" applyAlignment="1">
      <alignment horizontal="left" vertical="center" wrapText="1"/>
    </xf>
    <xf numFmtId="167" fontId="86" fillId="0" borderId="3" xfId="2" applyNumberFormat="1" applyFont="1" applyFill="1" applyBorder="1" applyAlignment="1">
      <alignment horizontal="center" vertical="center" wrapText="1"/>
    </xf>
    <xf numFmtId="167" fontId="86" fillId="0" borderId="3" xfId="2" applyNumberFormat="1" applyFont="1" applyFill="1" applyBorder="1" applyAlignment="1">
      <alignment vertical="center" wrapText="1"/>
    </xf>
    <xf numFmtId="167" fontId="89" fillId="0" borderId="3" xfId="2" applyNumberFormat="1" applyFont="1" applyFill="1" applyBorder="1" applyAlignment="1">
      <alignment vertical="center" wrapText="1"/>
    </xf>
    <xf numFmtId="164" fontId="92" fillId="0" borderId="3" xfId="3" applyNumberFormat="1" applyFont="1" applyFill="1" applyBorder="1" applyAlignment="1">
      <alignment horizontal="left" vertical="center" wrapText="1"/>
    </xf>
    <xf numFmtId="165" fontId="93" fillId="0" borderId="3" xfId="2" applyNumberFormat="1" applyFont="1" applyFill="1" applyBorder="1" applyAlignment="1">
      <alignment horizontal="left" vertical="center" wrapText="1"/>
    </xf>
    <xf numFmtId="165" fontId="86" fillId="0" borderId="3" xfId="2" applyNumberFormat="1" applyFont="1" applyFill="1" applyBorder="1" applyAlignment="1">
      <alignment horizontal="left" vertical="center" wrapText="1"/>
    </xf>
    <xf numFmtId="165" fontId="86" fillId="0" borderId="3" xfId="2" applyNumberFormat="1" applyFont="1" applyFill="1" applyBorder="1" applyAlignment="1">
      <alignment vertical="center" wrapText="1"/>
    </xf>
    <xf numFmtId="165" fontId="92" fillId="0" borderId="3" xfId="2" applyNumberFormat="1" applyFont="1" applyFill="1" applyBorder="1" applyAlignment="1">
      <alignment horizontal="left" vertical="center" wrapText="1"/>
    </xf>
    <xf numFmtId="165" fontId="88" fillId="0" borderId="3" xfId="2" applyNumberFormat="1" applyFont="1" applyFill="1" applyBorder="1" applyAlignment="1">
      <alignment vertical="center" wrapText="1"/>
    </xf>
    <xf numFmtId="165" fontId="84" fillId="0" borderId="3" xfId="2" applyNumberFormat="1" applyFont="1" applyFill="1" applyBorder="1" applyAlignment="1">
      <alignment vertical="center" wrapText="1"/>
    </xf>
    <xf numFmtId="165" fontId="84" fillId="0" borderId="3" xfId="2" applyNumberFormat="1" applyFont="1" applyFill="1" applyBorder="1" applyAlignment="1">
      <alignment horizontal="left" vertical="center" wrapText="1"/>
    </xf>
    <xf numFmtId="165" fontId="88" fillId="0" borderId="3" xfId="2" applyNumberFormat="1" applyFont="1" applyFill="1" applyBorder="1" applyAlignment="1">
      <alignment horizontal="left" vertical="center" wrapText="1"/>
    </xf>
    <xf numFmtId="167" fontId="86" fillId="0" borderId="3" xfId="2" applyNumberFormat="1" applyFont="1" applyFill="1" applyBorder="1" applyAlignment="1">
      <alignment horizontal="left" vertical="center" wrapText="1"/>
    </xf>
    <xf numFmtId="167" fontId="90" fillId="0" borderId="3" xfId="2" applyNumberFormat="1" applyFont="1" applyFill="1" applyBorder="1" applyAlignment="1">
      <alignment vertical="center" wrapText="1"/>
    </xf>
    <xf numFmtId="167" fontId="85" fillId="0" borderId="3" xfId="2" applyNumberFormat="1" applyFont="1" applyFill="1" applyBorder="1" applyAlignment="1">
      <alignment vertical="center" wrapText="1"/>
    </xf>
    <xf numFmtId="167" fontId="84" fillId="0" borderId="3" xfId="2" applyNumberFormat="1" applyFont="1" applyFill="1" applyBorder="1" applyAlignment="1">
      <alignment horizontal="center" vertical="center" wrapText="1"/>
    </xf>
    <xf numFmtId="167" fontId="92" fillId="0" borderId="3" xfId="2" applyNumberFormat="1" applyFont="1" applyFill="1" applyBorder="1" applyAlignment="1">
      <alignment horizontal="center" vertical="center" wrapText="1"/>
    </xf>
    <xf numFmtId="167" fontId="95" fillId="0" borderId="3" xfId="2" applyNumberFormat="1" applyFont="1" applyFill="1" applyBorder="1" applyAlignment="1">
      <alignment horizontal="center" vertical="center" wrapText="1"/>
    </xf>
    <xf numFmtId="164" fontId="90" fillId="0" borderId="3" xfId="3" applyNumberFormat="1" applyFont="1" applyFill="1" applyBorder="1" applyAlignment="1">
      <alignment horizontal="left" vertical="center" wrapText="1"/>
    </xf>
    <xf numFmtId="167" fontId="95" fillId="0" borderId="3" xfId="2" applyNumberFormat="1" applyFont="1" applyFill="1" applyBorder="1" applyAlignment="1">
      <alignment horizontal="left" vertical="center" wrapText="1"/>
    </xf>
    <xf numFmtId="167" fontId="86" fillId="3" borderId="3" xfId="2" applyNumberFormat="1" applyFont="1" applyFill="1" applyBorder="1" applyAlignment="1">
      <alignment vertical="center" wrapText="1"/>
    </xf>
    <xf numFmtId="167" fontId="92" fillId="0" borderId="3" xfId="2" applyNumberFormat="1" applyFont="1" applyFill="1" applyBorder="1" applyAlignment="1">
      <alignment vertical="center" wrapText="1"/>
    </xf>
    <xf numFmtId="167" fontId="84" fillId="4" borderId="3" xfId="2" applyNumberFormat="1" applyFont="1" applyFill="1" applyBorder="1" applyAlignment="1">
      <alignment vertical="center" wrapText="1"/>
    </xf>
    <xf numFmtId="167" fontId="93" fillId="0" borderId="3" xfId="2" applyNumberFormat="1" applyFont="1" applyFill="1" applyBorder="1" applyAlignment="1">
      <alignment horizontal="left" vertical="center" wrapText="1"/>
    </xf>
    <xf numFmtId="165" fontId="93" fillId="0" borderId="3" xfId="3" applyNumberFormat="1" applyFont="1" applyFill="1" applyBorder="1" applyAlignment="1">
      <alignment horizontal="left" vertical="center" wrapText="1"/>
    </xf>
    <xf numFmtId="165" fontId="92" fillId="0" borderId="3" xfId="2" applyNumberFormat="1" applyFont="1" applyFill="1" applyBorder="1" applyAlignment="1">
      <alignment vertical="center" wrapText="1"/>
    </xf>
    <xf numFmtId="165" fontId="94" fillId="0" borderId="3" xfId="2" applyNumberFormat="1" applyFont="1" applyFill="1" applyBorder="1" applyAlignment="1">
      <alignment horizontal="left" vertical="center" wrapText="1"/>
    </xf>
    <xf numFmtId="165" fontId="92" fillId="0" borderId="3" xfId="5" applyNumberFormat="1" applyFont="1" applyFill="1" applyBorder="1" applyAlignment="1">
      <alignment horizontal="left" vertical="center" wrapText="1"/>
    </xf>
    <xf numFmtId="165" fontId="86" fillId="0" borderId="3" xfId="5" applyNumberFormat="1" applyFont="1" applyFill="1" applyBorder="1" applyAlignment="1">
      <alignment horizontal="left" vertical="center" wrapText="1"/>
    </xf>
    <xf numFmtId="167" fontId="96" fillId="0" borderId="3" xfId="2" applyNumberFormat="1" applyFont="1" applyFill="1" applyBorder="1" applyAlignment="1">
      <alignment vertical="center" wrapText="1"/>
    </xf>
    <xf numFmtId="165" fontId="98" fillId="0" borderId="3" xfId="2" applyNumberFormat="1" applyFont="1" applyFill="1" applyBorder="1" applyAlignment="1">
      <alignment horizontal="center" vertical="center" wrapText="1"/>
    </xf>
    <xf numFmtId="165" fontId="84" fillId="0" borderId="3" xfId="2" applyNumberFormat="1" applyFont="1" applyFill="1" applyBorder="1" applyAlignment="1">
      <alignment horizontal="left" vertical="top" wrapText="1"/>
    </xf>
    <xf numFmtId="165" fontId="97" fillId="0" borderId="3" xfId="2" applyNumberFormat="1" applyFont="1" applyFill="1" applyBorder="1" applyAlignment="1">
      <alignment vertical="center" wrapText="1"/>
    </xf>
    <xf numFmtId="165" fontId="91" fillId="0" borderId="3" xfId="2" applyNumberFormat="1" applyFont="1" applyFill="1" applyBorder="1" applyAlignment="1">
      <alignment vertical="center" wrapText="1"/>
    </xf>
    <xf numFmtId="167" fontId="93" fillId="0" borderId="3" xfId="2" applyNumberFormat="1" applyFont="1" applyFill="1" applyBorder="1" applyAlignment="1">
      <alignment vertical="center" wrapText="1"/>
    </xf>
    <xf numFmtId="165" fontId="91" fillId="0" borderId="3" xfId="3" applyNumberFormat="1" applyFont="1" applyBorder="1" applyAlignment="1">
      <alignment horizontal="left" vertical="center" wrapText="1"/>
    </xf>
    <xf numFmtId="165" fontId="92" fillId="0" borderId="3" xfId="3" applyNumberFormat="1" applyFont="1" applyBorder="1" applyAlignment="1">
      <alignment horizontal="left" vertical="center" wrapText="1"/>
    </xf>
    <xf numFmtId="166" fontId="86" fillId="0" borderId="3" xfId="4" applyNumberFormat="1" applyFont="1" applyFill="1" applyBorder="1" applyAlignment="1">
      <alignment horizontal="left"/>
    </xf>
    <xf numFmtId="164" fontId="100" fillId="0" borderId="3" xfId="2" applyNumberFormat="1" applyFont="1" applyFill="1" applyBorder="1" applyAlignment="1">
      <alignment horizontal="center" vertical="center" wrapText="1"/>
    </xf>
    <xf numFmtId="164" fontId="99" fillId="0" borderId="3" xfId="2" applyNumberFormat="1" applyFont="1" applyFill="1" applyBorder="1" applyAlignment="1">
      <alignment horizontal="center" vertical="center" wrapText="1"/>
    </xf>
    <xf numFmtId="49" fontId="100" fillId="0" borderId="3" xfId="2" applyNumberFormat="1" applyFont="1" applyBorder="1" applyAlignment="1">
      <alignment horizontal="center" vertical="center"/>
    </xf>
    <xf numFmtId="49" fontId="100" fillId="0" borderId="3" xfId="2" applyNumberFormat="1" applyFont="1" applyFill="1" applyBorder="1" applyAlignment="1">
      <alignment horizontal="center" vertical="center"/>
    </xf>
    <xf numFmtId="49" fontId="100" fillId="0" borderId="8" xfId="2" applyNumberFormat="1" applyFont="1" applyBorder="1" applyAlignment="1">
      <alignment horizontal="center" vertical="center"/>
    </xf>
    <xf numFmtId="165" fontId="101" fillId="0" borderId="3" xfId="2" applyNumberFormat="1" applyFont="1" applyFill="1" applyBorder="1" applyAlignment="1">
      <alignment horizontal="center" vertical="center"/>
    </xf>
    <xf numFmtId="164" fontId="101" fillId="0" borderId="3" xfId="2" applyNumberFormat="1" applyFont="1" applyFill="1" applyBorder="1" applyAlignment="1">
      <alignment horizontal="center" vertical="center"/>
    </xf>
    <xf numFmtId="166" fontId="101" fillId="0" borderId="3" xfId="2" applyNumberFormat="1" applyFont="1" applyFill="1" applyBorder="1" applyAlignment="1">
      <alignment horizontal="center" vertical="center"/>
    </xf>
    <xf numFmtId="166" fontId="101" fillId="0" borderId="3" xfId="1" applyNumberFormat="1" applyFont="1" applyFill="1" applyBorder="1" applyAlignment="1">
      <alignment horizontal="center" vertical="center"/>
    </xf>
    <xf numFmtId="165" fontId="102" fillId="0" borderId="3" xfId="2" applyNumberFormat="1" applyFont="1" applyFill="1" applyBorder="1" applyAlignment="1">
      <alignment horizontal="center" vertical="center"/>
    </xf>
    <xf numFmtId="164" fontId="102" fillId="0" borderId="3" xfId="2" applyNumberFormat="1" applyFont="1" applyFill="1" applyBorder="1" applyAlignment="1">
      <alignment horizontal="center" vertical="center"/>
    </xf>
    <xf numFmtId="166" fontId="102" fillId="0" borderId="3" xfId="2" applyNumberFormat="1" applyFont="1" applyFill="1" applyBorder="1" applyAlignment="1">
      <alignment horizontal="center" vertical="center"/>
    </xf>
    <xf numFmtId="165" fontId="100" fillId="0" borderId="3" xfId="4" applyNumberFormat="1" applyFont="1" applyFill="1" applyBorder="1" applyAlignment="1">
      <alignment horizontal="center" vertical="center"/>
    </xf>
    <xf numFmtId="164" fontId="100" fillId="0" borderId="3" xfId="4" applyNumberFormat="1" applyFont="1" applyFill="1" applyBorder="1" applyAlignment="1">
      <alignment horizontal="center" vertical="center"/>
    </xf>
    <xf numFmtId="165" fontId="101" fillId="0" borderId="8" xfId="2" applyNumberFormat="1" applyFont="1" applyFill="1" applyBorder="1" applyAlignment="1">
      <alignment horizontal="center" vertical="center"/>
    </xf>
    <xf numFmtId="165" fontId="99" fillId="0" borderId="3" xfId="4" applyNumberFormat="1" applyFont="1" applyFill="1" applyBorder="1" applyAlignment="1">
      <alignment horizontal="center" vertical="center"/>
    </xf>
    <xf numFmtId="164" fontId="99" fillId="0" borderId="3" xfId="4" applyNumberFormat="1" applyFont="1" applyFill="1" applyBorder="1" applyAlignment="1">
      <alignment horizontal="center" vertical="center"/>
    </xf>
    <xf numFmtId="166" fontId="100" fillId="0" borderId="3" xfId="2" applyNumberFormat="1" applyFont="1" applyFill="1" applyBorder="1" applyAlignment="1">
      <alignment horizontal="center" vertical="center"/>
    </xf>
    <xf numFmtId="166" fontId="99" fillId="0" borderId="3" xfId="2" applyNumberFormat="1" applyFont="1" applyFill="1" applyBorder="1" applyAlignment="1">
      <alignment horizontal="center" vertical="center"/>
    </xf>
    <xf numFmtId="164" fontId="100" fillId="0" borderId="3" xfId="2" applyNumberFormat="1" applyFont="1" applyFill="1" applyBorder="1" applyAlignment="1">
      <alignment horizontal="center" vertical="center"/>
    </xf>
    <xf numFmtId="164" fontId="99" fillId="0" borderId="3" xfId="2" applyNumberFormat="1" applyFont="1" applyFill="1" applyBorder="1" applyAlignment="1">
      <alignment horizontal="center" vertical="center"/>
    </xf>
    <xf numFmtId="165" fontId="103" fillId="0" borderId="3" xfId="4" applyNumberFormat="1" applyFont="1" applyFill="1" applyBorder="1" applyAlignment="1">
      <alignment horizontal="center" vertical="center"/>
    </xf>
    <xf numFmtId="164" fontId="103" fillId="0" borderId="3" xfId="4" applyNumberFormat="1" applyFont="1" applyFill="1" applyBorder="1" applyAlignment="1">
      <alignment horizontal="center" vertical="center"/>
    </xf>
    <xf numFmtId="166" fontId="103" fillId="0" borderId="3" xfId="2" applyNumberFormat="1" applyFont="1" applyFill="1" applyBorder="1" applyAlignment="1">
      <alignment horizontal="center" vertical="center"/>
    </xf>
    <xf numFmtId="164" fontId="103" fillId="0" borderId="3" xfId="2" applyNumberFormat="1" applyFont="1" applyFill="1" applyBorder="1" applyAlignment="1">
      <alignment horizontal="center" vertical="center"/>
    </xf>
    <xf numFmtId="165" fontId="104" fillId="0" borderId="3" xfId="4" applyNumberFormat="1" applyFont="1" applyFill="1" applyBorder="1" applyAlignment="1">
      <alignment horizontal="center" vertical="center"/>
    </xf>
    <xf numFmtId="164" fontId="104" fillId="0" borderId="3" xfId="2" applyNumberFormat="1" applyFont="1" applyFill="1" applyBorder="1" applyAlignment="1">
      <alignment horizontal="center" vertical="center"/>
    </xf>
    <xf numFmtId="166" fontId="104" fillId="0" borderId="3" xfId="2" applyNumberFormat="1" applyFont="1" applyFill="1" applyBorder="1" applyAlignment="1">
      <alignment horizontal="center" vertical="center"/>
    </xf>
    <xf numFmtId="164" fontId="104" fillId="0" borderId="3" xfId="4" applyNumberFormat="1" applyFont="1" applyFill="1" applyBorder="1" applyAlignment="1">
      <alignment horizontal="center" vertical="center"/>
    </xf>
    <xf numFmtId="165" fontId="105" fillId="0" borderId="3" xfId="2" applyNumberFormat="1" applyFont="1" applyFill="1" applyBorder="1" applyAlignment="1">
      <alignment horizontal="center" vertical="center"/>
    </xf>
    <xf numFmtId="164" fontId="105" fillId="0" borderId="3" xfId="2" applyNumberFormat="1" applyFont="1" applyFill="1" applyBorder="1" applyAlignment="1">
      <alignment horizontal="center" vertical="center"/>
    </xf>
    <xf numFmtId="166" fontId="105" fillId="0" borderId="3" xfId="2" applyNumberFormat="1" applyFont="1" applyFill="1" applyBorder="1" applyAlignment="1">
      <alignment horizontal="center" vertical="center"/>
    </xf>
    <xf numFmtId="165" fontId="106" fillId="0" borderId="3" xfId="2" applyNumberFormat="1" applyFont="1" applyFill="1" applyBorder="1" applyAlignment="1">
      <alignment horizontal="center" vertical="center"/>
    </xf>
    <xf numFmtId="164" fontId="106" fillId="0" borderId="3" xfId="2" applyNumberFormat="1" applyFont="1" applyFill="1" applyBorder="1" applyAlignment="1">
      <alignment horizontal="center" vertical="center"/>
    </xf>
    <xf numFmtId="166" fontId="106" fillId="0" borderId="3" xfId="2" applyNumberFormat="1" applyFont="1" applyFill="1" applyBorder="1" applyAlignment="1">
      <alignment horizontal="center" vertical="center"/>
    </xf>
    <xf numFmtId="165" fontId="107" fillId="0" borderId="3" xfId="2" applyNumberFormat="1" applyFont="1" applyFill="1" applyBorder="1" applyAlignment="1">
      <alignment horizontal="center" vertical="center"/>
    </xf>
    <xf numFmtId="164" fontId="107" fillId="0" borderId="3" xfId="2" applyNumberFormat="1" applyFont="1" applyFill="1" applyBorder="1" applyAlignment="1">
      <alignment horizontal="center" vertical="center"/>
    </xf>
    <xf numFmtId="166" fontId="107" fillId="0" borderId="3" xfId="2" applyNumberFormat="1" applyFont="1" applyFill="1" applyBorder="1" applyAlignment="1">
      <alignment horizontal="center" vertical="center"/>
    </xf>
    <xf numFmtId="165" fontId="108" fillId="0" borderId="3" xfId="2" applyNumberFormat="1" applyFont="1" applyFill="1" applyBorder="1" applyAlignment="1">
      <alignment horizontal="center" vertical="center"/>
    </xf>
    <xf numFmtId="164" fontId="108" fillId="0" borderId="3" xfId="2" applyNumberFormat="1" applyFont="1" applyFill="1" applyBorder="1" applyAlignment="1">
      <alignment horizontal="center" vertical="center"/>
    </xf>
    <xf numFmtId="166" fontId="108" fillId="0" borderId="3" xfId="2" applyNumberFormat="1" applyFont="1" applyFill="1" applyBorder="1" applyAlignment="1">
      <alignment horizontal="center" vertical="center"/>
    </xf>
    <xf numFmtId="165" fontId="109" fillId="0" borderId="3" xfId="2" applyNumberFormat="1" applyFont="1" applyFill="1" applyBorder="1" applyAlignment="1">
      <alignment horizontal="center" vertical="center"/>
    </xf>
    <xf numFmtId="164" fontId="109" fillId="0" borderId="3" xfId="2" applyNumberFormat="1" applyFont="1" applyFill="1" applyBorder="1" applyAlignment="1">
      <alignment horizontal="center" vertical="center"/>
    </xf>
    <xf numFmtId="166" fontId="109" fillId="0" borderId="3" xfId="2" applyNumberFormat="1" applyFont="1" applyFill="1" applyBorder="1" applyAlignment="1">
      <alignment horizontal="center" vertical="center"/>
    </xf>
    <xf numFmtId="165" fontId="110" fillId="0" borderId="3" xfId="2" applyNumberFormat="1" applyFont="1" applyFill="1" applyBorder="1" applyAlignment="1">
      <alignment horizontal="center" vertical="center"/>
    </xf>
    <xf numFmtId="164" fontId="110" fillId="0" borderId="3" xfId="2" applyNumberFormat="1" applyFont="1" applyFill="1" applyBorder="1" applyAlignment="1">
      <alignment horizontal="center" vertical="center"/>
    </xf>
    <xf numFmtId="166" fontId="110" fillId="0" borderId="3" xfId="2" applyNumberFormat="1" applyFont="1" applyFill="1" applyBorder="1" applyAlignment="1">
      <alignment horizontal="center" vertical="center"/>
    </xf>
    <xf numFmtId="165" fontId="111" fillId="0" borderId="3" xfId="2" applyNumberFormat="1" applyFont="1" applyFill="1" applyBorder="1" applyAlignment="1">
      <alignment horizontal="center" vertical="center"/>
    </xf>
    <xf numFmtId="164" fontId="111" fillId="0" borderId="3" xfId="2" applyNumberFormat="1" applyFont="1" applyFill="1" applyBorder="1" applyAlignment="1">
      <alignment horizontal="center" vertical="center"/>
    </xf>
    <xf numFmtId="166" fontId="111" fillId="0" borderId="3" xfId="2" applyNumberFormat="1" applyFont="1" applyFill="1" applyBorder="1" applyAlignment="1">
      <alignment horizontal="center" vertical="center"/>
    </xf>
    <xf numFmtId="165" fontId="112" fillId="0" borderId="3" xfId="2" applyNumberFormat="1" applyFont="1" applyFill="1" applyBorder="1" applyAlignment="1">
      <alignment horizontal="center" vertical="center"/>
    </xf>
    <xf numFmtId="164" fontId="112" fillId="0" borderId="3" xfId="2" applyNumberFormat="1" applyFont="1" applyFill="1" applyBorder="1" applyAlignment="1">
      <alignment horizontal="center" vertical="center"/>
    </xf>
    <xf numFmtId="166" fontId="112" fillId="0" borderId="3" xfId="2" applyNumberFormat="1" applyFont="1" applyFill="1" applyBorder="1" applyAlignment="1">
      <alignment horizontal="center" vertical="center"/>
    </xf>
    <xf numFmtId="165" fontId="113" fillId="0" borderId="3" xfId="2" applyNumberFormat="1" applyFont="1" applyFill="1" applyBorder="1" applyAlignment="1">
      <alignment horizontal="center" vertical="center"/>
    </xf>
    <xf numFmtId="164" fontId="113" fillId="0" borderId="3" xfId="2" applyNumberFormat="1" applyFont="1" applyFill="1" applyBorder="1" applyAlignment="1">
      <alignment horizontal="center" vertical="center"/>
    </xf>
    <xf numFmtId="166" fontId="113" fillId="0" borderId="3" xfId="2" applyNumberFormat="1" applyFont="1" applyFill="1" applyBorder="1" applyAlignment="1">
      <alignment horizontal="center" vertical="center"/>
    </xf>
    <xf numFmtId="165" fontId="114" fillId="0" borderId="3" xfId="2" applyNumberFormat="1" applyFont="1" applyFill="1" applyBorder="1" applyAlignment="1">
      <alignment horizontal="center" vertical="center"/>
    </xf>
    <xf numFmtId="164" fontId="114" fillId="0" borderId="3" xfId="2" applyNumberFormat="1" applyFont="1" applyFill="1" applyBorder="1" applyAlignment="1">
      <alignment horizontal="center" vertical="center"/>
    </xf>
    <xf numFmtId="166" fontId="114" fillId="0" borderId="3" xfId="2" applyNumberFormat="1" applyFont="1" applyFill="1" applyBorder="1" applyAlignment="1">
      <alignment horizontal="center" vertical="center"/>
    </xf>
    <xf numFmtId="165" fontId="115" fillId="0" borderId="3" xfId="2" applyNumberFormat="1" applyFont="1" applyFill="1" applyBorder="1" applyAlignment="1">
      <alignment horizontal="center" vertical="center"/>
    </xf>
    <xf numFmtId="164" fontId="115" fillId="0" borderId="3" xfId="2" applyNumberFormat="1" applyFont="1" applyFill="1" applyBorder="1" applyAlignment="1">
      <alignment horizontal="center" vertical="center"/>
    </xf>
    <xf numFmtId="166" fontId="115" fillId="0" borderId="3" xfId="2" applyNumberFormat="1" applyFont="1" applyFill="1" applyBorder="1" applyAlignment="1">
      <alignment horizontal="center" vertical="center"/>
    </xf>
    <xf numFmtId="165" fontId="116" fillId="0" borderId="3" xfId="2" applyNumberFormat="1" applyFont="1" applyFill="1" applyBorder="1" applyAlignment="1">
      <alignment horizontal="center" vertical="center"/>
    </xf>
    <xf numFmtId="164" fontId="116" fillId="0" borderId="3" xfId="2" applyNumberFormat="1" applyFont="1" applyFill="1" applyBorder="1" applyAlignment="1">
      <alignment horizontal="center" vertical="center"/>
    </xf>
    <xf numFmtId="166" fontId="116" fillId="0" borderId="3" xfId="2" applyNumberFormat="1" applyFont="1" applyFill="1" applyBorder="1" applyAlignment="1">
      <alignment horizontal="center" vertical="center"/>
    </xf>
    <xf numFmtId="166" fontId="117" fillId="0" borderId="3" xfId="2" applyNumberFormat="1" applyFont="1" applyFill="1" applyBorder="1" applyAlignment="1">
      <alignment horizontal="center" vertical="center"/>
    </xf>
    <xf numFmtId="165" fontId="118" fillId="0" borderId="3" xfId="2" applyNumberFormat="1" applyFont="1" applyFill="1" applyBorder="1" applyAlignment="1">
      <alignment horizontal="center" vertical="center"/>
    </xf>
    <xf numFmtId="164" fontId="118" fillId="0" borderId="3" xfId="2" applyNumberFormat="1" applyFont="1" applyFill="1" applyBorder="1" applyAlignment="1">
      <alignment horizontal="center" vertical="center"/>
    </xf>
    <xf numFmtId="165" fontId="119" fillId="0" borderId="3" xfId="2" applyNumberFormat="1" applyFont="1" applyFill="1" applyBorder="1" applyAlignment="1">
      <alignment horizontal="center" vertical="center"/>
    </xf>
    <xf numFmtId="164" fontId="119" fillId="0" borderId="3" xfId="2" applyNumberFormat="1" applyFont="1" applyFill="1" applyBorder="1" applyAlignment="1">
      <alignment horizontal="center" vertical="center"/>
    </xf>
    <xf numFmtId="164" fontId="101" fillId="0" borderId="3" xfId="3" applyNumberFormat="1" applyFont="1" applyFill="1" applyBorder="1" applyAlignment="1">
      <alignment horizontal="center" vertical="center" wrapText="1"/>
    </xf>
    <xf numFmtId="166" fontId="102" fillId="0" borderId="3" xfId="1" applyNumberFormat="1" applyFont="1" applyFill="1" applyBorder="1" applyAlignment="1">
      <alignment horizontal="center" vertical="center"/>
    </xf>
    <xf numFmtId="49" fontId="100" fillId="0" borderId="3" xfId="2" applyNumberFormat="1" applyFont="1" applyFill="1" applyBorder="1" applyAlignment="1">
      <alignment horizontal="center" vertical="center" wrapText="1"/>
    </xf>
    <xf numFmtId="165" fontId="100" fillId="0" borderId="3" xfId="2" quotePrefix="1" applyNumberFormat="1" applyFont="1" applyFill="1" applyBorder="1" applyAlignment="1">
      <alignment horizontal="center" vertical="center" wrapText="1"/>
    </xf>
    <xf numFmtId="165" fontId="100" fillId="0" borderId="3" xfId="2" applyNumberFormat="1" applyFont="1" applyFill="1" applyBorder="1" applyAlignment="1">
      <alignment horizontal="center" vertical="center" wrapText="1"/>
    </xf>
    <xf numFmtId="164" fontId="100" fillId="0" borderId="3" xfId="2" quotePrefix="1" applyNumberFormat="1" applyFont="1" applyFill="1" applyBorder="1" applyAlignment="1">
      <alignment horizontal="center" vertical="center" wrapText="1"/>
    </xf>
    <xf numFmtId="165" fontId="99" fillId="0" borderId="3" xfId="2" quotePrefix="1" applyNumberFormat="1" applyFont="1" applyFill="1" applyBorder="1" applyAlignment="1">
      <alignment horizontal="center" vertical="center" wrapText="1"/>
    </xf>
    <xf numFmtId="164" fontId="99" fillId="0" borderId="3" xfId="2" quotePrefix="1" applyNumberFormat="1" applyFont="1" applyFill="1" applyBorder="1" applyAlignment="1">
      <alignment horizontal="center" vertical="center" wrapText="1"/>
    </xf>
    <xf numFmtId="49" fontId="109" fillId="0" borderId="3" xfId="2" applyNumberFormat="1" applyFont="1" applyFill="1" applyBorder="1" applyAlignment="1">
      <alignment horizontal="center" vertical="center" wrapText="1"/>
    </xf>
    <xf numFmtId="165" fontId="109" fillId="0" borderId="3" xfId="2" applyNumberFormat="1" applyFont="1" applyFill="1" applyBorder="1" applyAlignment="1">
      <alignment horizontal="center" vertical="center" wrapText="1"/>
    </xf>
    <xf numFmtId="164" fontId="109" fillId="0" borderId="3" xfId="2" applyNumberFormat="1" applyFont="1" applyFill="1" applyBorder="1" applyAlignment="1">
      <alignment horizontal="center" vertical="center" wrapText="1"/>
    </xf>
    <xf numFmtId="165" fontId="110" fillId="0" borderId="3" xfId="2" applyNumberFormat="1" applyFont="1" applyFill="1" applyBorder="1" applyAlignment="1">
      <alignment horizontal="center" vertical="center" wrapText="1"/>
    </xf>
    <xf numFmtId="164" fontId="110" fillId="0" borderId="3" xfId="2" applyNumberFormat="1" applyFont="1" applyFill="1" applyBorder="1" applyAlignment="1">
      <alignment horizontal="center" vertical="center" wrapText="1"/>
    </xf>
    <xf numFmtId="166" fontId="110" fillId="0" borderId="3" xfId="1" applyNumberFormat="1" applyFont="1" applyFill="1" applyBorder="1" applyAlignment="1">
      <alignment horizontal="center" vertical="center"/>
    </xf>
    <xf numFmtId="49" fontId="113" fillId="0" borderId="3" xfId="2" applyNumberFormat="1" applyFont="1" applyFill="1" applyBorder="1" applyAlignment="1">
      <alignment horizontal="center" vertical="center" wrapText="1"/>
    </xf>
    <xf numFmtId="165" fontId="113" fillId="0" borderId="3" xfId="2" applyNumberFormat="1" applyFont="1" applyFill="1" applyBorder="1" applyAlignment="1">
      <alignment horizontal="center" vertical="center" wrapText="1"/>
    </xf>
    <xf numFmtId="164" fontId="113" fillId="0" borderId="3" xfId="2" applyNumberFormat="1" applyFont="1" applyFill="1" applyBorder="1" applyAlignment="1">
      <alignment horizontal="center" vertical="center" wrapText="1"/>
    </xf>
    <xf numFmtId="165" fontId="114" fillId="0" borderId="3" xfId="2" applyNumberFormat="1" applyFont="1" applyFill="1" applyBorder="1" applyAlignment="1">
      <alignment horizontal="center" vertical="center" wrapText="1"/>
    </xf>
    <xf numFmtId="164" fontId="114" fillId="0" borderId="3" xfId="2" applyNumberFormat="1" applyFont="1" applyFill="1" applyBorder="1" applyAlignment="1">
      <alignment horizontal="center" vertical="center" wrapText="1"/>
    </xf>
    <xf numFmtId="49" fontId="107" fillId="0" borderId="3" xfId="2" applyNumberFormat="1" applyFont="1" applyFill="1" applyBorder="1" applyAlignment="1">
      <alignment horizontal="center" vertical="center" wrapText="1"/>
    </xf>
    <xf numFmtId="165" fontId="107" fillId="0" borderId="3" xfId="2" applyNumberFormat="1" applyFont="1" applyFill="1" applyBorder="1" applyAlignment="1">
      <alignment horizontal="center" vertical="center" wrapText="1"/>
    </xf>
    <xf numFmtId="164" fontId="107" fillId="0" borderId="3" xfId="2" applyNumberFormat="1" applyFont="1" applyFill="1" applyBorder="1" applyAlignment="1">
      <alignment horizontal="center" vertical="center" wrapText="1"/>
    </xf>
    <xf numFmtId="165" fontId="108" fillId="0" borderId="3" xfId="2" applyNumberFormat="1" applyFont="1" applyFill="1" applyBorder="1" applyAlignment="1">
      <alignment horizontal="center" vertical="center" wrapText="1"/>
    </xf>
    <xf numFmtId="164" fontId="108" fillId="0" borderId="3" xfId="2" applyNumberFormat="1" applyFont="1" applyFill="1" applyBorder="1" applyAlignment="1">
      <alignment horizontal="center" vertical="center" wrapText="1"/>
    </xf>
    <xf numFmtId="166" fontId="108" fillId="0" borderId="3" xfId="1" applyNumberFormat="1" applyFont="1" applyFill="1" applyBorder="1" applyAlignment="1">
      <alignment horizontal="center" vertical="center"/>
    </xf>
    <xf numFmtId="49" fontId="111" fillId="0" borderId="3" xfId="2" applyNumberFormat="1" applyFont="1" applyFill="1" applyBorder="1" applyAlignment="1">
      <alignment horizontal="center" vertical="center" wrapText="1"/>
    </xf>
    <xf numFmtId="165" fontId="111" fillId="0" borderId="3" xfId="2" applyNumberFormat="1" applyFont="1" applyFill="1" applyBorder="1" applyAlignment="1">
      <alignment horizontal="center" vertical="center" wrapText="1"/>
    </xf>
    <xf numFmtId="164" fontId="111" fillId="0" borderId="3" xfId="2" applyNumberFormat="1" applyFont="1" applyFill="1" applyBorder="1" applyAlignment="1">
      <alignment horizontal="center" vertical="center" wrapText="1"/>
    </xf>
    <xf numFmtId="165" fontId="112" fillId="0" borderId="3" xfId="2" applyNumberFormat="1" applyFont="1" applyFill="1" applyBorder="1" applyAlignment="1">
      <alignment horizontal="center" vertical="center" wrapText="1"/>
    </xf>
    <xf numFmtId="164" fontId="112" fillId="0" borderId="3" xfId="2" applyNumberFormat="1" applyFont="1" applyFill="1" applyBorder="1" applyAlignment="1">
      <alignment horizontal="center" vertical="center" wrapText="1"/>
    </xf>
    <xf numFmtId="166" fontId="112" fillId="0" borderId="3" xfId="1" applyNumberFormat="1" applyFont="1" applyFill="1" applyBorder="1" applyAlignment="1">
      <alignment horizontal="center" vertical="center"/>
    </xf>
    <xf numFmtId="167" fontId="100" fillId="0" borderId="6" xfId="2" applyNumberFormat="1" applyFont="1" applyFill="1" applyBorder="1" applyAlignment="1">
      <alignment horizontal="center" vertical="center" wrapText="1"/>
    </xf>
    <xf numFmtId="165" fontId="99" fillId="0" borderId="3" xfId="2" applyNumberFormat="1" applyFont="1" applyFill="1" applyBorder="1" applyAlignment="1">
      <alignment horizontal="center" vertical="center" wrapText="1"/>
    </xf>
    <xf numFmtId="166" fontId="99" fillId="0" borderId="3" xfId="1" applyNumberFormat="1" applyFont="1" applyFill="1" applyBorder="1" applyAlignment="1">
      <alignment horizontal="center" vertical="center"/>
    </xf>
    <xf numFmtId="166" fontId="116" fillId="0" borderId="3" xfId="1" applyNumberFormat="1" applyFont="1" applyFill="1" applyBorder="1" applyAlignment="1">
      <alignment horizontal="center" vertical="center"/>
    </xf>
    <xf numFmtId="49" fontId="120" fillId="0" borderId="3" xfId="2" applyNumberFormat="1" applyFont="1" applyFill="1" applyBorder="1" applyAlignment="1">
      <alignment horizontal="center" vertical="center" wrapText="1"/>
    </xf>
    <xf numFmtId="165" fontId="120" fillId="0" borderId="3" xfId="2" applyNumberFormat="1" applyFont="1" applyFill="1" applyBorder="1" applyAlignment="1">
      <alignment horizontal="center" vertical="center" wrapText="1"/>
    </xf>
    <xf numFmtId="164" fontId="120" fillId="0" borderId="3" xfId="2" applyNumberFormat="1" applyFont="1" applyFill="1" applyBorder="1" applyAlignment="1">
      <alignment horizontal="center" vertical="center" wrapText="1"/>
    </xf>
    <xf numFmtId="166" fontId="120" fillId="0" borderId="3" xfId="2" applyNumberFormat="1" applyFont="1" applyFill="1" applyBorder="1" applyAlignment="1">
      <alignment horizontal="center" vertical="center" wrapText="1"/>
    </xf>
    <xf numFmtId="166" fontId="117" fillId="0" borderId="3" xfId="2" applyNumberFormat="1" applyFont="1" applyFill="1" applyBorder="1" applyAlignment="1">
      <alignment horizontal="center" vertical="center" wrapText="1"/>
    </xf>
    <xf numFmtId="165" fontId="121" fillId="0" borderId="3" xfId="2" applyNumberFormat="1" applyFont="1" applyFill="1" applyBorder="1" applyAlignment="1">
      <alignment horizontal="center" vertical="center" wrapText="1"/>
    </xf>
    <xf numFmtId="164" fontId="121" fillId="0" borderId="3" xfId="2" applyNumberFormat="1" applyFont="1" applyFill="1" applyBorder="1" applyAlignment="1">
      <alignment horizontal="center" vertical="center" wrapText="1"/>
    </xf>
    <xf numFmtId="166" fontId="121" fillId="0" borderId="3" xfId="2" applyNumberFormat="1" applyFont="1" applyFill="1" applyBorder="1" applyAlignment="1">
      <alignment horizontal="center" vertical="center" wrapText="1"/>
    </xf>
    <xf numFmtId="166" fontId="100" fillId="0" borderId="3" xfId="2" applyNumberFormat="1" applyFont="1" applyFill="1" applyBorder="1" applyAlignment="1">
      <alignment horizontal="center" vertical="center" wrapText="1"/>
    </xf>
    <xf numFmtId="166" fontId="99" fillId="0" borderId="3" xfId="2" applyNumberFormat="1" applyFont="1" applyFill="1" applyBorder="1" applyAlignment="1">
      <alignment horizontal="center" vertical="center" wrapText="1"/>
    </xf>
    <xf numFmtId="166" fontId="109" fillId="0" borderId="3" xfId="2" applyNumberFormat="1" applyFont="1" applyFill="1" applyBorder="1" applyAlignment="1">
      <alignment horizontal="center" vertical="center" wrapText="1"/>
    </xf>
    <xf numFmtId="166" fontId="110" fillId="0" borderId="3" xfId="2" applyNumberFormat="1" applyFont="1" applyFill="1" applyBorder="1" applyAlignment="1">
      <alignment horizontal="center" vertical="center" wrapText="1"/>
    </xf>
    <xf numFmtId="49" fontId="101" fillId="0" borderId="3" xfId="2" applyNumberFormat="1" applyFont="1" applyFill="1" applyBorder="1" applyAlignment="1">
      <alignment horizontal="center" vertical="center" wrapText="1"/>
    </xf>
    <xf numFmtId="165" fontId="101" fillId="0" borderId="3" xfId="2" applyNumberFormat="1" applyFont="1" applyFill="1" applyBorder="1" applyAlignment="1">
      <alignment horizontal="center" vertical="center" wrapText="1"/>
    </xf>
    <xf numFmtId="164" fontId="101" fillId="0" borderId="3" xfId="2" applyNumberFormat="1" applyFont="1" applyFill="1" applyBorder="1" applyAlignment="1">
      <alignment horizontal="center" vertical="center" wrapText="1"/>
    </xf>
    <xf numFmtId="166" fontId="101" fillId="0" borderId="3" xfId="2" applyNumberFormat="1" applyFont="1" applyFill="1" applyBorder="1" applyAlignment="1">
      <alignment horizontal="center" vertical="center" wrapText="1"/>
    </xf>
    <xf numFmtId="165" fontId="102" fillId="0" borderId="3" xfId="2" applyNumberFormat="1" applyFont="1" applyFill="1" applyBorder="1" applyAlignment="1">
      <alignment horizontal="center" vertical="center" wrapText="1"/>
    </xf>
    <xf numFmtId="165" fontId="122" fillId="0" borderId="3" xfId="2" applyNumberFormat="1" applyFont="1" applyFill="1" applyBorder="1" applyAlignment="1">
      <alignment horizontal="center" vertical="center" wrapText="1"/>
    </xf>
    <xf numFmtId="164" fontId="102" fillId="0" borderId="3" xfId="2" applyNumberFormat="1" applyFont="1" applyFill="1" applyBorder="1" applyAlignment="1">
      <alignment horizontal="center" vertical="center" wrapText="1"/>
    </xf>
    <xf numFmtId="166" fontId="102" fillId="0" borderId="3" xfId="2" applyNumberFormat="1" applyFont="1" applyFill="1" applyBorder="1" applyAlignment="1">
      <alignment horizontal="center" vertical="center" wrapText="1"/>
    </xf>
    <xf numFmtId="164" fontId="117" fillId="0" borderId="3" xfId="2" applyNumberFormat="1" applyFont="1" applyFill="1" applyBorder="1" applyAlignment="1">
      <alignment horizontal="center" vertical="center" wrapText="1"/>
    </xf>
    <xf numFmtId="165" fontId="117" fillId="0" borderId="3" xfId="2" applyNumberFormat="1" applyFont="1" applyFill="1" applyBorder="1" applyAlignment="1">
      <alignment horizontal="center" vertical="center" wrapText="1"/>
    </xf>
    <xf numFmtId="164" fontId="122" fillId="0" borderId="3" xfId="2" applyNumberFormat="1" applyFont="1" applyFill="1" applyBorder="1" applyAlignment="1">
      <alignment horizontal="center" vertical="center" wrapText="1"/>
    </xf>
    <xf numFmtId="166" fontId="122" fillId="0" borderId="3" xfId="2" applyNumberFormat="1" applyFont="1" applyFill="1" applyBorder="1" applyAlignment="1">
      <alignment horizontal="center" vertical="center" wrapText="1"/>
    </xf>
    <xf numFmtId="49" fontId="117" fillId="0" borderId="3" xfId="2" applyNumberFormat="1" applyFont="1" applyFill="1" applyBorder="1" applyAlignment="1">
      <alignment horizontal="center" vertical="center" wrapText="1"/>
    </xf>
    <xf numFmtId="166" fontId="113" fillId="0" borderId="3" xfId="2" applyNumberFormat="1" applyFont="1" applyFill="1" applyBorder="1" applyAlignment="1">
      <alignment horizontal="center" vertical="center" wrapText="1"/>
    </xf>
    <xf numFmtId="166" fontId="114" fillId="0" borderId="3" xfId="2" applyNumberFormat="1" applyFont="1" applyFill="1" applyBorder="1" applyAlignment="1">
      <alignment horizontal="center" vertical="center" wrapText="1"/>
    </xf>
    <xf numFmtId="164" fontId="105" fillId="0" borderId="3" xfId="2" applyNumberFormat="1" applyFont="1" applyFill="1" applyBorder="1" applyAlignment="1">
      <alignment horizontal="center" vertical="center" wrapText="1"/>
    </xf>
    <xf numFmtId="165" fontId="105" fillId="0" borderId="3" xfId="2" applyNumberFormat="1" applyFont="1" applyFill="1" applyBorder="1" applyAlignment="1">
      <alignment horizontal="center" vertical="center" wrapText="1"/>
    </xf>
    <xf numFmtId="165" fontId="106" fillId="0" borderId="3" xfId="2" applyNumberFormat="1" applyFont="1" applyFill="1" applyBorder="1" applyAlignment="1">
      <alignment horizontal="center" vertical="center" wrapText="1"/>
    </xf>
    <xf numFmtId="164" fontId="106" fillId="0" borderId="3" xfId="2" applyNumberFormat="1" applyFont="1" applyFill="1" applyBorder="1" applyAlignment="1">
      <alignment horizontal="center" vertical="center" wrapText="1"/>
    </xf>
    <xf numFmtId="165" fontId="123" fillId="0" borderId="3" xfId="2" applyNumberFormat="1" applyFont="1" applyFill="1" applyBorder="1" applyAlignment="1">
      <alignment horizontal="center" vertical="center" wrapText="1"/>
    </xf>
    <xf numFmtId="164" fontId="123" fillId="0" borderId="3" xfId="2" applyNumberFormat="1" applyFont="1" applyFill="1" applyBorder="1" applyAlignment="1">
      <alignment horizontal="center" vertical="center" wrapText="1"/>
    </xf>
    <xf numFmtId="165" fontId="124" fillId="0" borderId="3" xfId="2" applyNumberFormat="1" applyFont="1" applyFill="1" applyBorder="1" applyAlignment="1">
      <alignment horizontal="center" vertical="center" wrapText="1"/>
    </xf>
    <xf numFmtId="165" fontId="125" fillId="0" borderId="3" xfId="2" applyNumberFormat="1" applyFont="1" applyFill="1" applyBorder="1" applyAlignment="1">
      <alignment horizontal="center" vertical="center" wrapText="1"/>
    </xf>
    <xf numFmtId="164" fontId="125" fillId="0" borderId="3" xfId="2" applyNumberFormat="1" applyFont="1" applyFill="1" applyBorder="1" applyAlignment="1">
      <alignment horizontal="center" vertical="center" wrapText="1"/>
    </xf>
    <xf numFmtId="165" fontId="126" fillId="0" borderId="3" xfId="2" applyNumberFormat="1" applyFont="1" applyFill="1" applyBorder="1" applyAlignment="1">
      <alignment horizontal="center" vertical="center" wrapText="1"/>
    </xf>
    <xf numFmtId="3" fontId="105" fillId="0" borderId="3" xfId="2" applyNumberFormat="1" applyFont="1" applyFill="1" applyBorder="1" applyAlignment="1">
      <alignment horizontal="center" vertical="center" wrapText="1"/>
    </xf>
    <xf numFmtId="3" fontId="101" fillId="0" borderId="3" xfId="2" applyNumberFormat="1" applyFont="1" applyFill="1" applyBorder="1" applyAlignment="1">
      <alignment horizontal="center" vertical="center" wrapText="1"/>
    </xf>
    <xf numFmtId="3" fontId="100" fillId="0" borderId="3" xfId="2" applyNumberFormat="1" applyFont="1" applyFill="1" applyBorder="1" applyAlignment="1">
      <alignment horizontal="center" vertical="center" wrapText="1"/>
    </xf>
    <xf numFmtId="165" fontId="118" fillId="0" borderId="3" xfId="2" applyNumberFormat="1" applyFont="1" applyFill="1" applyBorder="1" applyAlignment="1">
      <alignment horizontal="center" vertical="center" wrapText="1"/>
    </xf>
    <xf numFmtId="164" fontId="118" fillId="0" borderId="3" xfId="2" applyNumberFormat="1" applyFont="1" applyFill="1" applyBorder="1" applyAlignment="1">
      <alignment horizontal="center" vertical="center" wrapText="1"/>
    </xf>
    <xf numFmtId="165" fontId="119" fillId="0" borderId="3" xfId="2" applyNumberFormat="1" applyFont="1" applyFill="1" applyBorder="1" applyAlignment="1">
      <alignment horizontal="center" vertical="center" wrapText="1"/>
    </xf>
    <xf numFmtId="10" fontId="120" fillId="0" borderId="3" xfId="2" applyNumberFormat="1" applyFont="1" applyFill="1" applyBorder="1" applyAlignment="1">
      <alignment horizontal="center" vertical="center" wrapText="1"/>
    </xf>
    <xf numFmtId="10" fontId="100" fillId="0" borderId="3" xfId="2" applyNumberFormat="1" applyFont="1" applyFill="1" applyBorder="1" applyAlignment="1">
      <alignment horizontal="center" vertical="center" wrapText="1"/>
    </xf>
    <xf numFmtId="165" fontId="101" fillId="0" borderId="3" xfId="3" applyNumberFormat="1" applyFont="1" applyFill="1" applyBorder="1" applyAlignment="1">
      <alignment horizontal="center" vertical="center" wrapText="1"/>
    </xf>
    <xf numFmtId="164" fontId="102" fillId="0" borderId="3" xfId="3" applyNumberFormat="1" applyFont="1" applyFill="1" applyBorder="1" applyAlignment="1">
      <alignment horizontal="center" vertical="center" wrapText="1"/>
    </xf>
    <xf numFmtId="164" fontId="114" fillId="0" borderId="0" xfId="2" applyNumberFormat="1" applyFont="1" applyFill="1" applyBorder="1" applyAlignment="1">
      <alignment horizontal="center" vertical="center" wrapText="1"/>
    </xf>
    <xf numFmtId="166" fontId="114" fillId="0" borderId="0" xfId="2" applyNumberFormat="1" applyFont="1" applyFill="1" applyBorder="1" applyAlignment="1">
      <alignment horizontal="center" vertical="center" wrapText="1"/>
    </xf>
    <xf numFmtId="165" fontId="114" fillId="0" borderId="0" xfId="2" applyNumberFormat="1" applyFont="1" applyFill="1" applyBorder="1" applyAlignment="1">
      <alignment horizontal="center" vertical="center" wrapText="1"/>
    </xf>
    <xf numFmtId="165" fontId="99" fillId="0" borderId="0" xfId="2" applyNumberFormat="1" applyFont="1" applyFill="1" applyBorder="1" applyAlignment="1">
      <alignment horizontal="center" vertical="center" wrapText="1"/>
    </xf>
    <xf numFmtId="0" fontId="100" fillId="0" borderId="0" xfId="2" applyFont="1" applyFill="1"/>
    <xf numFmtId="166" fontId="109" fillId="0" borderId="3" xfId="1" applyNumberFormat="1" applyFont="1" applyFill="1" applyBorder="1" applyAlignment="1">
      <alignment horizontal="center" vertical="center" wrapText="1"/>
    </xf>
    <xf numFmtId="166" fontId="117" fillId="0" borderId="3" xfId="1" applyNumberFormat="1" applyFont="1" applyFill="1" applyBorder="1" applyAlignment="1">
      <alignment horizontal="center" vertical="center" wrapText="1"/>
    </xf>
    <xf numFmtId="166" fontId="110" fillId="0" borderId="3" xfId="1" applyNumberFormat="1" applyFont="1" applyFill="1" applyBorder="1" applyAlignment="1">
      <alignment horizontal="center" vertical="center" wrapText="1"/>
    </xf>
    <xf numFmtId="166" fontId="100" fillId="0" borderId="3" xfId="1" applyNumberFormat="1" applyFont="1" applyFill="1" applyBorder="1" applyAlignment="1">
      <alignment horizontal="center" vertical="center" wrapText="1"/>
    </xf>
    <xf numFmtId="166" fontId="99" fillId="0" borderId="3" xfId="1" applyNumberFormat="1" applyFont="1" applyFill="1" applyBorder="1" applyAlignment="1">
      <alignment horizontal="center" vertical="center" wrapText="1"/>
    </xf>
    <xf numFmtId="0" fontId="101" fillId="0" borderId="3" xfId="3" applyFont="1" applyBorder="1" applyAlignment="1">
      <alignment horizontal="center" vertical="center" wrapText="1"/>
    </xf>
    <xf numFmtId="164" fontId="101" fillId="0" borderId="3" xfId="3" applyNumberFormat="1" applyFont="1" applyBorder="1" applyAlignment="1">
      <alignment horizontal="center" vertical="center" wrapText="1"/>
    </xf>
    <xf numFmtId="166" fontId="101" fillId="0" borderId="3" xfId="1" applyNumberFormat="1" applyFont="1" applyFill="1" applyBorder="1" applyAlignment="1">
      <alignment horizontal="center" vertical="center" wrapText="1"/>
    </xf>
    <xf numFmtId="165" fontId="101" fillId="0" borderId="3" xfId="3" applyNumberFormat="1" applyFont="1" applyBorder="1" applyAlignment="1">
      <alignment horizontal="center" vertical="center" wrapText="1"/>
    </xf>
    <xf numFmtId="9" fontId="101" fillId="0" borderId="3" xfId="1" applyFont="1" applyFill="1" applyBorder="1" applyAlignment="1">
      <alignment horizontal="center" vertical="center" wrapText="1"/>
    </xf>
    <xf numFmtId="0" fontId="102" fillId="0" borderId="3" xfId="3" applyFont="1" applyBorder="1" applyAlignment="1">
      <alignment horizontal="center" vertical="center" wrapText="1"/>
    </xf>
    <xf numFmtId="164" fontId="102" fillId="0" borderId="3" xfId="3" applyNumberFormat="1" applyFont="1" applyBorder="1" applyAlignment="1">
      <alignment horizontal="center" vertical="center" wrapText="1"/>
    </xf>
    <xf numFmtId="166" fontId="102" fillId="0" borderId="3" xfId="1" applyNumberFormat="1" applyFont="1" applyFill="1" applyBorder="1" applyAlignment="1">
      <alignment horizontal="center" vertical="center" wrapText="1"/>
    </xf>
    <xf numFmtId="0" fontId="117" fillId="0" borderId="3" xfId="3" applyFont="1" applyFill="1" applyBorder="1" applyAlignment="1">
      <alignment horizontal="center" vertical="center" wrapText="1"/>
    </xf>
    <xf numFmtId="164" fontId="117" fillId="0" borderId="3" xfId="3" applyNumberFormat="1" applyFont="1" applyFill="1" applyBorder="1" applyAlignment="1">
      <alignment horizontal="center" vertical="center" wrapText="1"/>
    </xf>
    <xf numFmtId="165" fontId="117" fillId="0" borderId="3" xfId="3" applyNumberFormat="1" applyFont="1" applyFill="1" applyBorder="1" applyAlignment="1">
      <alignment horizontal="center" vertical="center" wrapText="1"/>
    </xf>
    <xf numFmtId="9" fontId="117" fillId="0" borderId="3" xfId="1" applyFont="1" applyFill="1" applyBorder="1" applyAlignment="1">
      <alignment horizontal="center" vertical="center" wrapText="1"/>
    </xf>
    <xf numFmtId="0" fontId="122" fillId="0" borderId="3" xfId="3" applyFont="1" applyFill="1" applyBorder="1" applyAlignment="1">
      <alignment horizontal="center" vertical="center" wrapText="1"/>
    </xf>
    <xf numFmtId="164" fontId="122" fillId="0" borderId="3" xfId="3" applyNumberFormat="1" applyFont="1" applyFill="1" applyBorder="1" applyAlignment="1">
      <alignment horizontal="center" vertical="center" wrapText="1"/>
    </xf>
    <xf numFmtId="166" fontId="122" fillId="0" borderId="3" xfId="1" applyNumberFormat="1" applyFont="1" applyFill="1" applyBorder="1" applyAlignment="1">
      <alignment horizontal="center" vertical="center" wrapText="1"/>
    </xf>
    <xf numFmtId="166" fontId="113" fillId="0" borderId="3" xfId="1" applyNumberFormat="1" applyFont="1" applyFill="1" applyBorder="1" applyAlignment="1">
      <alignment horizontal="center" vertical="center" wrapText="1"/>
    </xf>
    <xf numFmtId="166" fontId="114" fillId="0" borderId="3" xfId="1" applyNumberFormat="1" applyFont="1" applyFill="1" applyBorder="1" applyAlignment="1">
      <alignment horizontal="center" vertical="center" wrapText="1"/>
    </xf>
    <xf numFmtId="164" fontId="117" fillId="0" borderId="3" xfId="3" applyNumberFormat="1" applyFont="1" applyBorder="1" applyAlignment="1">
      <alignment horizontal="center" vertical="center" wrapText="1"/>
    </xf>
    <xf numFmtId="166" fontId="107" fillId="0" borderId="3" xfId="1" applyNumberFormat="1" applyFont="1" applyFill="1" applyBorder="1" applyAlignment="1">
      <alignment horizontal="center" vertical="center" wrapText="1"/>
    </xf>
    <xf numFmtId="166" fontId="108" fillId="0" borderId="3" xfId="1" applyNumberFormat="1" applyFont="1" applyFill="1" applyBorder="1" applyAlignment="1">
      <alignment horizontal="center" vertical="center" wrapText="1"/>
    </xf>
    <xf numFmtId="49" fontId="127" fillId="0" borderId="3" xfId="2" applyNumberFormat="1" applyFont="1" applyFill="1" applyBorder="1" applyAlignment="1">
      <alignment horizontal="center" vertical="center" wrapText="1"/>
    </xf>
    <xf numFmtId="165" fontId="127" fillId="0" borderId="3" xfId="2" quotePrefix="1" applyNumberFormat="1" applyFont="1" applyFill="1" applyBorder="1" applyAlignment="1">
      <alignment horizontal="center" vertical="center" wrapText="1"/>
    </xf>
    <xf numFmtId="165" fontId="127" fillId="0" borderId="3" xfId="2" applyNumberFormat="1" applyFont="1" applyFill="1" applyBorder="1" applyAlignment="1">
      <alignment horizontal="center" vertical="center" wrapText="1"/>
    </xf>
    <xf numFmtId="164" fontId="127" fillId="0" borderId="3" xfId="2" quotePrefix="1" applyNumberFormat="1" applyFont="1" applyFill="1" applyBorder="1" applyAlignment="1">
      <alignment horizontal="center" vertical="center" wrapText="1"/>
    </xf>
    <xf numFmtId="165" fontId="128" fillId="0" borderId="3" xfId="2" quotePrefix="1" applyNumberFormat="1" applyFont="1" applyFill="1" applyBorder="1" applyAlignment="1">
      <alignment horizontal="center" vertical="center" wrapText="1"/>
    </xf>
    <xf numFmtId="165" fontId="115" fillId="0" borderId="3" xfId="2" applyNumberFormat="1" applyFont="1" applyFill="1" applyBorder="1" applyAlignment="1">
      <alignment horizontal="center" vertical="center" wrapText="1"/>
    </xf>
    <xf numFmtId="164" fontId="115" fillId="0" borderId="3" xfId="2" applyNumberFormat="1" applyFont="1" applyFill="1" applyBorder="1" applyAlignment="1">
      <alignment horizontal="center" vertical="center" wrapText="1"/>
    </xf>
    <xf numFmtId="165" fontId="116" fillId="0" borderId="3" xfId="2" applyNumberFormat="1" applyFont="1" applyFill="1" applyBorder="1" applyAlignment="1">
      <alignment horizontal="center" vertical="center" wrapText="1"/>
    </xf>
    <xf numFmtId="164" fontId="116" fillId="0" borderId="3" xfId="2" applyNumberFormat="1" applyFont="1" applyFill="1" applyBorder="1" applyAlignment="1">
      <alignment horizontal="center" vertical="center" wrapText="1"/>
    </xf>
    <xf numFmtId="165" fontId="110" fillId="0" borderId="3" xfId="2" quotePrefix="1" applyNumberFormat="1" applyFont="1" applyFill="1" applyBorder="1" applyAlignment="1">
      <alignment horizontal="center" vertical="center" wrapText="1"/>
    </xf>
    <xf numFmtId="165" fontId="108" fillId="0" borderId="3" xfId="2" quotePrefix="1" applyNumberFormat="1" applyFont="1" applyFill="1" applyBorder="1" applyAlignment="1">
      <alignment horizontal="center" vertical="center" wrapText="1"/>
    </xf>
    <xf numFmtId="165" fontId="107" fillId="0" borderId="3" xfId="2" quotePrefix="1" applyNumberFormat="1" applyFont="1" applyFill="1" applyBorder="1" applyAlignment="1">
      <alignment horizontal="center" vertical="center" wrapText="1"/>
    </xf>
    <xf numFmtId="164" fontId="107" fillId="0" borderId="3" xfId="2" quotePrefix="1" applyNumberFormat="1" applyFont="1" applyFill="1" applyBorder="1" applyAlignment="1">
      <alignment horizontal="center" vertical="center" wrapText="1"/>
    </xf>
    <xf numFmtId="165" fontId="129" fillId="0" borderId="3" xfId="2" applyNumberFormat="1" applyFont="1" applyFill="1" applyBorder="1" applyAlignment="1">
      <alignment horizontal="center" vertical="center" wrapText="1"/>
    </xf>
    <xf numFmtId="164" fontId="108" fillId="0" borderId="3" xfId="2" quotePrefix="1" applyNumberFormat="1" applyFont="1" applyFill="1" applyBorder="1" applyAlignment="1">
      <alignment horizontal="center" vertical="center" wrapText="1"/>
    </xf>
    <xf numFmtId="165" fontId="117" fillId="0" borderId="3" xfId="2" quotePrefix="1" applyNumberFormat="1" applyFont="1" applyFill="1" applyBorder="1" applyAlignment="1">
      <alignment horizontal="center" vertical="center" wrapText="1"/>
    </xf>
    <xf numFmtId="164" fontId="117" fillId="0" borderId="3" xfId="2" quotePrefix="1" applyNumberFormat="1" applyFont="1" applyFill="1" applyBorder="1" applyAlignment="1">
      <alignment horizontal="center" vertical="center" wrapText="1"/>
    </xf>
    <xf numFmtId="165" fontId="122" fillId="0" borderId="3" xfId="2" quotePrefix="1" applyNumberFormat="1" applyFont="1" applyFill="1" applyBorder="1" applyAlignment="1">
      <alignment horizontal="center" vertical="center" wrapText="1"/>
    </xf>
    <xf numFmtId="164" fontId="122" fillId="0" borderId="3" xfId="2" quotePrefix="1" applyNumberFormat="1" applyFont="1" applyFill="1" applyBorder="1" applyAlignment="1">
      <alignment horizontal="center" vertical="center" wrapText="1"/>
    </xf>
    <xf numFmtId="166" fontId="100" fillId="0" borderId="3" xfId="2" quotePrefix="1" applyNumberFormat="1" applyFont="1" applyFill="1" applyBorder="1" applyAlignment="1">
      <alignment horizontal="center" vertical="center" wrapText="1"/>
    </xf>
    <xf numFmtId="166" fontId="117" fillId="0" borderId="3" xfId="2" quotePrefix="1" applyNumberFormat="1" applyFont="1" applyFill="1" applyBorder="1" applyAlignment="1">
      <alignment horizontal="center" vertical="center" wrapText="1"/>
    </xf>
    <xf numFmtId="166" fontId="107" fillId="0" borderId="3" xfId="2" quotePrefix="1" applyNumberFormat="1" applyFont="1" applyFill="1" applyBorder="1" applyAlignment="1">
      <alignment horizontal="center" vertical="center" wrapText="1"/>
    </xf>
    <xf numFmtId="166" fontId="118" fillId="0" borderId="3" xfId="1" applyNumberFormat="1" applyFont="1" applyFill="1" applyBorder="1" applyAlignment="1">
      <alignment horizontal="center" vertical="center" wrapText="1"/>
    </xf>
    <xf numFmtId="166" fontId="118" fillId="0" borderId="3" xfId="2" applyNumberFormat="1" applyFont="1" applyFill="1" applyBorder="1" applyAlignment="1">
      <alignment horizontal="center" vertical="center" wrapText="1"/>
    </xf>
    <xf numFmtId="166" fontId="119" fillId="0" borderId="3" xfId="2" applyNumberFormat="1" applyFont="1" applyFill="1" applyBorder="1" applyAlignment="1">
      <alignment horizontal="center" vertical="center" wrapText="1"/>
    </xf>
    <xf numFmtId="49" fontId="115" fillId="0" borderId="3" xfId="2" applyNumberFormat="1" applyFont="1" applyFill="1" applyBorder="1" applyAlignment="1">
      <alignment horizontal="center" vertical="center" wrapText="1"/>
    </xf>
    <xf numFmtId="166" fontId="115" fillId="0" borderId="3" xfId="1" applyNumberFormat="1" applyFont="1" applyFill="1" applyBorder="1" applyAlignment="1">
      <alignment horizontal="center" vertical="center" wrapText="1"/>
    </xf>
    <xf numFmtId="166" fontId="115" fillId="0" borderId="3" xfId="2" applyNumberFormat="1" applyFont="1" applyFill="1" applyBorder="1" applyAlignment="1">
      <alignment horizontal="center" vertical="center" wrapText="1"/>
    </xf>
    <xf numFmtId="166" fontId="116" fillId="0" borderId="3" xfId="1" applyNumberFormat="1" applyFont="1" applyFill="1" applyBorder="1" applyAlignment="1">
      <alignment horizontal="center" vertical="center" wrapText="1"/>
    </xf>
    <xf numFmtId="166" fontId="116" fillId="0" borderId="3" xfId="2" applyNumberFormat="1" applyFont="1" applyFill="1" applyBorder="1" applyAlignment="1">
      <alignment horizontal="center" vertical="center" wrapText="1"/>
    </xf>
    <xf numFmtId="49" fontId="100" fillId="4" borderId="3" xfId="2" applyNumberFormat="1" applyFont="1" applyFill="1" applyBorder="1" applyAlignment="1">
      <alignment horizontal="center" vertical="center" wrapText="1"/>
    </xf>
    <xf numFmtId="165" fontId="100" fillId="4" borderId="3" xfId="2" applyNumberFormat="1" applyFont="1" applyFill="1" applyBorder="1" applyAlignment="1">
      <alignment horizontal="center" vertical="center" wrapText="1"/>
    </xf>
    <xf numFmtId="164" fontId="100" fillId="4" borderId="3" xfId="2" applyNumberFormat="1" applyFont="1" applyFill="1" applyBorder="1" applyAlignment="1">
      <alignment horizontal="center" vertical="center" wrapText="1"/>
    </xf>
    <xf numFmtId="165" fontId="117" fillId="4" borderId="3" xfId="2" applyNumberFormat="1" applyFont="1" applyFill="1" applyBorder="1" applyAlignment="1">
      <alignment horizontal="center" vertical="center" wrapText="1"/>
    </xf>
    <xf numFmtId="165" fontId="99" fillId="4" borderId="3" xfId="2" applyNumberFormat="1" applyFont="1" applyFill="1" applyBorder="1" applyAlignment="1">
      <alignment horizontal="center" vertical="center" wrapText="1"/>
    </xf>
    <xf numFmtId="165" fontId="122" fillId="4" borderId="3" xfId="2" applyNumberFormat="1" applyFont="1" applyFill="1" applyBorder="1" applyAlignment="1">
      <alignment horizontal="center" vertical="center" wrapText="1"/>
    </xf>
    <xf numFmtId="164" fontId="99" fillId="4" borderId="3" xfId="2" applyNumberFormat="1" applyFont="1" applyFill="1" applyBorder="1" applyAlignment="1">
      <alignment horizontal="center" vertical="center" wrapText="1"/>
    </xf>
    <xf numFmtId="49" fontId="105" fillId="0" borderId="3" xfId="2" applyNumberFormat="1" applyFont="1" applyFill="1" applyBorder="1" applyAlignment="1">
      <alignment horizontal="center" vertical="center" wrapText="1"/>
    </xf>
    <xf numFmtId="49" fontId="101" fillId="0" borderId="3" xfId="2" applyNumberFormat="1" applyFont="1" applyFill="1" applyBorder="1" applyAlignment="1">
      <alignment horizontal="center" vertical="center" wrapText="1"/>
    </xf>
    <xf numFmtId="165" fontId="117" fillId="0" borderId="3" xfId="2" applyNumberFormat="1" applyFont="1" applyFill="1" applyBorder="1" applyAlignment="1">
      <alignment horizontal="center" vertical="center"/>
    </xf>
    <xf numFmtId="164" fontId="99" fillId="0" borderId="0" xfId="2" applyNumberFormat="1" applyFont="1" applyFill="1" applyBorder="1" applyAlignment="1">
      <alignment horizontal="center" vertical="center" wrapText="1"/>
    </xf>
    <xf numFmtId="0" fontId="130" fillId="0" borderId="0" xfId="2" applyFont="1" applyFill="1"/>
    <xf numFmtId="0" fontId="117" fillId="0" borderId="0" xfId="2" applyFont="1" applyFill="1"/>
    <xf numFmtId="165" fontId="101" fillId="0" borderId="3" xfId="2" applyNumberFormat="1" applyFont="1" applyFill="1" applyBorder="1" applyAlignment="1">
      <alignment vertical="center" wrapText="1"/>
    </xf>
    <xf numFmtId="164" fontId="101" fillId="0" borderId="3" xfId="2" applyNumberFormat="1" applyFont="1" applyFill="1" applyBorder="1" applyAlignment="1">
      <alignment vertical="center" wrapText="1"/>
    </xf>
    <xf numFmtId="164" fontId="102" fillId="0" borderId="3" xfId="2" applyNumberFormat="1" applyFont="1" applyFill="1" applyBorder="1" applyAlignment="1">
      <alignment vertical="center" wrapText="1"/>
    </xf>
    <xf numFmtId="164" fontId="119" fillId="0" borderId="3" xfId="2" applyNumberFormat="1" applyFont="1" applyFill="1" applyBorder="1" applyAlignment="1">
      <alignment horizontal="center" vertical="center" wrapText="1"/>
    </xf>
    <xf numFmtId="49" fontId="131" fillId="0" borderId="3" xfId="2" applyNumberFormat="1" applyFont="1" applyFill="1" applyBorder="1" applyAlignment="1">
      <alignment horizontal="center" vertical="center" wrapText="1"/>
    </xf>
    <xf numFmtId="165" fontId="132" fillId="0" borderId="3" xfId="2" applyNumberFormat="1" applyFont="1" applyFill="1" applyBorder="1" applyAlignment="1">
      <alignment horizontal="center" vertical="center" wrapText="1"/>
    </xf>
    <xf numFmtId="165" fontId="131" fillId="0" borderId="3" xfId="2" applyNumberFormat="1" applyFont="1" applyFill="1" applyBorder="1" applyAlignment="1">
      <alignment horizontal="center" vertical="center" wrapText="1"/>
    </xf>
    <xf numFmtId="164" fontId="131" fillId="0" borderId="3" xfId="2" applyNumberFormat="1" applyFont="1" applyFill="1" applyBorder="1" applyAlignment="1">
      <alignment horizontal="center" vertical="center" wrapText="1"/>
    </xf>
    <xf numFmtId="166" fontId="131" fillId="0" borderId="3" xfId="1" applyNumberFormat="1" applyFont="1" applyFill="1" applyBorder="1" applyAlignment="1">
      <alignment horizontal="center" vertical="center" wrapText="1"/>
    </xf>
    <xf numFmtId="164" fontId="132" fillId="0" borderId="3" xfId="2" applyNumberFormat="1" applyFont="1" applyFill="1" applyBorder="1" applyAlignment="1">
      <alignment horizontal="center" vertical="center" wrapText="1"/>
    </xf>
    <xf numFmtId="166" fontId="132" fillId="0" borderId="3" xfId="1" applyNumberFormat="1" applyFont="1" applyFill="1" applyBorder="1" applyAlignment="1">
      <alignment horizontal="center" vertical="center" wrapText="1"/>
    </xf>
    <xf numFmtId="166" fontId="131" fillId="0" borderId="3" xfId="2" applyNumberFormat="1" applyFont="1" applyFill="1" applyBorder="1" applyAlignment="1">
      <alignment horizontal="center" vertical="center" wrapText="1"/>
    </xf>
    <xf numFmtId="167" fontId="131" fillId="0" borderId="3" xfId="2" applyNumberFormat="1" applyFont="1" applyFill="1" applyBorder="1" applyAlignment="1">
      <alignment horizontal="center" vertical="center" wrapText="1"/>
    </xf>
    <xf numFmtId="165" fontId="133" fillId="0" borderId="3" xfId="2" applyNumberFormat="1" applyFont="1" applyFill="1" applyBorder="1" applyAlignment="1">
      <alignment horizontal="center" vertical="center" wrapText="1"/>
    </xf>
    <xf numFmtId="164" fontId="133" fillId="0" borderId="3" xfId="2" applyNumberFormat="1" applyFont="1" applyFill="1" applyBorder="1" applyAlignment="1">
      <alignment horizontal="center" vertical="center" wrapText="1"/>
    </xf>
    <xf numFmtId="166" fontId="133" fillId="0" borderId="3" xfId="1" applyNumberFormat="1" applyFont="1" applyFill="1" applyBorder="1" applyAlignment="1">
      <alignment horizontal="center" vertical="center" wrapText="1"/>
    </xf>
    <xf numFmtId="165" fontId="134" fillId="0" borderId="3" xfId="2" applyNumberFormat="1" applyFont="1" applyFill="1" applyBorder="1" applyAlignment="1">
      <alignment horizontal="center" vertical="center" wrapText="1"/>
    </xf>
    <xf numFmtId="9" fontId="135" fillId="0" borderId="3" xfId="1" applyFont="1" applyFill="1" applyBorder="1" applyAlignment="1">
      <alignment horizontal="center" vertical="center" wrapText="1"/>
    </xf>
    <xf numFmtId="166" fontId="105" fillId="0" borderId="3" xfId="1" applyNumberFormat="1" applyFont="1" applyFill="1" applyBorder="1" applyAlignment="1">
      <alignment horizontal="center" vertical="center" wrapText="1"/>
    </xf>
    <xf numFmtId="166" fontId="136" fillId="0" borderId="3" xfId="1" applyNumberFormat="1" applyFont="1" applyFill="1" applyBorder="1" applyAlignment="1">
      <alignment horizontal="center" vertical="center" wrapText="1"/>
    </xf>
    <xf numFmtId="166" fontId="105" fillId="0" borderId="3" xfId="2" applyNumberFormat="1" applyFont="1" applyFill="1" applyBorder="1" applyAlignment="1">
      <alignment horizontal="center" vertical="center" wrapText="1"/>
    </xf>
    <xf numFmtId="166" fontId="136" fillId="0" borderId="3" xfId="2" applyNumberFormat="1" applyFont="1" applyFill="1" applyBorder="1" applyAlignment="1">
      <alignment horizontal="center" vertical="center" wrapText="1"/>
    </xf>
    <xf numFmtId="166" fontId="106" fillId="0" borderId="3" xfId="1" applyNumberFormat="1" applyFont="1" applyFill="1" applyBorder="1" applyAlignment="1">
      <alignment horizontal="center" vertical="center" wrapText="1"/>
    </xf>
    <xf numFmtId="166" fontId="137" fillId="0" borderId="3" xfId="1" applyNumberFormat="1" applyFont="1" applyFill="1" applyBorder="1" applyAlignment="1">
      <alignment horizontal="center" vertical="center" wrapText="1"/>
    </xf>
    <xf numFmtId="166" fontId="107" fillId="0" borderId="3" xfId="2" applyNumberFormat="1" applyFont="1" applyFill="1" applyBorder="1" applyAlignment="1">
      <alignment horizontal="center" vertical="center" wrapText="1"/>
    </xf>
    <xf numFmtId="166" fontId="111" fillId="0" borderId="3" xfId="2" applyNumberFormat="1" applyFont="1" applyFill="1" applyBorder="1" applyAlignment="1">
      <alignment horizontal="center" vertical="center" wrapText="1"/>
    </xf>
    <xf numFmtId="167" fontId="111" fillId="0" borderId="3" xfId="2" applyNumberFormat="1" applyFont="1" applyFill="1" applyBorder="1" applyAlignment="1">
      <alignment horizontal="center" vertical="center" wrapText="1"/>
    </xf>
    <xf numFmtId="166" fontId="135" fillId="0" borderId="3" xfId="1" applyNumberFormat="1" applyFont="1" applyFill="1" applyBorder="1" applyAlignment="1">
      <alignment horizontal="center" vertical="center" wrapText="1"/>
    </xf>
    <xf numFmtId="166" fontId="121" fillId="0" borderId="3" xfId="1" applyNumberFormat="1" applyFont="1" applyFill="1" applyBorder="1" applyAlignment="1">
      <alignment horizontal="center" vertical="center" wrapText="1"/>
    </xf>
    <xf numFmtId="49" fontId="101" fillId="0" borderId="3" xfId="2" applyNumberFormat="1" applyFont="1" applyFill="1" applyBorder="1" applyAlignment="1">
      <alignment horizontal="center" vertical="center"/>
    </xf>
    <xf numFmtId="49" fontId="117" fillId="0" borderId="3" xfId="2" applyNumberFormat="1" applyFont="1" applyFill="1" applyBorder="1" applyAlignment="1">
      <alignment horizontal="center" vertical="center"/>
    </xf>
    <xf numFmtId="166" fontId="138" fillId="0" borderId="3" xfId="2" applyNumberFormat="1" applyFont="1" applyFill="1" applyBorder="1" applyAlignment="1">
      <alignment horizontal="center" vertical="center" wrapText="1"/>
    </xf>
    <xf numFmtId="166" fontId="119" fillId="0" borderId="3" xfId="1" applyNumberFormat="1" applyFont="1" applyFill="1" applyBorder="1" applyAlignment="1">
      <alignment horizontal="center" vertical="center" wrapText="1"/>
    </xf>
    <xf numFmtId="0" fontId="100" fillId="0" borderId="3" xfId="2" applyFont="1" applyBorder="1"/>
    <xf numFmtId="165" fontId="101" fillId="0" borderId="3" xfId="2" applyNumberFormat="1" applyFont="1" applyFill="1" applyBorder="1" applyAlignment="1">
      <alignment horizontal="center" vertical="center" wrapText="1"/>
    </xf>
    <xf numFmtId="167" fontId="111" fillId="0" borderId="4" xfId="2" applyNumberFormat="1" applyFont="1" applyFill="1" applyBorder="1" applyAlignment="1">
      <alignment horizontal="center" vertical="center" wrapText="1"/>
    </xf>
    <xf numFmtId="166" fontId="112" fillId="0" borderId="3" xfId="2" applyNumberFormat="1" applyFont="1" applyFill="1" applyBorder="1" applyAlignment="1">
      <alignment horizontal="center" vertical="center" wrapText="1"/>
    </xf>
    <xf numFmtId="165" fontId="102" fillId="0" borderId="3" xfId="2" applyNumberFormat="1" applyFont="1" applyFill="1" applyBorder="1" applyAlignment="1">
      <alignment horizontal="center" vertical="center" wrapText="1"/>
    </xf>
    <xf numFmtId="165" fontId="106" fillId="0" borderId="0" xfId="2" applyNumberFormat="1" applyFont="1" applyFill="1" applyBorder="1" applyAlignment="1">
      <alignment horizontal="center" vertical="center" wrapText="1"/>
    </xf>
    <xf numFmtId="0" fontId="106" fillId="0" borderId="0" xfId="2" applyFont="1" applyFill="1"/>
    <xf numFmtId="166" fontId="108" fillId="0" borderId="3" xfId="2" applyNumberFormat="1" applyFont="1" applyFill="1" applyBorder="1" applyAlignment="1">
      <alignment horizontal="center" vertical="center" wrapText="1"/>
    </xf>
    <xf numFmtId="165" fontId="100" fillId="0" borderId="3" xfId="2" applyNumberFormat="1" applyFont="1" applyFill="1" applyBorder="1" applyAlignment="1">
      <alignment horizontal="center" vertical="center"/>
    </xf>
    <xf numFmtId="165" fontId="99" fillId="0" borderId="3" xfId="2" applyNumberFormat="1" applyFont="1" applyFill="1" applyBorder="1" applyAlignment="1">
      <alignment horizontal="center" vertical="center"/>
    </xf>
    <xf numFmtId="165" fontId="139" fillId="0" borderId="3" xfId="2" applyNumberFormat="1" applyFont="1" applyFill="1" applyBorder="1" applyAlignment="1">
      <alignment horizontal="center" vertical="center" wrapText="1"/>
    </xf>
    <xf numFmtId="165" fontId="140" fillId="0" borderId="3" xfId="2" applyNumberFormat="1" applyFont="1" applyFill="1" applyBorder="1" applyAlignment="1">
      <alignment horizontal="center" vertical="center" wrapText="1"/>
    </xf>
    <xf numFmtId="164" fontId="140" fillId="0" borderId="3" xfId="2" applyNumberFormat="1" applyFont="1" applyFill="1" applyBorder="1" applyAlignment="1">
      <alignment horizontal="center" vertical="center" wrapText="1"/>
    </xf>
    <xf numFmtId="164" fontId="139" fillId="0" borderId="3" xfId="2" applyNumberFormat="1" applyFont="1" applyFill="1" applyBorder="1" applyAlignment="1">
      <alignment horizontal="center" vertical="center" wrapText="1"/>
    </xf>
    <xf numFmtId="165" fontId="141" fillId="0" borderId="3" xfId="2" applyNumberFormat="1" applyFont="1" applyFill="1" applyBorder="1" applyAlignment="1">
      <alignment horizontal="center" vertical="center" wrapText="1"/>
    </xf>
    <xf numFmtId="164" fontId="142" fillId="0" borderId="3" xfId="2" applyNumberFormat="1" applyFont="1" applyFill="1" applyBorder="1" applyAlignment="1">
      <alignment horizontal="center" vertical="center" wrapText="1"/>
    </xf>
    <xf numFmtId="165" fontId="142" fillId="0" borderId="3" xfId="2" applyNumberFormat="1" applyFont="1" applyFill="1" applyBorder="1" applyAlignment="1">
      <alignment horizontal="center" vertical="center" wrapText="1"/>
    </xf>
    <xf numFmtId="49" fontId="109" fillId="0" borderId="3" xfId="2" applyNumberFormat="1" applyFont="1" applyFill="1" applyBorder="1" applyAlignment="1">
      <alignment horizontal="center" vertical="center"/>
    </xf>
    <xf numFmtId="165" fontId="122" fillId="0" borderId="0" xfId="2" applyNumberFormat="1" applyFont="1" applyFill="1" applyBorder="1" applyAlignment="1">
      <alignment horizontal="center" vertical="center" wrapText="1"/>
    </xf>
    <xf numFmtId="0" fontId="127" fillId="0" borderId="3" xfId="2" applyFont="1" applyFill="1" applyBorder="1"/>
    <xf numFmtId="49" fontId="105" fillId="0" borderId="3" xfId="2" applyNumberFormat="1" applyFont="1" applyFill="1" applyBorder="1" applyAlignment="1">
      <alignment horizontal="center" vertical="center"/>
    </xf>
    <xf numFmtId="4" fontId="105" fillId="0" borderId="3" xfId="2" applyNumberFormat="1" applyFont="1" applyFill="1" applyBorder="1" applyAlignment="1">
      <alignment horizontal="center" vertical="center" wrapText="1"/>
    </xf>
    <xf numFmtId="4" fontId="117" fillId="0" borderId="3" xfId="2" applyNumberFormat="1" applyFont="1" applyFill="1" applyBorder="1" applyAlignment="1">
      <alignment horizontal="center" vertical="center" wrapText="1"/>
    </xf>
    <xf numFmtId="4" fontId="106" fillId="0" borderId="3" xfId="2" applyNumberFormat="1" applyFont="1" applyFill="1" applyBorder="1" applyAlignment="1">
      <alignment horizontal="center" vertical="center" wrapText="1"/>
    </xf>
    <xf numFmtId="166" fontId="143" fillId="0" borderId="3" xfId="1" applyNumberFormat="1" applyFont="1" applyFill="1" applyBorder="1" applyAlignment="1">
      <alignment horizontal="center" vertical="center" wrapText="1"/>
    </xf>
    <xf numFmtId="165" fontId="120" fillId="0" borderId="3" xfId="3" applyNumberFormat="1" applyFont="1" applyBorder="1" applyAlignment="1">
      <alignment horizontal="center" vertical="center" wrapText="1"/>
    </xf>
    <xf numFmtId="164" fontId="120" fillId="0" borderId="3" xfId="3" applyNumberFormat="1" applyFont="1" applyFill="1" applyBorder="1" applyAlignment="1">
      <alignment horizontal="center" vertical="center" wrapText="1"/>
    </xf>
    <xf numFmtId="164" fontId="120" fillId="0" borderId="3" xfId="3" applyNumberFormat="1" applyFont="1" applyBorder="1" applyAlignment="1">
      <alignment horizontal="center" vertical="center" wrapText="1"/>
    </xf>
    <xf numFmtId="166" fontId="120" fillId="0" borderId="3" xfId="3" applyNumberFormat="1" applyFont="1" applyBorder="1" applyAlignment="1">
      <alignment horizontal="center" vertical="center" wrapText="1"/>
    </xf>
    <xf numFmtId="165" fontId="117" fillId="0" borderId="3" xfId="3" applyNumberFormat="1" applyFont="1" applyBorder="1" applyAlignment="1">
      <alignment horizontal="center" vertical="center" wrapText="1"/>
    </xf>
    <xf numFmtId="165" fontId="121" fillId="0" borderId="3" xfId="3" applyNumberFormat="1" applyFont="1" applyBorder="1" applyAlignment="1">
      <alignment horizontal="center" vertical="center" wrapText="1"/>
    </xf>
    <xf numFmtId="164" fontId="121" fillId="0" borderId="3" xfId="3" applyNumberFormat="1" applyFont="1" applyBorder="1" applyAlignment="1">
      <alignment horizontal="center" vertical="center" wrapText="1"/>
    </xf>
    <xf numFmtId="166" fontId="121" fillId="0" borderId="3" xfId="3" applyNumberFormat="1" applyFont="1" applyBorder="1" applyAlignment="1">
      <alignment horizontal="center" vertical="center" wrapText="1"/>
    </xf>
    <xf numFmtId="0" fontId="138" fillId="0" borderId="3" xfId="2" applyFont="1" applyFill="1" applyBorder="1"/>
    <xf numFmtId="166" fontId="109" fillId="0" borderId="3" xfId="3" applyNumberFormat="1" applyFont="1" applyBorder="1" applyAlignment="1">
      <alignment horizontal="center" vertical="center" wrapText="1"/>
    </xf>
    <xf numFmtId="164" fontId="136" fillId="0" borderId="3" xfId="2" applyNumberFormat="1" applyFont="1" applyFill="1" applyBorder="1" applyAlignment="1">
      <alignment horizontal="center" vertical="center" wrapText="1"/>
    </xf>
    <xf numFmtId="165" fontId="136" fillId="0" borderId="3" xfId="2" applyNumberFormat="1" applyFont="1" applyFill="1" applyBorder="1" applyAlignment="1">
      <alignment horizontal="center" vertical="center" wrapText="1"/>
    </xf>
    <xf numFmtId="165" fontId="144" fillId="0" borderId="3" xfId="2" applyNumberFormat="1" applyFont="1" applyFill="1" applyBorder="1" applyAlignment="1">
      <alignment horizontal="center" vertical="center" wrapText="1"/>
    </xf>
    <xf numFmtId="166" fontId="110" fillId="0" borderId="3" xfId="3" applyNumberFormat="1" applyFont="1" applyBorder="1" applyAlignment="1">
      <alignment horizontal="center" vertical="center" wrapText="1"/>
    </xf>
    <xf numFmtId="4" fontId="106" fillId="0" borderId="5" xfId="2" applyNumberFormat="1" applyFont="1" applyFill="1" applyBorder="1" applyAlignment="1">
      <alignment horizontal="center" vertical="center" wrapText="1"/>
    </xf>
    <xf numFmtId="166" fontId="121" fillId="0" borderId="5" xfId="3" applyNumberFormat="1" applyFont="1" applyBorder="1" applyAlignment="1">
      <alignment horizontal="center" vertical="center" wrapText="1"/>
    </xf>
    <xf numFmtId="166" fontId="100" fillId="0" borderId="3" xfId="3" applyNumberFormat="1" applyFont="1" applyBorder="1" applyAlignment="1">
      <alignment horizontal="center" vertical="center" wrapText="1"/>
    </xf>
    <xf numFmtId="165" fontId="110" fillId="0" borderId="5" xfId="2" applyNumberFormat="1" applyFont="1" applyFill="1" applyBorder="1" applyAlignment="1">
      <alignment horizontal="center" vertical="center" wrapText="1"/>
    </xf>
    <xf numFmtId="164" fontId="110" fillId="0" borderId="5" xfId="2" applyNumberFormat="1" applyFont="1" applyFill="1" applyBorder="1" applyAlignment="1">
      <alignment horizontal="center" vertical="center" wrapText="1"/>
    </xf>
    <xf numFmtId="166" fontId="117" fillId="0" borderId="3" xfId="3" applyNumberFormat="1" applyFont="1" applyBorder="1" applyAlignment="1">
      <alignment horizontal="center" vertical="center" wrapText="1"/>
    </xf>
    <xf numFmtId="165" fontId="99" fillId="0" borderId="5" xfId="2" applyNumberFormat="1" applyFont="1" applyFill="1" applyBorder="1" applyAlignment="1">
      <alignment horizontal="center" vertical="center" wrapText="1"/>
    </xf>
    <xf numFmtId="164" fontId="99" fillId="0" borderId="5" xfId="2" applyNumberFormat="1" applyFont="1" applyFill="1" applyBorder="1" applyAlignment="1">
      <alignment horizontal="center" vertical="center" wrapText="1"/>
    </xf>
    <xf numFmtId="166" fontId="99" fillId="0" borderId="5" xfId="3" applyNumberFormat="1" applyFont="1" applyBorder="1" applyAlignment="1">
      <alignment horizontal="center" vertical="center" wrapText="1"/>
    </xf>
    <xf numFmtId="166" fontId="100" fillId="0" borderId="3" xfId="4" applyNumberFormat="1" applyFont="1" applyFill="1" applyBorder="1" applyAlignment="1">
      <alignment horizontal="center"/>
    </xf>
    <xf numFmtId="165" fontId="117" fillId="0" borderId="3" xfId="4" applyNumberFormat="1" applyFont="1" applyFill="1" applyBorder="1" applyAlignment="1">
      <alignment horizontal="center"/>
    </xf>
    <xf numFmtId="165" fontId="100" fillId="0" borderId="3" xfId="4" applyNumberFormat="1" applyFont="1" applyFill="1" applyBorder="1" applyAlignment="1">
      <alignment horizontal="center"/>
    </xf>
    <xf numFmtId="165" fontId="122" fillId="0" borderId="3" xfId="4" applyNumberFormat="1" applyFont="1" applyFill="1" applyBorder="1" applyAlignment="1">
      <alignment horizontal="center"/>
    </xf>
    <xf numFmtId="49" fontId="100" fillId="0" borderId="3" xfId="2" applyNumberFormat="1" applyFont="1" applyFill="1" applyBorder="1" applyAlignment="1">
      <alignment horizontal="center"/>
    </xf>
    <xf numFmtId="164" fontId="117" fillId="0" borderId="3" xfId="2" applyNumberFormat="1" applyFont="1" applyFill="1" applyBorder="1"/>
    <xf numFmtId="164" fontId="100" fillId="0" borderId="3" xfId="2" applyNumberFormat="1" applyFont="1" applyFill="1" applyBorder="1"/>
    <xf numFmtId="167" fontId="99" fillId="0" borderId="0" xfId="2" applyNumberFormat="1" applyFont="1" applyFill="1" applyBorder="1" applyAlignment="1">
      <alignment horizontal="center"/>
    </xf>
    <xf numFmtId="164" fontId="130" fillId="0" borderId="0" xfId="2" applyNumberFormat="1" applyFont="1" applyFill="1" applyBorder="1"/>
    <xf numFmtId="164" fontId="130" fillId="0" borderId="0" xfId="2" applyNumberFormat="1" applyFont="1" applyFill="1"/>
    <xf numFmtId="49" fontId="102" fillId="0" borderId="3" xfId="2" applyNumberFormat="1" applyFont="1" applyFill="1" applyBorder="1" applyAlignment="1">
      <alignment horizontal="center" vertical="center" wrapText="1"/>
    </xf>
    <xf numFmtId="0" fontId="25" fillId="0" borderId="0" xfId="2" applyFont="1" applyFill="1"/>
    <xf numFmtId="165" fontId="102" fillId="0" borderId="3" xfId="2" quotePrefix="1" applyNumberFormat="1" applyFont="1" applyFill="1" applyBorder="1" applyAlignment="1">
      <alignment horizontal="center" vertical="center" wrapText="1"/>
    </xf>
    <xf numFmtId="166" fontId="111" fillId="0" borderId="3" xfId="1" applyNumberFormat="1" applyFont="1" applyFill="1" applyBorder="1" applyAlignment="1">
      <alignment horizontal="center" vertical="center"/>
    </xf>
    <xf numFmtId="164" fontId="100" fillId="0" borderId="3" xfId="2" applyNumberFormat="1" applyFont="1" applyFill="1" applyBorder="1" applyAlignment="1">
      <alignment horizontal="center" vertical="center" wrapText="1"/>
    </xf>
    <xf numFmtId="164" fontId="34" fillId="3" borderId="0" xfId="2" applyNumberFormat="1" applyFont="1" applyFill="1"/>
    <xf numFmtId="167" fontId="100" fillId="0" borderId="3" xfId="2" applyNumberFormat="1" applyFont="1" applyFill="1" applyBorder="1" applyAlignment="1">
      <alignment horizontal="center" vertical="center" wrapText="1"/>
    </xf>
    <xf numFmtId="49" fontId="84" fillId="0" borderId="0" xfId="2" applyNumberFormat="1" applyFont="1" applyFill="1" applyAlignment="1">
      <alignment horizontal="center" vertical="center" wrapText="1"/>
    </xf>
    <xf numFmtId="0" fontId="86" fillId="0" borderId="0" xfId="0" applyFont="1"/>
    <xf numFmtId="49" fontId="84" fillId="0" borderId="0" xfId="2" applyNumberFormat="1" applyFont="1" applyAlignment="1">
      <alignment horizontal="left"/>
    </xf>
    <xf numFmtId="0" fontId="102" fillId="0" borderId="3" xfId="3" applyFont="1" applyFill="1" applyBorder="1" applyAlignment="1">
      <alignment horizontal="center" vertical="center" wrapText="1"/>
    </xf>
    <xf numFmtId="0" fontId="102" fillId="0" borderId="10" xfId="3" applyFont="1" applyFill="1" applyBorder="1" applyAlignment="1">
      <alignment horizontal="center" vertical="center" wrapText="1"/>
    </xf>
    <xf numFmtId="0" fontId="102" fillId="0" borderId="11" xfId="3" applyFont="1" applyFill="1" applyBorder="1" applyAlignment="1">
      <alignment horizontal="center" vertical="center" wrapText="1"/>
    </xf>
    <xf numFmtId="49" fontId="84" fillId="0" borderId="0" xfId="2" applyNumberFormat="1" applyFont="1" applyFill="1" applyAlignment="1">
      <alignment horizontal="left" vertical="center" wrapText="1"/>
    </xf>
    <xf numFmtId="164" fontId="84" fillId="0" borderId="0" xfId="2" applyNumberFormat="1" applyFont="1" applyFill="1" applyAlignment="1">
      <alignment horizontal="center" vertical="center" wrapText="1"/>
    </xf>
    <xf numFmtId="0" fontId="102" fillId="0" borderId="4" xfId="3" applyFont="1" applyFill="1" applyBorder="1" applyAlignment="1">
      <alignment horizontal="center" vertical="center" wrapText="1"/>
    </xf>
    <xf numFmtId="0" fontId="102" fillId="0" borderId="5" xfId="3" applyFont="1" applyFill="1" applyBorder="1" applyAlignment="1">
      <alignment horizontal="center" vertical="center" wrapText="1"/>
    </xf>
    <xf numFmtId="165" fontId="102" fillId="0" borderId="3" xfId="3" applyNumberFormat="1" applyFont="1" applyBorder="1" applyAlignment="1">
      <alignment horizontal="center" vertical="center" wrapText="1"/>
    </xf>
    <xf numFmtId="165" fontId="101" fillId="0" borderId="3" xfId="3" applyNumberFormat="1" applyFont="1" applyFill="1" applyBorder="1" applyAlignment="1">
      <alignment horizontal="center" vertical="center" wrapText="1"/>
    </xf>
    <xf numFmtId="165" fontId="115" fillId="0" borderId="3" xfId="3" applyNumberFormat="1" applyFont="1" applyFill="1" applyBorder="1" applyAlignment="1">
      <alignment horizontal="center" vertical="center" wrapText="1"/>
    </xf>
    <xf numFmtId="165" fontId="100" fillId="0" borderId="3" xfId="2" applyNumberFormat="1" applyFont="1" applyFill="1" applyBorder="1" applyAlignment="1">
      <alignment horizontal="center" vertical="center" wrapText="1"/>
    </xf>
    <xf numFmtId="165" fontId="109" fillId="0" borderId="3" xfId="2" applyNumberFormat="1" applyFont="1" applyFill="1" applyBorder="1" applyAlignment="1">
      <alignment horizontal="center" vertical="center" wrapText="1"/>
    </xf>
    <xf numFmtId="165" fontId="107" fillId="0" borderId="3" xfId="2" applyNumberFormat="1" applyFont="1" applyFill="1" applyBorder="1" applyAlignment="1">
      <alignment horizontal="center" vertical="center" wrapText="1"/>
    </xf>
    <xf numFmtId="164" fontId="102" fillId="2" borderId="9" xfId="3" applyNumberFormat="1" applyFont="1" applyFill="1" applyBorder="1" applyAlignment="1">
      <alignment horizontal="center" vertical="center" wrapText="1"/>
    </xf>
    <xf numFmtId="164" fontId="102" fillId="2" borderId="0" xfId="3" applyNumberFormat="1" applyFont="1" applyFill="1" applyBorder="1" applyAlignment="1">
      <alignment horizontal="center" vertical="center" wrapText="1"/>
    </xf>
    <xf numFmtId="164" fontId="99" fillId="0" borderId="3" xfId="2" applyNumberFormat="1" applyFont="1" applyFill="1" applyBorder="1" applyAlignment="1">
      <alignment horizontal="center" vertical="center" wrapText="1"/>
    </xf>
    <xf numFmtId="165" fontId="102" fillId="0" borderId="3" xfId="2" applyNumberFormat="1" applyFont="1" applyFill="1" applyBorder="1" applyAlignment="1">
      <alignment horizontal="center" vertical="center" wrapText="1"/>
    </xf>
    <xf numFmtId="165" fontId="120" fillId="0" borderId="3" xfId="2" applyNumberFormat="1" applyFont="1" applyFill="1" applyBorder="1" applyAlignment="1">
      <alignment horizontal="center" vertical="center" wrapText="1"/>
    </xf>
    <xf numFmtId="164" fontId="113" fillId="0" borderId="3" xfId="3" applyNumberFormat="1" applyFont="1" applyFill="1" applyBorder="1" applyAlignment="1">
      <alignment horizontal="center" vertical="center" wrapText="1"/>
    </xf>
    <xf numFmtId="164" fontId="102" fillId="2" borderId="4" xfId="3" applyNumberFormat="1" applyFont="1" applyFill="1" applyBorder="1" applyAlignment="1">
      <alignment horizontal="center" vertical="center" wrapText="1"/>
    </xf>
    <xf numFmtId="164" fontId="102" fillId="2" borderId="5" xfId="3" applyNumberFormat="1" applyFont="1" applyFill="1" applyBorder="1" applyAlignment="1">
      <alignment horizontal="center" vertical="center" wrapText="1"/>
    </xf>
    <xf numFmtId="165" fontId="102" fillId="0" borderId="4" xfId="3" applyNumberFormat="1" applyFont="1" applyBorder="1" applyAlignment="1">
      <alignment horizontal="center" vertical="center" wrapText="1"/>
    </xf>
    <xf numFmtId="165" fontId="102" fillId="0" borderId="5" xfId="3" applyNumberFormat="1" applyFont="1" applyBorder="1" applyAlignment="1">
      <alignment horizontal="center" vertical="center" wrapText="1"/>
    </xf>
    <xf numFmtId="164" fontId="102" fillId="2" borderId="2" xfId="3" applyNumberFormat="1" applyFont="1" applyFill="1" applyBorder="1" applyAlignment="1">
      <alignment horizontal="center" vertical="center" wrapText="1"/>
    </xf>
    <xf numFmtId="164" fontId="102" fillId="2" borderId="10" xfId="3" applyNumberFormat="1" applyFont="1" applyFill="1" applyBorder="1" applyAlignment="1">
      <alignment horizontal="center" vertical="center" wrapText="1"/>
    </xf>
    <xf numFmtId="0" fontId="102" fillId="0" borderId="7" xfId="3" applyFont="1" applyBorder="1" applyAlignment="1">
      <alignment horizontal="center" vertical="center" wrapText="1"/>
    </xf>
    <xf numFmtId="0" fontId="102" fillId="0" borderId="11" xfId="3" applyFont="1" applyBorder="1" applyAlignment="1">
      <alignment horizontal="center" vertical="center" wrapText="1"/>
    </xf>
    <xf numFmtId="0" fontId="102" fillId="0" borderId="4" xfId="3" applyFont="1" applyBorder="1" applyAlignment="1">
      <alignment horizontal="center" vertical="center" wrapText="1"/>
    </xf>
    <xf numFmtId="0" fontId="102" fillId="0" borderId="5" xfId="3" applyFont="1" applyBorder="1" applyAlignment="1">
      <alignment horizontal="center" vertical="center" wrapText="1"/>
    </xf>
    <xf numFmtId="164" fontId="115" fillId="0" borderId="3" xfId="3" applyNumberFormat="1" applyFont="1" applyFill="1" applyBorder="1" applyAlignment="1">
      <alignment horizontal="center" vertical="center" wrapText="1"/>
    </xf>
    <xf numFmtId="0" fontId="102" fillId="0" borderId="3" xfId="3" applyFont="1" applyBorder="1" applyAlignment="1">
      <alignment horizontal="center" vertical="center" wrapText="1"/>
    </xf>
    <xf numFmtId="165" fontId="105" fillId="0" borderId="3" xfId="2" applyNumberFormat="1" applyFont="1" applyFill="1" applyBorder="1" applyAlignment="1">
      <alignment horizontal="center" vertical="center" wrapText="1"/>
    </xf>
    <xf numFmtId="49" fontId="101" fillId="0" borderId="3" xfId="2" applyNumberFormat="1" applyFont="1" applyFill="1" applyBorder="1" applyAlignment="1">
      <alignment horizontal="center" vertical="center" wrapText="1"/>
    </xf>
    <xf numFmtId="164" fontId="101" fillId="0" borderId="3" xfId="3" applyNumberFormat="1" applyFont="1" applyFill="1" applyBorder="1" applyAlignment="1">
      <alignment horizontal="center" vertical="center" wrapText="1"/>
    </xf>
    <xf numFmtId="164" fontId="107" fillId="0" borderId="3" xfId="3" applyNumberFormat="1" applyFont="1" applyFill="1" applyBorder="1" applyAlignment="1">
      <alignment horizontal="center" vertical="center" wrapText="1"/>
    </xf>
    <xf numFmtId="167" fontId="111" fillId="0" borderId="4" xfId="2" applyNumberFormat="1" applyFont="1" applyFill="1" applyBorder="1" applyAlignment="1">
      <alignment horizontal="center" vertical="center" wrapText="1"/>
    </xf>
    <xf numFmtId="167" fontId="111" fillId="0" borderId="6" xfId="2" applyNumberFormat="1" applyFont="1" applyFill="1" applyBorder="1" applyAlignment="1">
      <alignment horizontal="center" vertical="center" wrapText="1"/>
    </xf>
    <xf numFmtId="167" fontId="113" fillId="0" borderId="4" xfId="2" applyNumberFormat="1" applyFont="1" applyFill="1" applyBorder="1" applyAlignment="1">
      <alignment horizontal="center" vertical="center" wrapText="1"/>
    </xf>
    <xf numFmtId="167" fontId="113" fillId="0" borderId="6" xfId="2" applyNumberFormat="1" applyFont="1" applyFill="1" applyBorder="1" applyAlignment="1">
      <alignment horizontal="center" vertical="center" wrapText="1"/>
    </xf>
    <xf numFmtId="167" fontId="105" fillId="0" borderId="3" xfId="2" applyNumberFormat="1" applyFont="1" applyFill="1" applyBorder="1" applyAlignment="1">
      <alignment horizontal="center" vertical="center" wrapText="1"/>
    </xf>
    <xf numFmtId="164" fontId="118" fillId="0" borderId="3" xfId="3" applyNumberFormat="1" applyFont="1" applyFill="1" applyBorder="1" applyAlignment="1">
      <alignment horizontal="center" vertical="center" wrapText="1"/>
    </xf>
    <xf numFmtId="164" fontId="100" fillId="0" borderId="3" xfId="2" applyNumberFormat="1" applyFont="1" applyFill="1" applyBorder="1" applyAlignment="1">
      <alignment horizontal="center" vertical="center" wrapText="1"/>
    </xf>
    <xf numFmtId="164" fontId="99" fillId="0" borderId="4" xfId="2" applyNumberFormat="1" applyFont="1" applyFill="1" applyBorder="1" applyAlignment="1">
      <alignment horizontal="center" vertical="center" wrapText="1"/>
    </xf>
    <xf numFmtId="164" fontId="99" fillId="0" borderId="5" xfId="2" applyNumberFormat="1" applyFont="1" applyFill="1" applyBorder="1" applyAlignment="1">
      <alignment horizontal="center" vertical="center" wrapText="1"/>
    </xf>
    <xf numFmtId="164" fontId="99" fillId="0" borderId="6" xfId="2" applyNumberFormat="1" applyFont="1" applyFill="1" applyBorder="1" applyAlignment="1">
      <alignment horizontal="center" vertical="center" wrapText="1"/>
    </xf>
    <xf numFmtId="164" fontId="109" fillId="0" borderId="3" xfId="3" applyNumberFormat="1" applyFont="1" applyFill="1" applyBorder="1" applyAlignment="1">
      <alignment horizontal="center" vertical="center" wrapText="1"/>
    </xf>
    <xf numFmtId="165" fontId="102" fillId="0" borderId="7" xfId="3" applyNumberFormat="1" applyFont="1" applyBorder="1" applyAlignment="1">
      <alignment horizontal="center" vertical="center" wrapText="1"/>
    </xf>
    <xf numFmtId="165" fontId="102" fillId="0" borderId="11" xfId="3" applyNumberFormat="1" applyFont="1" applyBorder="1" applyAlignment="1">
      <alignment horizontal="center" vertical="center" wrapText="1"/>
    </xf>
    <xf numFmtId="164" fontId="100" fillId="0" borderId="4" xfId="2" applyNumberFormat="1" applyFont="1" applyFill="1" applyBorder="1" applyAlignment="1">
      <alignment horizontal="center" vertical="center" wrapText="1"/>
    </xf>
    <xf numFmtId="164" fontId="100" fillId="0" borderId="5" xfId="2" applyNumberFormat="1" applyFont="1" applyFill="1" applyBorder="1" applyAlignment="1">
      <alignment horizontal="center" vertical="center" wrapText="1"/>
    </xf>
    <xf numFmtId="164" fontId="100" fillId="0" borderId="6" xfId="2" applyNumberFormat="1" applyFont="1" applyFill="1" applyBorder="1" applyAlignment="1">
      <alignment horizontal="center" vertical="center" wrapText="1"/>
    </xf>
    <xf numFmtId="164" fontId="99" fillId="0" borderId="1" xfId="2" applyNumberFormat="1" applyFont="1" applyFill="1" applyBorder="1" applyAlignment="1">
      <alignment horizontal="center" vertical="center" wrapText="1"/>
    </xf>
    <xf numFmtId="164" fontId="99" fillId="0" borderId="8" xfId="2" applyNumberFormat="1" applyFont="1" applyFill="1" applyBorder="1" applyAlignment="1">
      <alignment horizontal="center" vertical="center" wrapText="1"/>
    </xf>
    <xf numFmtId="165" fontId="101" fillId="0" borderId="3" xfId="2" applyNumberFormat="1" applyFont="1" applyFill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165" fontId="102" fillId="0" borderId="2" xfId="3" applyNumberFormat="1" applyFont="1" applyFill="1" applyBorder="1" applyAlignment="1">
      <alignment horizontal="center" vertical="center" wrapText="1"/>
    </xf>
    <xf numFmtId="165" fontId="102" fillId="0" borderId="10" xfId="3" applyNumberFormat="1" applyFont="1" applyFill="1" applyBorder="1" applyAlignment="1">
      <alignment horizontal="center" vertical="center" wrapText="1"/>
    </xf>
    <xf numFmtId="165" fontId="102" fillId="0" borderId="2" xfId="3" applyNumberFormat="1" applyFont="1" applyBorder="1" applyAlignment="1">
      <alignment horizontal="center" vertical="center" wrapText="1"/>
    </xf>
    <xf numFmtId="165" fontId="102" fillId="0" borderId="10" xfId="3" applyNumberFormat="1" applyFont="1" applyBorder="1" applyAlignment="1">
      <alignment horizontal="center" vertical="center" wrapText="1"/>
    </xf>
    <xf numFmtId="164" fontId="103" fillId="0" borderId="4" xfId="3" applyNumberFormat="1" applyFont="1" applyFill="1" applyBorder="1" applyAlignment="1">
      <alignment horizontal="center" vertical="center" wrapText="1"/>
    </xf>
    <xf numFmtId="164" fontId="103" fillId="0" borderId="6" xfId="3" applyNumberFormat="1" applyFont="1" applyFill="1" applyBorder="1" applyAlignment="1">
      <alignment horizontal="center" vertical="center" wrapText="1"/>
    </xf>
    <xf numFmtId="164" fontId="100" fillId="0" borderId="3" xfId="3" applyNumberFormat="1" applyFont="1" applyFill="1" applyBorder="1" applyAlignment="1">
      <alignment horizontal="center" vertical="center" wrapText="1"/>
    </xf>
    <xf numFmtId="164" fontId="105" fillId="0" borderId="3" xfId="3" applyNumberFormat="1" applyFont="1" applyFill="1" applyBorder="1" applyAlignment="1">
      <alignment horizontal="center" vertical="center" wrapText="1"/>
    </xf>
    <xf numFmtId="164" fontId="100" fillId="0" borderId="4" xfId="3" applyNumberFormat="1" applyFont="1" applyFill="1" applyBorder="1" applyAlignment="1">
      <alignment horizontal="center" vertical="center" wrapText="1"/>
    </xf>
    <xf numFmtId="164" fontId="100" fillId="0" borderId="6" xfId="3" applyNumberFormat="1" applyFont="1" applyFill="1" applyBorder="1" applyAlignment="1">
      <alignment horizontal="center" vertical="center" wrapText="1"/>
    </xf>
    <xf numFmtId="167" fontId="113" fillId="0" borderId="3" xfId="2" applyNumberFormat="1" applyFont="1" applyFill="1" applyBorder="1" applyAlignment="1">
      <alignment horizontal="center" vertical="center" wrapText="1"/>
    </xf>
  </cellXfs>
  <cellStyles count="31">
    <cellStyle name="Normal" xfId="6"/>
    <cellStyle name="Денежный 2" xfId="7"/>
    <cellStyle name="Обычный" xfId="0" builtinId="0"/>
    <cellStyle name="Обычный 2" xfId="8"/>
    <cellStyle name="Обычный 2 2" xfId="9"/>
    <cellStyle name="Обычный 2 2 2" xfId="10"/>
    <cellStyle name="Обычный 2 2 3" xfId="11"/>
    <cellStyle name="Обычный 2 2 3 2" xfId="12"/>
    <cellStyle name="Обычный 2 2 3 2 2" xfId="13"/>
    <cellStyle name="Обычный 2 2 3 2 3" xfId="3"/>
    <cellStyle name="Обычный 3" xfId="14"/>
    <cellStyle name="Обычный 3 2" xfId="15"/>
    <cellStyle name="Обычный 3 3" xfId="16"/>
    <cellStyle name="Обычный 4" xfId="17"/>
    <cellStyle name="Обычный 4 2" xfId="18"/>
    <cellStyle name="Обычный 5" xfId="19"/>
    <cellStyle name="Обычный 6" xfId="20"/>
    <cellStyle name="Обычный 6 2" xfId="21"/>
    <cellStyle name="Обычный 6 2 2" xfId="22"/>
    <cellStyle name="Обычный 6 2 2 3" xfId="23"/>
    <cellStyle name="Обычный 6 2 3" xfId="24"/>
    <cellStyle name="Обычный 6 2 3 2" xfId="5"/>
    <cellStyle name="Обычный 6 2 4" xfId="2"/>
    <cellStyle name="Обычный 7" xfId="25"/>
    <cellStyle name="Процентный" xfId="1" builtinId="5"/>
    <cellStyle name="Процентный 2" xfId="26"/>
    <cellStyle name="Процентный 2 2" xfId="27"/>
    <cellStyle name="Процентный 2 2 2" xfId="28"/>
    <cellStyle name="Процентный 2 2 3" xfId="4"/>
    <cellStyle name="Финансовый 2" xfId="29"/>
    <cellStyle name="Финансовый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7;&#1087;&#1088;&#1072;&#1074;&#1082;&#1072;/&#1089;&#1087;&#1088;&#1072;&#1074;&#1082;&#1072;%20&#1085;&#1072;%2001.06.2023_&#1043;&#1050;&#1059;%20&#1051;&#1077;&#1085;&#1072;&#1074;&#1090;&#1086;&#1076;&#1086;&#108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&#1054;&#1090;&#1095;&#1077;&#1090;&#1099;%20&#1050;&#1044;&#1061;_2020/2020%20&#1075;&#1086;&#1076;/&#1054;&#1041;&#1040;&#1057;&#1067;_2021_2023/2%20&#1095;&#1090;&#1077;&#1085;&#1080;&#1077;/&#1073;&#1077;&#1079;&#1074;&#1086;&#1079;&#1084;&#1077;&#1079;&#1076;&#1085;&#1099;&#1077;_&#1087;&#1077;&#1088;&#1077;&#1088;&#1072;&#1089;&#1087;&#1088;&#1077;&#1076;&#1077;&#1083;&#1077;&#1085;&#1080;&#1077;_&#1091;&#1074;&#1077;&#1083;&#1080;&#1095;&#1077;&#1085;&#1080;&#1077;_&#1091;&#1084;&#1077;&#1085;&#1100;&#1096;&#1077;&#1085;&#1080;&#1077;2021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7;&#1087;&#1088;&#1072;&#1074;&#1082;&#1072;/&#1089;&#1087;&#1088;&#1072;&#1074;&#1082;&#1072;%20&#1085;&#1072;%2001.04.2023_&#1043;&#1050;&#1059;%20&#1051;&#1077;&#1085;&#1072;&#1074;&#1090;&#1086;&#1076;&#1086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ownloads/&#1080;&#1102;&#1085;&#1100;%20(17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5;&#1086;&#1087;&#1088;&#1072;&#1074;&#1082;&#1080;/&#1041;&#1102;&#1076;&#1078;&#1077;&#1090;%20&#1050;&#1086;&#1084;&#1080;&#1090;&#1077;&#1090;&#1072;_2023_2025_151-&#1086;&#107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ziabrina1\Downloads\&#1050;&#1086;&#1087;&#1080;&#1103;%20&#1058;&#1072;&#1073;&#1083;&#1080;&#1094;&#1072;%20&#1087;&#1086;%20&#1087;&#1086;&#1088;&#1091;&#1095;&#1077;&#1085;&#1080;&#1102;%202019-2023%20(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uhomorova_YuN\AppData\Local\Microsoft\Windows\Temporary%20Internet%20Files\Content.IE5\AYVCK8LF\&#1089;&#1086;&#1082;&#1088;&#1072;&#1097;&#1077;&#1085;&#1085;&#1072;&#1103;%20&#1074;&#1077;&#1088;&#1089;&#1080;&#1103;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5;&#1086;&#1087;&#1088;&#1072;&#1074;&#1082;&#1080;%20&#1072;&#1087;&#1088;&#1077;&#1083;&#1100;/&#1041;&#1102;&#1076;&#1078;&#1077;&#1090;%20&#1050;&#1086;&#1084;&#1080;&#1090;&#1077;&#1090;&#1072;_2023_2025_151-&#1086;&#107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ownloads/&#1055;&#1088;&#1080;&#1083;&#1086;&#1078;&#1077;&#1085;&#1080;&#1077;%20&#1082;%20&#1088;&#1072;&#1089;&#1087;&#1086;&#1088;&#1103;&#1078;&#1077;&#1085;&#1080;&#1102;%20&#1057;&#1086;&#1082;&#1088;&#1072;&#1097;&#1077;&#1085;&#1080;&#1077;%20&#1072;&#1074;&#1072;&#1088;&#1080;&#1081;&#1085;&#1086;&#1089;&#1090;&#1080;%2014.06.2023%20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n_muhomorova/Desktop/2023%20&#1075;&#1086;&#1076;/&#1057;&#1087;&#1088;&#1072;&#1074;&#1082;&#1072;/&#1089;&#1087;&#1088;&#1072;&#1074;&#1082;&#1072;%20&#1085;&#1072;%2001.10.2023_&#1043;&#1050;&#1059;%20&#1051;&#1077;&#1085;&#1072;&#1074;&#1090;&#1086;&#1076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 refreshError="1"/>
      <sheetData sheetId="1">
        <row r="808">
          <cell r="G808">
            <v>1847.77891</v>
          </cell>
        </row>
        <row r="812">
          <cell r="L812">
            <v>596.20000000000005</v>
          </cell>
        </row>
        <row r="818">
          <cell r="G818">
            <v>549.75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возмездные_ФБ"/>
      <sheetName val="перераспределение"/>
      <sheetName val="увеличение "/>
      <sheetName val="уменьшение"/>
    </sheetNames>
    <sheetDataSet>
      <sheetData sheetId="0">
        <row r="8">
          <cell r="C8">
            <v>45772.800000000003</v>
          </cell>
          <cell r="D8">
            <v>53152.800000000003</v>
          </cell>
        </row>
      </sheetData>
      <sheetData sheetId="1"/>
      <sheetData sheetId="2">
        <row r="8">
          <cell r="D8">
            <v>145384.58799999999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>
        <row r="362">
          <cell r="D362">
            <v>163169.03378999999</v>
          </cell>
        </row>
      </sheetData>
      <sheetData sheetId="1">
        <row r="738">
          <cell r="G738">
            <v>1847.77891</v>
          </cell>
        </row>
        <row r="742">
          <cell r="G742">
            <v>596.20000000000005</v>
          </cell>
        </row>
        <row r="743">
          <cell r="G743">
            <v>584</v>
          </cell>
        </row>
        <row r="744">
          <cell r="G744">
            <v>590</v>
          </cell>
        </row>
        <row r="745">
          <cell r="G745">
            <v>587.78373999999997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 refreshError="1"/>
      <sheetData sheetId="1">
        <row r="840">
          <cell r="G840">
            <v>10554.44025</v>
          </cell>
        </row>
        <row r="841">
          <cell r="G841">
            <v>549.75</v>
          </cell>
        </row>
        <row r="843">
          <cell r="G843">
            <v>1776.37967</v>
          </cell>
        </row>
        <row r="942">
          <cell r="G942">
            <v>3752.5</v>
          </cell>
        </row>
        <row r="943">
          <cell r="G943">
            <v>5160</v>
          </cell>
        </row>
        <row r="945">
          <cell r="G945">
            <v>9828.6434100000006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_2025"/>
      <sheetName val="АИП2023_2025_не точно"/>
    </sheetNames>
    <sheetDataSet>
      <sheetData sheetId="0">
        <row r="423">
          <cell r="BK423">
            <v>84423.447899999999</v>
          </cell>
        </row>
        <row r="432">
          <cell r="BK432">
            <v>42055.621169999999</v>
          </cell>
        </row>
        <row r="673">
          <cell r="BK673">
            <v>17206.2</v>
          </cell>
        </row>
        <row r="674">
          <cell r="BK674">
            <v>8474.7870000000003</v>
          </cell>
        </row>
        <row r="724">
          <cell r="BK724">
            <v>103751</v>
          </cell>
        </row>
        <row r="727">
          <cell r="BK727">
            <v>66151.399999999994</v>
          </cell>
        </row>
        <row r="730">
          <cell r="BK730">
            <v>104859.2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E26">
            <v>10400.712</v>
          </cell>
        </row>
        <row r="41">
          <cell r="M41">
            <v>12988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 декабря"/>
    </sheetNames>
    <sheetDataSet>
      <sheetData sheetId="0" refreshError="1">
        <row r="169">
          <cell r="Q169">
            <v>3006824.38595</v>
          </cell>
        </row>
        <row r="170">
          <cell r="Q170">
            <v>2844810.2634199997</v>
          </cell>
          <cell r="R170">
            <v>2844810.2634199997</v>
          </cell>
        </row>
        <row r="208">
          <cell r="Q208">
            <v>20647.07747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_2025"/>
      <sheetName val="АИП2023_2025_не точно"/>
    </sheetNames>
    <sheetDataSet>
      <sheetData sheetId="0">
        <row r="17">
          <cell r="CJ17">
            <v>1284578.9550299998</v>
          </cell>
        </row>
        <row r="522">
          <cell r="BL522">
            <v>8923.8174299999991</v>
          </cell>
        </row>
        <row r="648">
          <cell r="BJ648">
            <v>2793.5635000000002</v>
          </cell>
        </row>
        <row r="649">
          <cell r="BN649">
            <v>24421.366969999999</v>
          </cell>
        </row>
        <row r="652">
          <cell r="BL652">
            <v>7160</v>
          </cell>
        </row>
        <row r="653">
          <cell r="BL653">
            <v>9828.6434100000006</v>
          </cell>
        </row>
        <row r="654">
          <cell r="BL654">
            <v>3752.5</v>
          </cell>
        </row>
        <row r="723">
          <cell r="BN723">
            <v>35616.014919999987</v>
          </cell>
        </row>
        <row r="726">
          <cell r="BN726">
            <v>24683.358200000002</v>
          </cell>
        </row>
        <row r="729">
          <cell r="BN729">
            <v>43821.755220000006</v>
          </cell>
        </row>
        <row r="736">
          <cell r="BN736">
            <v>15317.514660000001</v>
          </cell>
        </row>
        <row r="738">
          <cell r="BN738">
            <v>57228.586199999998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 средств 23-25 "/>
      <sheetName val="Лист1"/>
    </sheetNames>
    <sheetDataSet>
      <sheetData sheetId="0">
        <row r="321">
          <cell r="H321">
            <v>69000</v>
          </cell>
        </row>
        <row r="322">
          <cell r="H322">
            <v>124.089</v>
          </cell>
        </row>
        <row r="325">
          <cell r="H325">
            <v>27.6</v>
          </cell>
        </row>
        <row r="344">
          <cell r="F344">
            <v>82.184639999999987</v>
          </cell>
        </row>
        <row r="350">
          <cell r="H350">
            <v>13809.362570000001</v>
          </cell>
        </row>
        <row r="355">
          <cell r="H355">
            <v>52304.60095</v>
          </cell>
        </row>
        <row r="359">
          <cell r="F359">
            <v>79.2</v>
          </cell>
        </row>
        <row r="364">
          <cell r="H364">
            <v>3243</v>
          </cell>
        </row>
        <row r="373">
          <cell r="H373">
            <v>3379.0630000000001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ъектам (2)"/>
      <sheetName val="Лист1"/>
    </sheetNames>
    <sheetDataSet>
      <sheetData sheetId="0"/>
      <sheetData sheetId="1">
        <row r="1044">
          <cell r="L1044">
            <v>3415.8704200000002</v>
          </cell>
        </row>
        <row r="1045">
          <cell r="L1045">
            <v>9828.6434100000006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794"/>
  <sheetViews>
    <sheetView tabSelected="1" zoomScale="75" zoomScaleNormal="75" workbookViewId="0">
      <pane xSplit="3" ySplit="10" topLeftCell="D757" activePane="bottomRight" state="frozen"/>
      <selection pane="topRight" activeCell="AT1" sqref="AT1"/>
      <selection pane="bottomLeft" activeCell="A5" sqref="A5"/>
      <selection pane="bottomRight" activeCell="A562" sqref="A562:XFD563"/>
    </sheetView>
  </sheetViews>
  <sheetFormatPr defaultRowHeight="18.75" x14ac:dyDescent="0.3"/>
  <cols>
    <col min="1" max="1" width="0.28515625" style="1" customWidth="1"/>
    <col min="2" max="2" width="9.42578125" style="149" customWidth="1"/>
    <col min="3" max="3" width="48.7109375" style="176" customWidth="1"/>
    <col min="4" max="4" width="20.7109375" style="150" hidden="1" customWidth="1"/>
    <col min="5" max="5" width="24.28515625" style="150" hidden="1" customWidth="1"/>
    <col min="6" max="10" width="23.42578125" style="150" hidden="1" customWidth="1"/>
    <col min="11" max="11" width="26.42578125" style="151" customWidth="1"/>
    <col min="12" max="13" width="31.28515625" style="150" hidden="1" customWidth="1"/>
    <col min="14" max="14" width="30.140625" style="150" hidden="1" customWidth="1"/>
    <col min="15" max="15" width="26.28515625" style="150" hidden="1" customWidth="1"/>
    <col min="16" max="16" width="28.28515625" style="150" hidden="1" customWidth="1"/>
    <col min="17" max="17" width="13.28515625" style="150" hidden="1" customWidth="1"/>
    <col min="18" max="18" width="28.28515625" style="150" hidden="1" customWidth="1"/>
    <col min="19" max="21" width="22" style="150" hidden="1" customWidth="1"/>
    <col min="22" max="22" width="25.140625" style="150" hidden="1" customWidth="1"/>
    <col min="23" max="23" width="21.5703125" style="150" hidden="1" customWidth="1"/>
    <col min="24" max="24" width="27.42578125" style="150" hidden="1" customWidth="1"/>
    <col min="25" max="25" width="19.28515625" style="150" hidden="1" customWidth="1"/>
    <col min="26" max="26" width="27.5703125" style="150" customWidth="1"/>
    <col min="27" max="27" width="14.7109375" style="150" customWidth="1"/>
    <col min="28" max="28" width="28.42578125" style="150" hidden="1" customWidth="1"/>
    <col min="29" max="31" width="20.42578125" style="150" hidden="1" customWidth="1"/>
    <col min="32" max="32" width="24.42578125" style="150" hidden="1" customWidth="1"/>
    <col min="33" max="33" width="16.140625" style="150" hidden="1" customWidth="1"/>
    <col min="34" max="34" width="27.5703125" style="150" hidden="1" customWidth="1"/>
    <col min="35" max="35" width="15.42578125" style="150" hidden="1" customWidth="1"/>
    <col min="36" max="36" width="27.5703125" style="150" hidden="1" customWidth="1"/>
    <col min="37" max="37" width="19.5703125" style="152" hidden="1" customWidth="1"/>
    <col min="38" max="38" width="26.5703125" style="150" hidden="1" customWidth="1"/>
    <col min="39" max="41" width="19.85546875" style="153" hidden="1" customWidth="1"/>
    <col min="42" max="42" width="23.5703125" style="150" hidden="1" customWidth="1"/>
    <col min="43" max="43" width="16.140625" style="150" hidden="1" customWidth="1"/>
    <col min="44" max="44" width="27.85546875" style="150" hidden="1" customWidth="1"/>
    <col min="45" max="45" width="22.140625" style="150" hidden="1" customWidth="1"/>
    <col min="46" max="46" width="24" style="2" hidden="1" customWidth="1"/>
    <col min="47" max="47" width="18.7109375" style="2" hidden="1" customWidth="1"/>
    <col min="48" max="48" width="21.5703125" style="2" hidden="1" customWidth="1"/>
    <col min="49" max="49" width="24.28515625" style="2" hidden="1" customWidth="1"/>
    <col min="50" max="50" width="24.85546875" style="2" hidden="1" customWidth="1"/>
    <col min="51" max="51" width="18.42578125" style="2" hidden="1" customWidth="1"/>
    <col min="52" max="52" width="20.7109375" style="2" hidden="1" customWidth="1"/>
    <col min="53" max="53" width="24.140625" style="2" hidden="1" customWidth="1"/>
    <col min="54" max="54" width="26.5703125" style="2" hidden="1" customWidth="1"/>
    <col min="55" max="55" width="20.28515625" style="2" hidden="1" customWidth="1"/>
    <col min="56" max="56" width="26.7109375" style="2" hidden="1" customWidth="1"/>
    <col min="57" max="57" width="25.28515625" style="2" hidden="1" customWidth="1"/>
    <col min="58" max="58" width="19" style="2" hidden="1" customWidth="1"/>
    <col min="59" max="59" width="26.5703125" style="2" hidden="1" customWidth="1"/>
    <col min="60" max="60" width="19.85546875" style="2" hidden="1" customWidth="1"/>
    <col min="61" max="61" width="23.5703125" style="2" hidden="1" customWidth="1"/>
    <col min="62" max="62" width="16.140625" style="2" hidden="1" customWidth="1"/>
    <col min="63" max="63" width="27.85546875" style="2" hidden="1" customWidth="1"/>
    <col min="64" max="64" width="22.140625" style="2" hidden="1" customWidth="1"/>
    <col min="65" max="66" width="9.140625" style="4" hidden="1" customWidth="1"/>
    <col min="67" max="69" width="9.140625" style="1" hidden="1" customWidth="1"/>
    <col min="70" max="70" width="29.5703125" style="1" hidden="1" customWidth="1"/>
    <col min="71" max="71" width="9.140625" style="1" hidden="1" customWidth="1"/>
    <col min="72" max="75" width="9.140625" style="1" customWidth="1"/>
    <col min="76" max="76" width="18.28515625" style="1" customWidth="1"/>
    <col min="77" max="84" width="9.140625" style="1" customWidth="1"/>
    <col min="85" max="16384" width="9.140625" style="1"/>
  </cols>
  <sheetData>
    <row r="1" spans="1:70" ht="21" hidden="1" customHeight="1" x14ac:dyDescent="0.3">
      <c r="C1" s="150" t="s">
        <v>0</v>
      </c>
      <c r="K1" s="151">
        <v>12515586.6</v>
      </c>
      <c r="L1" s="150" t="e">
        <f>K18+#REF!</f>
        <v>#REF!</v>
      </c>
      <c r="N1" s="150">
        <f>K2-K1</f>
        <v>7080975.3597699981</v>
      </c>
    </row>
    <row r="2" spans="1:70" ht="39.75" hidden="1" customHeight="1" x14ac:dyDescent="0.3">
      <c r="C2" s="150" t="s">
        <v>1</v>
      </c>
      <c r="K2" s="151">
        <f>K11-K20</f>
        <v>19596561.959769998</v>
      </c>
      <c r="L2" s="150">
        <f>12515586.6</f>
        <v>12515586.6</v>
      </c>
      <c r="N2" s="150" t="e">
        <f>L1-L2</f>
        <v>#REF!</v>
      </c>
      <c r="BB2" s="5"/>
    </row>
    <row r="3" spans="1:70" ht="21" hidden="1" customHeight="1" x14ac:dyDescent="0.3">
      <c r="C3" s="150"/>
      <c r="BB3" s="5"/>
    </row>
    <row r="4" spans="1:70" ht="21" hidden="1" customHeight="1" x14ac:dyDescent="0.3">
      <c r="C4" s="150"/>
      <c r="K4" s="151">
        <f>K11-K20</f>
        <v>19596561.959769998</v>
      </c>
      <c r="L4" s="150">
        <f>12919586.6</f>
        <v>12919586.6</v>
      </c>
      <c r="N4" s="150">
        <f>L4-K4</f>
        <v>-6676975.3597699981</v>
      </c>
      <c r="O4" s="154"/>
      <c r="P4" s="179"/>
      <c r="Q4" s="179"/>
      <c r="R4" s="179"/>
      <c r="S4" s="179"/>
      <c r="T4" s="179"/>
      <c r="U4" s="179"/>
      <c r="Z4" s="179"/>
      <c r="AA4" s="179"/>
      <c r="AB4" s="179"/>
      <c r="AC4" s="179"/>
      <c r="AD4" s="179"/>
      <c r="AE4" s="179"/>
      <c r="AJ4" s="179"/>
      <c r="AK4" s="179"/>
      <c r="AL4" s="179"/>
      <c r="AM4" s="180"/>
      <c r="AN4" s="180"/>
      <c r="AO4" s="180"/>
      <c r="BB4" s="5"/>
      <c r="BE4" s="6"/>
      <c r="BF4" s="6"/>
      <c r="BG4" s="6"/>
      <c r="BH4" s="6"/>
    </row>
    <row r="5" spans="1:70" ht="21" hidden="1" customHeight="1" x14ac:dyDescent="0.3">
      <c r="C5" s="150"/>
      <c r="O5" s="154" t="s">
        <v>2</v>
      </c>
      <c r="P5" s="181">
        <f>2197615.85215+362528.28392+1854079.8</f>
        <v>4414223.9360699998</v>
      </c>
      <c r="Q5" s="182"/>
      <c r="R5" s="182"/>
      <c r="S5" s="182"/>
      <c r="T5" s="182"/>
      <c r="U5" s="182"/>
      <c r="V5" s="150">
        <f>P11-P20</f>
        <v>8284386.8149500005</v>
      </c>
      <c r="X5" s="150">
        <v>18602.835999999999</v>
      </c>
      <c r="Z5" s="181">
        <f>2197615.85215+362528.28392+1854079.8</f>
        <v>4414223.9360699998</v>
      </c>
      <c r="AA5" s="182"/>
      <c r="AB5" s="182"/>
      <c r="AC5" s="182"/>
      <c r="AD5" s="182"/>
      <c r="AE5" s="182"/>
      <c r="AF5" s="150">
        <f>Z11-Z20</f>
        <v>8834629.1802600008</v>
      </c>
      <c r="AH5" s="150">
        <v>18602.835999999999</v>
      </c>
      <c r="AJ5" s="181">
        <f>2197615.85215+362528.28392+1854079.8</f>
        <v>4414223.9360699998</v>
      </c>
      <c r="AK5" s="182"/>
      <c r="AL5" s="182">
        <f>AL18</f>
        <v>10001458.368549999</v>
      </c>
      <c r="AM5" s="183"/>
      <c r="AN5" s="183"/>
      <c r="AO5" s="183"/>
      <c r="AP5" s="150">
        <f>AJ11-AJ20</f>
        <v>17267646.285510004</v>
      </c>
      <c r="AR5" s="150">
        <v>18602.835999999999</v>
      </c>
      <c r="BB5" s="5"/>
      <c r="BE5" s="7">
        <f>2197615.85215+362528.28392+1854079.8</f>
        <v>4414223.9360699998</v>
      </c>
      <c r="BF5" s="8"/>
      <c r="BG5" s="9" t="e">
        <f>BG18</f>
        <v>#REF!</v>
      </c>
      <c r="BH5" s="9"/>
      <c r="BI5" s="2" t="e">
        <f>BE11-BE20</f>
        <v>#REF!</v>
      </c>
      <c r="BK5" s="2">
        <v>18602.835999999999</v>
      </c>
    </row>
    <row r="6" spans="1:70" s="134" customFormat="1" ht="21" customHeight="1" x14ac:dyDescent="0.3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79"/>
      <c r="Q6" s="184"/>
      <c r="R6" s="182"/>
      <c r="S6" s="182"/>
      <c r="T6" s="182"/>
      <c r="U6" s="182"/>
      <c r="V6" s="156"/>
      <c r="W6" s="156"/>
      <c r="X6" s="156"/>
      <c r="Y6" s="156"/>
      <c r="Z6" s="182"/>
      <c r="AA6" s="179"/>
      <c r="AB6" s="182"/>
      <c r="AC6" s="182"/>
      <c r="AD6" s="182"/>
      <c r="AE6" s="182"/>
      <c r="AF6" s="156"/>
      <c r="AG6" s="156"/>
      <c r="AH6" s="156"/>
      <c r="AI6" s="156"/>
      <c r="AJ6" s="179"/>
      <c r="AK6" s="179"/>
      <c r="AL6" s="182"/>
      <c r="AM6" s="183"/>
      <c r="AN6" s="183"/>
      <c r="AO6" s="183"/>
      <c r="AP6" s="156"/>
      <c r="AQ6" s="156"/>
      <c r="AR6" s="156"/>
      <c r="AS6" s="156"/>
      <c r="AT6" s="104"/>
      <c r="AU6" s="104"/>
      <c r="AV6" s="104"/>
      <c r="AW6" s="104"/>
      <c r="AX6" s="104"/>
      <c r="AY6" s="104"/>
      <c r="AZ6" s="104"/>
      <c r="BA6" s="104"/>
      <c r="BB6" s="135"/>
      <c r="BC6" s="104"/>
      <c r="BD6" s="104"/>
      <c r="BE6" s="11"/>
      <c r="BF6" s="11"/>
      <c r="BG6" s="9"/>
      <c r="BH6" s="9"/>
      <c r="BI6" s="104"/>
      <c r="BJ6" s="104"/>
      <c r="BK6" s="104"/>
      <c r="BL6" s="104"/>
    </row>
    <row r="7" spans="1:70" ht="45" customHeight="1" x14ac:dyDescent="0.25">
      <c r="A7" s="12"/>
      <c r="B7" s="609" t="s">
        <v>425</v>
      </c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  <c r="AG7" s="609"/>
      <c r="AH7" s="609"/>
      <c r="AI7" s="609"/>
      <c r="AJ7" s="609"/>
      <c r="AK7" s="609"/>
      <c r="AL7" s="609"/>
      <c r="AM7" s="609"/>
      <c r="AN7" s="609"/>
      <c r="AO7" s="609"/>
      <c r="AP7" s="609"/>
      <c r="AQ7" s="609"/>
      <c r="AR7" s="609"/>
      <c r="AS7" s="609"/>
      <c r="AT7" s="609"/>
      <c r="AU7" s="609"/>
      <c r="AV7" s="609"/>
      <c r="AW7" s="609"/>
      <c r="AX7" s="609"/>
      <c r="AY7" s="609"/>
      <c r="AZ7" s="609"/>
      <c r="BA7" s="609"/>
      <c r="BB7" s="609"/>
      <c r="BC7" s="609"/>
      <c r="BD7" s="609"/>
      <c r="BE7" s="609"/>
      <c r="BF7" s="609"/>
      <c r="BG7" s="609"/>
      <c r="BH7" s="609"/>
      <c r="BI7" s="609"/>
      <c r="BJ7" s="609"/>
      <c r="BK7" s="609"/>
      <c r="BL7" s="609"/>
      <c r="BR7" s="2"/>
    </row>
    <row r="8" spans="1:70" s="14" customFormat="1" ht="105" customHeight="1" x14ac:dyDescent="0.35">
      <c r="A8" s="13" t="s">
        <v>3</v>
      </c>
      <c r="B8" s="596" t="s">
        <v>3</v>
      </c>
      <c r="C8" s="596" t="s">
        <v>4</v>
      </c>
      <c r="D8" s="229"/>
      <c r="E8" s="596" t="s">
        <v>5</v>
      </c>
      <c r="F8" s="596" t="s">
        <v>6</v>
      </c>
      <c r="G8" s="596"/>
      <c r="H8" s="596" t="s">
        <v>7</v>
      </c>
      <c r="I8" s="596" t="s">
        <v>6</v>
      </c>
      <c r="J8" s="596"/>
      <c r="K8" s="596" t="s">
        <v>321</v>
      </c>
      <c r="L8" s="603" t="s">
        <v>6</v>
      </c>
      <c r="M8" s="604"/>
      <c r="N8" s="604"/>
      <c r="O8" s="605"/>
      <c r="P8" s="596" t="s">
        <v>322</v>
      </c>
      <c r="Q8" s="596" t="s">
        <v>8</v>
      </c>
      <c r="R8" s="596" t="s">
        <v>6</v>
      </c>
      <c r="S8" s="596"/>
      <c r="T8" s="596"/>
      <c r="U8" s="596"/>
      <c r="V8" s="596"/>
      <c r="W8" s="596"/>
      <c r="X8" s="596"/>
      <c r="Y8" s="596"/>
      <c r="Z8" s="596" t="s">
        <v>323</v>
      </c>
      <c r="AA8" s="596" t="s">
        <v>8</v>
      </c>
      <c r="AB8" s="596" t="s">
        <v>6</v>
      </c>
      <c r="AC8" s="596"/>
      <c r="AD8" s="596"/>
      <c r="AE8" s="596"/>
      <c r="AF8" s="596"/>
      <c r="AG8" s="596"/>
      <c r="AH8" s="596"/>
      <c r="AI8" s="596"/>
      <c r="AJ8" s="596" t="s">
        <v>324</v>
      </c>
      <c r="AK8" s="596" t="s">
        <v>8</v>
      </c>
      <c r="AL8" s="596" t="s">
        <v>6</v>
      </c>
      <c r="AM8" s="596"/>
      <c r="AN8" s="596"/>
      <c r="AO8" s="596"/>
      <c r="AP8" s="596"/>
      <c r="AQ8" s="596"/>
      <c r="AR8" s="596"/>
      <c r="AS8" s="596"/>
      <c r="AT8" s="597" t="s">
        <v>6</v>
      </c>
      <c r="AU8" s="598"/>
      <c r="AV8" s="599"/>
      <c r="AW8" s="606" t="s">
        <v>9</v>
      </c>
      <c r="AX8" s="597" t="s">
        <v>6</v>
      </c>
      <c r="AY8" s="598"/>
      <c r="AZ8" s="599"/>
      <c r="BA8" s="606" t="s">
        <v>10</v>
      </c>
      <c r="BB8" s="597" t="s">
        <v>6</v>
      </c>
      <c r="BC8" s="598"/>
      <c r="BD8" s="599"/>
      <c r="BE8" s="570" t="s">
        <v>325</v>
      </c>
      <c r="BF8" s="570" t="s">
        <v>8</v>
      </c>
      <c r="BG8" s="570" t="s">
        <v>6</v>
      </c>
      <c r="BH8" s="570"/>
      <c r="BI8" s="570"/>
      <c r="BJ8" s="570"/>
      <c r="BK8" s="570"/>
      <c r="BL8" s="570"/>
    </row>
    <row r="9" spans="1:70" s="14" customFormat="1" ht="81.75" customHeight="1" x14ac:dyDescent="0.35">
      <c r="A9" s="15"/>
      <c r="B9" s="596"/>
      <c r="C9" s="596"/>
      <c r="D9" s="229" t="s">
        <v>11</v>
      </c>
      <c r="E9" s="596"/>
      <c r="F9" s="229" t="s">
        <v>12</v>
      </c>
      <c r="G9" s="229" t="s">
        <v>11</v>
      </c>
      <c r="H9" s="596"/>
      <c r="I9" s="229" t="s">
        <v>13</v>
      </c>
      <c r="J9" s="229" t="s">
        <v>11</v>
      </c>
      <c r="K9" s="596"/>
      <c r="L9" s="229" t="s">
        <v>12</v>
      </c>
      <c r="M9" s="229" t="s">
        <v>430</v>
      </c>
      <c r="N9" s="229" t="s">
        <v>14</v>
      </c>
      <c r="O9" s="229" t="s">
        <v>11</v>
      </c>
      <c r="P9" s="596"/>
      <c r="Q9" s="596"/>
      <c r="R9" s="229" t="s">
        <v>12</v>
      </c>
      <c r="S9" s="596" t="s">
        <v>8</v>
      </c>
      <c r="T9" s="229" t="s">
        <v>430</v>
      </c>
      <c r="U9" s="596" t="s">
        <v>8</v>
      </c>
      <c r="V9" s="229" t="s">
        <v>14</v>
      </c>
      <c r="W9" s="596" t="s">
        <v>8</v>
      </c>
      <c r="X9" s="229" t="s">
        <v>11</v>
      </c>
      <c r="Y9" s="596" t="s">
        <v>8</v>
      </c>
      <c r="Z9" s="596"/>
      <c r="AA9" s="596"/>
      <c r="AB9" s="229" t="s">
        <v>12</v>
      </c>
      <c r="AC9" s="596" t="s">
        <v>8</v>
      </c>
      <c r="AD9" s="229" t="s">
        <v>430</v>
      </c>
      <c r="AE9" s="596" t="s">
        <v>8</v>
      </c>
      <c r="AF9" s="229" t="s">
        <v>14</v>
      </c>
      <c r="AG9" s="596" t="s">
        <v>8</v>
      </c>
      <c r="AH9" s="229" t="s">
        <v>11</v>
      </c>
      <c r="AI9" s="596" t="s">
        <v>8</v>
      </c>
      <c r="AJ9" s="596"/>
      <c r="AK9" s="596"/>
      <c r="AL9" s="229" t="s">
        <v>12</v>
      </c>
      <c r="AM9" s="596" t="s">
        <v>8</v>
      </c>
      <c r="AN9" s="229" t="s">
        <v>430</v>
      </c>
      <c r="AO9" s="596" t="s">
        <v>8</v>
      </c>
      <c r="AP9" s="229" t="s">
        <v>14</v>
      </c>
      <c r="AQ9" s="596" t="s">
        <v>8</v>
      </c>
      <c r="AR9" s="229" t="s">
        <v>11</v>
      </c>
      <c r="AS9" s="596" t="s">
        <v>8</v>
      </c>
      <c r="AT9" s="230" t="s">
        <v>12</v>
      </c>
      <c r="AU9" s="230" t="s">
        <v>14</v>
      </c>
      <c r="AV9" s="230" t="s">
        <v>11</v>
      </c>
      <c r="AW9" s="607"/>
      <c r="AX9" s="230" t="s">
        <v>12</v>
      </c>
      <c r="AY9" s="230" t="s">
        <v>14</v>
      </c>
      <c r="AZ9" s="230" t="s">
        <v>11</v>
      </c>
      <c r="BA9" s="607"/>
      <c r="BB9" s="230" t="s">
        <v>12</v>
      </c>
      <c r="BC9" s="230" t="s">
        <v>14</v>
      </c>
      <c r="BD9" s="230" t="s">
        <v>11</v>
      </c>
      <c r="BE9" s="570"/>
      <c r="BF9" s="570"/>
      <c r="BG9" s="230" t="s">
        <v>12</v>
      </c>
      <c r="BH9" s="570" t="s">
        <v>8</v>
      </c>
      <c r="BI9" s="230" t="s">
        <v>14</v>
      </c>
      <c r="BJ9" s="570" t="s">
        <v>8</v>
      </c>
      <c r="BK9" s="230" t="s">
        <v>11</v>
      </c>
      <c r="BL9" s="570" t="s">
        <v>8</v>
      </c>
    </row>
    <row r="10" spans="1:70" s="16" customFormat="1" ht="15" hidden="1" customHeight="1" x14ac:dyDescent="0.35">
      <c r="B10" s="231">
        <v>1</v>
      </c>
      <c r="C10" s="157">
        <v>2</v>
      </c>
      <c r="D10" s="231" t="s">
        <v>15</v>
      </c>
      <c r="E10" s="231" t="s">
        <v>16</v>
      </c>
      <c r="F10" s="231" t="s">
        <v>17</v>
      </c>
      <c r="G10" s="231" t="s">
        <v>18</v>
      </c>
      <c r="H10" s="231" t="s">
        <v>19</v>
      </c>
      <c r="I10" s="231" t="s">
        <v>20</v>
      </c>
      <c r="J10" s="231" t="s">
        <v>21</v>
      </c>
      <c r="K10" s="232" t="s">
        <v>22</v>
      </c>
      <c r="L10" s="231" t="s">
        <v>23</v>
      </c>
      <c r="M10" s="231"/>
      <c r="N10" s="231" t="s">
        <v>24</v>
      </c>
      <c r="O10" s="231" t="s">
        <v>25</v>
      </c>
      <c r="P10" s="233" t="s">
        <v>26</v>
      </c>
      <c r="Q10" s="233"/>
      <c r="R10" s="231" t="s">
        <v>27</v>
      </c>
      <c r="S10" s="596"/>
      <c r="T10" s="229"/>
      <c r="U10" s="596"/>
      <c r="V10" s="231" t="s">
        <v>28</v>
      </c>
      <c r="W10" s="596"/>
      <c r="X10" s="231" t="s">
        <v>29</v>
      </c>
      <c r="Y10" s="596"/>
      <c r="Z10" s="233" t="s">
        <v>26</v>
      </c>
      <c r="AA10" s="233"/>
      <c r="AB10" s="231" t="s">
        <v>27</v>
      </c>
      <c r="AC10" s="596"/>
      <c r="AD10" s="231" t="s">
        <v>27</v>
      </c>
      <c r="AE10" s="596"/>
      <c r="AF10" s="231" t="s">
        <v>28</v>
      </c>
      <c r="AG10" s="596"/>
      <c r="AH10" s="231" t="s">
        <v>29</v>
      </c>
      <c r="AI10" s="596"/>
      <c r="AJ10" s="233" t="s">
        <v>26</v>
      </c>
      <c r="AK10" s="233"/>
      <c r="AL10" s="231" t="s">
        <v>27</v>
      </c>
      <c r="AM10" s="596"/>
      <c r="AN10" s="231" t="s">
        <v>27</v>
      </c>
      <c r="AO10" s="596"/>
      <c r="AP10" s="231" t="s">
        <v>28</v>
      </c>
      <c r="AQ10" s="596"/>
      <c r="AR10" s="231" t="s">
        <v>29</v>
      </c>
      <c r="AS10" s="596"/>
      <c r="AT10" s="231" t="s">
        <v>20</v>
      </c>
      <c r="AU10" s="231" t="s">
        <v>21</v>
      </c>
      <c r="AV10" s="231" t="s">
        <v>30</v>
      </c>
      <c r="AW10" s="231" t="s">
        <v>26</v>
      </c>
      <c r="AX10" s="231" t="s">
        <v>27</v>
      </c>
      <c r="AY10" s="231" t="s">
        <v>28</v>
      </c>
      <c r="AZ10" s="231" t="s">
        <v>29</v>
      </c>
      <c r="BA10" s="231" t="s">
        <v>31</v>
      </c>
      <c r="BB10" s="231" t="s">
        <v>32</v>
      </c>
      <c r="BC10" s="231" t="s">
        <v>33</v>
      </c>
      <c r="BD10" s="231" t="s">
        <v>15</v>
      </c>
      <c r="BE10" s="233" t="s">
        <v>26</v>
      </c>
      <c r="BF10" s="233"/>
      <c r="BG10" s="231" t="s">
        <v>27</v>
      </c>
      <c r="BH10" s="570"/>
      <c r="BI10" s="231" t="s">
        <v>28</v>
      </c>
      <c r="BJ10" s="570"/>
      <c r="BK10" s="231" t="s">
        <v>29</v>
      </c>
      <c r="BL10" s="570"/>
      <c r="BM10" s="17"/>
      <c r="BN10" s="17"/>
    </row>
    <row r="11" spans="1:70" s="18" customFormat="1" ht="35.25" customHeight="1" x14ac:dyDescent="0.25">
      <c r="B11" s="588" t="s">
        <v>34</v>
      </c>
      <c r="C11" s="588"/>
      <c r="D11" s="234" t="e">
        <f>D42+#REF!+D741</f>
        <v>#REF!</v>
      </c>
      <c r="E11" s="234" t="e">
        <f t="shared" ref="E11:J11" si="0">E745</f>
        <v>#REF!</v>
      </c>
      <c r="F11" s="234" t="e">
        <f t="shared" si="0"/>
        <v>#REF!</v>
      </c>
      <c r="G11" s="234" t="e">
        <f t="shared" si="0"/>
        <v>#REF!</v>
      </c>
      <c r="H11" s="234" t="e">
        <f t="shared" si="0"/>
        <v>#REF!</v>
      </c>
      <c r="I11" s="234" t="e">
        <f t="shared" si="0"/>
        <v>#REF!</v>
      </c>
      <c r="J11" s="234" t="e">
        <f t="shared" si="0"/>
        <v>#REF!</v>
      </c>
      <c r="K11" s="235">
        <f>K42+K704+K741+K735+K758+K764+K744</f>
        <v>23495024.259769998</v>
      </c>
      <c r="L11" s="235">
        <f>L42+L704+L741+L713+L758+L764</f>
        <v>20174882.183710001</v>
      </c>
      <c r="M11" s="235">
        <f>M42+M704+M741+M713+M758+M764</f>
        <v>7522.5871999999999</v>
      </c>
      <c r="N11" s="235">
        <f>N42+N704+N741+N713+N758</f>
        <v>826224.99158999999</v>
      </c>
      <c r="O11" s="235">
        <f>O42+O704+O741+O735+O744</f>
        <v>2486394.4972700002</v>
      </c>
      <c r="P11" s="235">
        <f>R11+V11+X11+T11</f>
        <v>10940941.506920001</v>
      </c>
      <c r="Q11" s="236">
        <f>P11/K11</f>
        <v>0.46567057713806786</v>
      </c>
      <c r="R11" s="235">
        <f>R42+R704+R741+R713+R758+R764</f>
        <v>9474447.2285600007</v>
      </c>
      <c r="S11" s="236">
        <f>R11/L11</f>
        <v>0.46961598795407311</v>
      </c>
      <c r="T11" s="235">
        <f>T42+T704+T741+T713+T758+T764</f>
        <v>2568.18516</v>
      </c>
      <c r="U11" s="236">
        <f>T11/M11</f>
        <v>0.34139652910902779</v>
      </c>
      <c r="V11" s="235">
        <f>V42+V704+V741+V713+V758</f>
        <v>356329.85987000004</v>
      </c>
      <c r="W11" s="236">
        <f>V11/N11</f>
        <v>0.43127460860784833</v>
      </c>
      <c r="X11" s="235">
        <f>X42+X704+X741+X713+X744+X729</f>
        <v>1107596.23333</v>
      </c>
      <c r="Y11" s="236">
        <f>X11/O11</f>
        <v>0.44546279142192169</v>
      </c>
      <c r="Z11" s="235">
        <f>AB11+AF11+AH11+AD11</f>
        <v>11551369.788140001</v>
      </c>
      <c r="AA11" s="236">
        <f>Z11/K11</f>
        <v>0.49165174976725395</v>
      </c>
      <c r="AB11" s="235">
        <f>AB42+AB704+AB741+AB713+AB758+AB764</f>
        <v>9981614.2415700015</v>
      </c>
      <c r="AC11" s="236">
        <f>AB11/L11</f>
        <v>0.49475452449628438</v>
      </c>
      <c r="AD11" s="235">
        <f>AD42+AD704+AD741+AD713+AD758+AD764</f>
        <v>856.35153000000003</v>
      </c>
      <c r="AE11" s="236">
        <f>AD11/M11</f>
        <v>0.11383736834582656</v>
      </c>
      <c r="AF11" s="235">
        <f>AF42+AF704+AF741+AF713+AF758</f>
        <v>283742.16084000003</v>
      </c>
      <c r="AG11" s="236">
        <f>AF11/N11</f>
        <v>0.34341996880772424</v>
      </c>
      <c r="AH11" s="235">
        <f>AH42+AH704+AH741+AH713+AH744+AH729</f>
        <v>1285157.0342000001</v>
      </c>
      <c r="AI11" s="236">
        <f>AH11/O11</f>
        <v>0.51687575548090647</v>
      </c>
      <c r="AJ11" s="235">
        <f>AL11+AP11+AR11+AN11</f>
        <v>20940418.071050003</v>
      </c>
      <c r="AK11" s="236">
        <f>AJ11/K11</f>
        <v>0.89127033194453054</v>
      </c>
      <c r="AL11" s="235">
        <f>AL42+AL704+AL741+AL713+AL758+AL764</f>
        <v>17800038.438560002</v>
      </c>
      <c r="AM11" s="236">
        <f t="shared" ref="AM11:AM21" si="1">AL11/L11</f>
        <v>0.88228710713029379</v>
      </c>
      <c r="AN11" s="235">
        <f>AN42+AN704+AN741+AN713+AN758+AN764</f>
        <v>7490.6571999999996</v>
      </c>
      <c r="AO11" s="236">
        <f>AN11/M11</f>
        <v>0.99575544966763563</v>
      </c>
      <c r="AP11" s="235">
        <f>AP42+AP704+AP741+AP713+AP753+AP758</f>
        <v>646644.47801999992</v>
      </c>
      <c r="AQ11" s="236">
        <f>AP11/N11</f>
        <v>0.78264938074021151</v>
      </c>
      <c r="AR11" s="235">
        <f>AR42+AR704+AR741+AR713+AR744+AR729</f>
        <v>2486244.4972700002</v>
      </c>
      <c r="AS11" s="237">
        <f>AR11/O11</f>
        <v>0.99993967168115727</v>
      </c>
      <c r="AT11" s="238" t="e">
        <f t="shared" ref="AT11:BD11" si="2">AT42+AT704+AT741</f>
        <v>#REF!</v>
      </c>
      <c r="AU11" s="238" t="e">
        <f t="shared" si="2"/>
        <v>#REF!</v>
      </c>
      <c r="AV11" s="238" t="e">
        <f t="shared" si="2"/>
        <v>#REF!</v>
      </c>
      <c r="AW11" s="238" t="e">
        <f t="shared" si="2"/>
        <v>#REF!</v>
      </c>
      <c r="AX11" s="238" t="e">
        <f t="shared" si="2"/>
        <v>#REF!</v>
      </c>
      <c r="AY11" s="238" t="e">
        <f t="shared" si="2"/>
        <v>#REF!</v>
      </c>
      <c r="AZ11" s="238" t="e">
        <f t="shared" si="2"/>
        <v>#REF!</v>
      </c>
      <c r="BA11" s="238" t="e">
        <f t="shared" si="2"/>
        <v>#REF!</v>
      </c>
      <c r="BB11" s="238" t="e">
        <f t="shared" si="2"/>
        <v>#REF!</v>
      </c>
      <c r="BC11" s="238" t="e">
        <f t="shared" si="2"/>
        <v>#REF!</v>
      </c>
      <c r="BD11" s="238" t="e">
        <f t="shared" si="2"/>
        <v>#REF!</v>
      </c>
      <c r="BE11" s="239" t="e">
        <f>BG11+BI11+BK11</f>
        <v>#REF!</v>
      </c>
      <c r="BF11" s="240" t="e">
        <f>BE11/K11</f>
        <v>#REF!</v>
      </c>
      <c r="BG11" s="239" t="e">
        <f>BG42+BG704+BG741+BG713+BG758+BG760</f>
        <v>#REF!</v>
      </c>
      <c r="BH11" s="240" t="e">
        <f>BG11/L11</f>
        <v>#REF!</v>
      </c>
      <c r="BI11" s="239">
        <f>BI42+BI704+BI741+BI713+BI753+BI758</f>
        <v>538720.06614000001</v>
      </c>
      <c r="BJ11" s="240">
        <f>BI11/N11</f>
        <v>0.65202586659025996</v>
      </c>
      <c r="BK11" s="239">
        <f>BK42+BK704+BK741+BK713+BK744</f>
        <v>1300553.45517</v>
      </c>
      <c r="BL11" s="240">
        <f>BK11/O11</f>
        <v>0.52306802343633541</v>
      </c>
      <c r="BM11" s="19"/>
      <c r="BN11" s="19"/>
    </row>
    <row r="12" spans="1:70" s="20" customFormat="1" ht="35.25" hidden="1" customHeight="1" x14ac:dyDescent="0.25">
      <c r="B12" s="551" t="s">
        <v>35</v>
      </c>
      <c r="C12" s="551"/>
      <c r="D12" s="241" t="e">
        <f>D11/#REF!</f>
        <v>#REF!</v>
      </c>
      <c r="E12" s="241"/>
      <c r="F12" s="241" t="e">
        <f>F11/E11</f>
        <v>#REF!</v>
      </c>
      <c r="G12" s="241" t="e">
        <f>G11/E11</f>
        <v>#REF!</v>
      </c>
      <c r="H12" s="241"/>
      <c r="I12" s="241" t="e">
        <f>I11/H11</f>
        <v>#REF!</v>
      </c>
      <c r="J12" s="241" t="e">
        <f>J11/H11</f>
        <v>#REF!</v>
      </c>
      <c r="K12" s="242"/>
      <c r="L12" s="242">
        <f>L11/K11</f>
        <v>0.85868743784423318</v>
      </c>
      <c r="M12" s="242"/>
      <c r="N12" s="242"/>
      <c r="O12" s="242">
        <f>O11/K11</f>
        <v>0.10582642817387498</v>
      </c>
      <c r="P12" s="242"/>
      <c r="Q12" s="236" t="e">
        <f t="shared" ref="Q12:Q49" si="3">P12/K12</f>
        <v>#DIV/0!</v>
      </c>
      <c r="R12" s="242">
        <f>R11/Q11</f>
        <v>20345814.603079159</v>
      </c>
      <c r="S12" s="236">
        <f t="shared" ref="S12:S39" si="4">R12/L12</f>
        <v>23694086.703024425</v>
      </c>
      <c r="T12" s="242">
        <f>T11/S11</f>
        <v>5468.691922497238</v>
      </c>
      <c r="U12" s="236" t="e">
        <f t="shared" ref="U12:U37" si="5">T12/M12</f>
        <v>#DIV/0!</v>
      </c>
      <c r="V12" s="241"/>
      <c r="W12" s="236" t="e">
        <f t="shared" ref="W12:W37" si="6">V12/N12</f>
        <v>#DIV/0!</v>
      </c>
      <c r="X12" s="242">
        <f>X11/S11</f>
        <v>2358514.7476672349</v>
      </c>
      <c r="Y12" s="236">
        <f t="shared" ref="Y12:Y40" si="7">X12/O12</f>
        <v>22286632.822872438</v>
      </c>
      <c r="Z12" s="242"/>
      <c r="AA12" s="236" t="e">
        <f t="shared" ref="AA12:AA49" si="8">Z12/K12</f>
        <v>#DIV/0!</v>
      </c>
      <c r="AB12" s="242">
        <f>AB11/Z11</f>
        <v>0.86410654533961029</v>
      </c>
      <c r="AC12" s="236">
        <f t="shared" ref="AC12:AC44" si="9">AB12/L12</f>
        <v>1.006310919732309</v>
      </c>
      <c r="AD12" s="242">
        <f>AD11/AB11</f>
        <v>8.5792889734567131E-5</v>
      </c>
      <c r="AE12" s="236" t="e">
        <f t="shared" ref="AE12:AE37" si="10">AD12/M12</f>
        <v>#DIV/0!</v>
      </c>
      <c r="AF12" s="242"/>
      <c r="AG12" s="236" t="e">
        <f t="shared" ref="AG12:AG43" si="11">AF12/N12</f>
        <v>#DIV/0!</v>
      </c>
      <c r="AH12" s="242">
        <f>AH11/AC11</f>
        <v>2597564.9955064771</v>
      </c>
      <c r="AI12" s="236">
        <f t="shared" ref="AI12:AI49" si="12">AH12/O12</f>
        <v>24545522.704769216</v>
      </c>
      <c r="AJ12" s="242">
        <f>AL12+AP12+AR12</f>
        <v>0.96876207853154861</v>
      </c>
      <c r="AK12" s="236" t="e">
        <f t="shared" ref="AK12:AK40" si="13">AJ12/K12</f>
        <v>#DIV/0!</v>
      </c>
      <c r="AL12" s="242">
        <f>AL11/AJ11</f>
        <v>0.85003262008261637</v>
      </c>
      <c r="AM12" s="243">
        <f t="shared" si="1"/>
        <v>0.9899208753031894</v>
      </c>
      <c r="AN12" s="242">
        <f>AN11/AL11</f>
        <v>4.2082252944876131E-4</v>
      </c>
      <c r="AO12" s="236" t="e">
        <f t="shared" ref="AO12:AO37" si="14">AN12/M12</f>
        <v>#DIV/0!</v>
      </c>
      <c r="AP12" s="242"/>
      <c r="AQ12" s="243" t="e">
        <f t="shared" ref="AQ12:AQ37" si="15">AP12/N12</f>
        <v>#DIV/0!</v>
      </c>
      <c r="AR12" s="242">
        <f>AR11/AJ11</f>
        <v>0.11872945844893219</v>
      </c>
      <c r="AS12" s="236">
        <f t="shared" ref="AS12:AS40" si="16">AR12/O12</f>
        <v>1.1219263514578539</v>
      </c>
      <c r="AT12" s="244" t="e">
        <f>AT11/AS11</f>
        <v>#REF!</v>
      </c>
      <c r="AU12" s="244"/>
      <c r="AV12" s="244" t="e">
        <f>AV11/AS11</f>
        <v>#REF!</v>
      </c>
      <c r="AW12" s="244"/>
      <c r="AX12" s="244" t="e">
        <f>AX11/AW11</f>
        <v>#REF!</v>
      </c>
      <c r="AY12" s="244"/>
      <c r="AZ12" s="244" t="e">
        <f>AZ11/AW11</f>
        <v>#REF!</v>
      </c>
      <c r="BA12" s="244"/>
      <c r="BB12" s="244" t="e">
        <f>BB11/BA11</f>
        <v>#REF!</v>
      </c>
      <c r="BC12" s="244"/>
      <c r="BD12" s="244" t="e">
        <f>BD11/BA11</f>
        <v>#REF!</v>
      </c>
      <c r="BE12" s="245" t="e">
        <f t="shared" ref="BE12:BE14" si="17">BG12+BI12+BK12</f>
        <v>#REF!</v>
      </c>
      <c r="BF12" s="240" t="e">
        <f t="shared" ref="BF12:BF49" si="18">BE12/K12</f>
        <v>#REF!</v>
      </c>
      <c r="BG12" s="245" t="e">
        <f>BG11/BE11</f>
        <v>#REF!</v>
      </c>
      <c r="BH12" s="240" t="e">
        <f t="shared" ref="BH12:BH46" si="19">BG12/L12</f>
        <v>#REF!</v>
      </c>
      <c r="BI12" s="245"/>
      <c r="BJ12" s="240" t="e">
        <f t="shared" ref="BJ12:BJ43" si="20">BI12/N12</f>
        <v>#DIV/0!</v>
      </c>
      <c r="BK12" s="245" t="e">
        <f>BK11/BE11</f>
        <v>#REF!</v>
      </c>
      <c r="BL12" s="240" t="e">
        <f t="shared" ref="BL12:BL49" si="21">BK12/O12</f>
        <v>#REF!</v>
      </c>
      <c r="BM12" s="21"/>
      <c r="BN12" s="21"/>
    </row>
    <row r="13" spans="1:70" s="22" customFormat="1" ht="35.25" customHeight="1" x14ac:dyDescent="0.3">
      <c r="B13" s="616" t="s">
        <v>36</v>
      </c>
      <c r="C13" s="616"/>
      <c r="D13" s="241"/>
      <c r="E13" s="241"/>
      <c r="F13" s="241"/>
      <c r="G13" s="241"/>
      <c r="H13" s="241"/>
      <c r="I13" s="241"/>
      <c r="J13" s="241"/>
      <c r="K13" s="242">
        <f>L13+N13+O13</f>
        <v>21484898.288170002</v>
      </c>
      <c r="L13" s="242">
        <f>L591+L704+L735</f>
        <v>18839551.297740001</v>
      </c>
      <c r="M13" s="242">
        <f>M591+M704+M735</f>
        <v>0</v>
      </c>
      <c r="N13" s="242">
        <f>N591+N704+N713</f>
        <v>773703.59315999993</v>
      </c>
      <c r="O13" s="242">
        <f>O591+O704+O735</f>
        <v>1871643.3972700001</v>
      </c>
      <c r="P13" s="242">
        <f>R13+V13+X13+T13</f>
        <v>9361546.4169200007</v>
      </c>
      <c r="Q13" s="246">
        <f t="shared" si="3"/>
        <v>0.43572682036268462</v>
      </c>
      <c r="R13" s="242">
        <f>R591+R704+R735</f>
        <v>8422392.1677200012</v>
      </c>
      <c r="S13" s="246">
        <f t="shared" si="4"/>
        <v>0.44705906391360573</v>
      </c>
      <c r="T13" s="242">
        <f>T591+T704+T735</f>
        <v>0</v>
      </c>
      <c r="U13" s="246">
        <v>0</v>
      </c>
      <c r="V13" s="242">
        <f>V591+V704+V713</f>
        <v>317962.68987000006</v>
      </c>
      <c r="W13" s="246">
        <f t="shared" si="6"/>
        <v>0.41096188861080574</v>
      </c>
      <c r="X13" s="242">
        <f>X591+X704+X735</f>
        <v>621191.55932999996</v>
      </c>
      <c r="Y13" s="236">
        <f t="shared" si="7"/>
        <v>0.33189632182929552</v>
      </c>
      <c r="Z13" s="242">
        <f>AB13+AD13+AF13+AH13</f>
        <v>9853727.7348500006</v>
      </c>
      <c r="AA13" s="246">
        <f t="shared" si="8"/>
        <v>0.45863506555558853</v>
      </c>
      <c r="AB13" s="242">
        <f>AB591+AB704+AB713</f>
        <v>8804905.5989000015</v>
      </c>
      <c r="AC13" s="246">
        <f t="shared" si="9"/>
        <v>0.4673628081554278</v>
      </c>
      <c r="AD13" s="242">
        <f>AD591+AD704+AD713</f>
        <v>0</v>
      </c>
      <c r="AE13" s="246">
        <v>0</v>
      </c>
      <c r="AF13" s="242">
        <f>AF591+AF704+AF713</f>
        <v>250069.77575000003</v>
      </c>
      <c r="AG13" s="246">
        <f t="shared" si="11"/>
        <v>0.32321134082969966</v>
      </c>
      <c r="AH13" s="242">
        <f>AH591+AH704+AH713+AH729</f>
        <v>798752.36019999988</v>
      </c>
      <c r="AI13" s="246">
        <f t="shared" si="12"/>
        <v>0.42676524885299677</v>
      </c>
      <c r="AJ13" s="242">
        <f>AL13+AP13+AR13+AN13</f>
        <v>18942844.709630001</v>
      </c>
      <c r="AK13" s="246">
        <f t="shared" si="13"/>
        <v>0.88168184254613369</v>
      </c>
      <c r="AL13" s="242">
        <f>AL591+AL704+AL713</f>
        <v>16475944.55016</v>
      </c>
      <c r="AM13" s="246">
        <f t="shared" si="1"/>
        <v>0.87454017825448205</v>
      </c>
      <c r="AN13" s="242">
        <f>AN591+AN704+AN713</f>
        <v>0</v>
      </c>
      <c r="AO13" s="246">
        <v>0</v>
      </c>
      <c r="AP13" s="242">
        <f>AP591+AP704</f>
        <v>595256.7622</v>
      </c>
      <c r="AQ13" s="246">
        <f t="shared" si="15"/>
        <v>0.76936021425055268</v>
      </c>
      <c r="AR13" s="242">
        <f>AR591+AR704+AR713+AR729</f>
        <v>1871643.3972700001</v>
      </c>
      <c r="AS13" s="246">
        <f t="shared" si="16"/>
        <v>1</v>
      </c>
      <c r="AT13" s="244" t="e">
        <f t="shared" ref="AT13:BD13" si="22">AT591+AT704</f>
        <v>#REF!</v>
      </c>
      <c r="AU13" s="244" t="e">
        <f t="shared" si="22"/>
        <v>#REF!</v>
      </c>
      <c r="AV13" s="244" t="e">
        <f t="shared" si="22"/>
        <v>#REF!</v>
      </c>
      <c r="AW13" s="244" t="e">
        <f t="shared" si="22"/>
        <v>#REF!</v>
      </c>
      <c r="AX13" s="244" t="e">
        <f t="shared" si="22"/>
        <v>#REF!</v>
      </c>
      <c r="AY13" s="244" t="e">
        <f t="shared" si="22"/>
        <v>#REF!</v>
      </c>
      <c r="AZ13" s="244" t="e">
        <f t="shared" si="22"/>
        <v>#REF!</v>
      </c>
      <c r="BA13" s="244" t="e">
        <f t="shared" si="22"/>
        <v>#REF!</v>
      </c>
      <c r="BB13" s="244" t="e">
        <f t="shared" si="22"/>
        <v>#REF!</v>
      </c>
      <c r="BC13" s="244" t="e">
        <f t="shared" si="22"/>
        <v>#REF!</v>
      </c>
      <c r="BD13" s="244" t="e">
        <f t="shared" si="22"/>
        <v>#REF!</v>
      </c>
      <c r="BE13" s="245" t="e">
        <f t="shared" si="17"/>
        <v>#REF!</v>
      </c>
      <c r="BF13" s="247" t="e">
        <f t="shared" si="18"/>
        <v>#REF!</v>
      </c>
      <c r="BG13" s="245" t="e">
        <f>BG591+BG704+BG713</f>
        <v>#REF!</v>
      </c>
      <c r="BH13" s="247" t="e">
        <f t="shared" si="19"/>
        <v>#REF!</v>
      </c>
      <c r="BI13" s="245">
        <f>BI591+BI704</f>
        <v>519871.0528</v>
      </c>
      <c r="BJ13" s="247">
        <f t="shared" si="20"/>
        <v>0.6719253437569237</v>
      </c>
      <c r="BK13" s="245">
        <f>BK591+BK704+BK713</f>
        <v>1172357.02917</v>
      </c>
      <c r="BL13" s="247">
        <f t="shared" si="21"/>
        <v>0.62637841742717282</v>
      </c>
      <c r="BM13" s="23"/>
      <c r="BN13" s="23"/>
    </row>
    <row r="14" spans="1:70" s="22" customFormat="1" ht="35.25" customHeight="1" x14ac:dyDescent="0.3">
      <c r="B14" s="616" t="s">
        <v>37</v>
      </c>
      <c r="C14" s="616"/>
      <c r="D14" s="241"/>
      <c r="E14" s="241"/>
      <c r="F14" s="241"/>
      <c r="G14" s="241"/>
      <c r="H14" s="241"/>
      <c r="I14" s="241"/>
      <c r="J14" s="241"/>
      <c r="K14" s="242">
        <f>L14+N14+O14+M14</f>
        <v>1317827.6910299999</v>
      </c>
      <c r="L14" s="242">
        <f>L607+L758</f>
        <v>643032.6054</v>
      </c>
      <c r="M14" s="242">
        <f>M607+M758</f>
        <v>7522.5871999999999</v>
      </c>
      <c r="N14" s="242">
        <f>N607+N758</f>
        <v>52521.398430000001</v>
      </c>
      <c r="O14" s="242">
        <f>O607+O758</f>
        <v>614751.1</v>
      </c>
      <c r="P14" s="242">
        <f>R14+V14+X14+T14</f>
        <v>1006538.2711299999</v>
      </c>
      <c r="Q14" s="246">
        <f t="shared" si="3"/>
        <v>0.76378594711672854</v>
      </c>
      <c r="R14" s="242">
        <f>R607+R758</f>
        <v>479198.24196999997</v>
      </c>
      <c r="S14" s="246">
        <f t="shared" si="4"/>
        <v>0.74521608693841201</v>
      </c>
      <c r="T14" s="242">
        <f>T607+T758</f>
        <v>2568.18516</v>
      </c>
      <c r="U14" s="246">
        <f t="shared" si="5"/>
        <v>0.34139652910902779</v>
      </c>
      <c r="V14" s="242">
        <f>V607+V758</f>
        <v>38367.17</v>
      </c>
      <c r="W14" s="246">
        <f t="shared" si="6"/>
        <v>0.73050549198790626</v>
      </c>
      <c r="X14" s="242">
        <f>X607+X758</f>
        <v>486404.674</v>
      </c>
      <c r="Y14" s="236">
        <f t="shared" si="7"/>
        <v>0.79122212876072939</v>
      </c>
      <c r="Z14" s="242">
        <f t="shared" ref="Z14:Z15" si="23">AB14+AD14+AF14+AH14</f>
        <v>1099785.2344200001</v>
      </c>
      <c r="AA14" s="246">
        <f t="shared" si="8"/>
        <v>0.83454403174698799</v>
      </c>
      <c r="AB14" s="242">
        <f>AB607+AB758</f>
        <v>578851.82380000001</v>
      </c>
      <c r="AC14" s="246">
        <f t="shared" si="9"/>
        <v>0.90019047080812309</v>
      </c>
      <c r="AD14" s="242">
        <f>AD607+AD758</f>
        <v>856.35153000000003</v>
      </c>
      <c r="AE14" s="246">
        <f t="shared" si="10"/>
        <v>0.11383736834582656</v>
      </c>
      <c r="AF14" s="242">
        <f>AF607+AF758</f>
        <v>33672.385090000003</v>
      </c>
      <c r="AG14" s="246">
        <f t="shared" si="11"/>
        <v>0.64111745110668039</v>
      </c>
      <c r="AH14" s="242">
        <f>AH607+AH758</f>
        <v>486404.674</v>
      </c>
      <c r="AI14" s="246">
        <f t="shared" si="12"/>
        <v>0.79122212876072939</v>
      </c>
      <c r="AJ14" s="242">
        <f t="shared" ref="AJ14:AJ15" si="24">AL14+AP14+AR14+AN14</f>
        <v>1309725.8030300001</v>
      </c>
      <c r="AK14" s="246">
        <f t="shared" si="13"/>
        <v>0.99385208851267393</v>
      </c>
      <c r="AL14" s="242">
        <f>AL607+AL758</f>
        <v>636246.33001000003</v>
      </c>
      <c r="AM14" s="246">
        <f t="shared" si="1"/>
        <v>0.98944645211920701</v>
      </c>
      <c r="AN14" s="242">
        <f>AN607+AN758</f>
        <v>7490.6571999999996</v>
      </c>
      <c r="AO14" s="246">
        <f t="shared" si="14"/>
        <v>0.99575544966763563</v>
      </c>
      <c r="AP14" s="242">
        <f>AP607+AP758</f>
        <v>51387.715819999998</v>
      </c>
      <c r="AQ14" s="246">
        <f t="shared" si="15"/>
        <v>0.97841484339928675</v>
      </c>
      <c r="AR14" s="242">
        <f t="shared" ref="AR14" si="25">AR607</f>
        <v>614601.1</v>
      </c>
      <c r="AS14" s="246">
        <f t="shared" si="16"/>
        <v>0.99975599880992483</v>
      </c>
      <c r="AT14" s="244">
        <f t="shared" ref="AT14:BD14" si="26">AT607</f>
        <v>608851.72031</v>
      </c>
      <c r="AU14" s="244">
        <f t="shared" si="26"/>
        <v>0</v>
      </c>
      <c r="AV14" s="244">
        <f t="shared" si="26"/>
        <v>0</v>
      </c>
      <c r="AW14" s="244">
        <f t="shared" si="26"/>
        <v>-971765.08209000004</v>
      </c>
      <c r="AX14" s="244">
        <f t="shared" si="26"/>
        <v>-611360.40809000004</v>
      </c>
      <c r="AY14" s="244">
        <f t="shared" si="26"/>
        <v>0</v>
      </c>
      <c r="AZ14" s="244">
        <f t="shared" si="26"/>
        <v>-360404.674</v>
      </c>
      <c r="BA14" s="244">
        <f t="shared" si="26"/>
        <v>820706.50383000006</v>
      </c>
      <c r="BB14" s="244">
        <f t="shared" si="26"/>
        <v>642354.6054</v>
      </c>
      <c r="BC14" s="244">
        <f t="shared" si="26"/>
        <v>52351.898430000001</v>
      </c>
      <c r="BD14" s="244">
        <f t="shared" si="26"/>
        <v>126000</v>
      </c>
      <c r="BE14" s="245">
        <f t="shared" si="17"/>
        <v>211226.22093999997</v>
      </c>
      <c r="BF14" s="247">
        <f t="shared" si="18"/>
        <v>0.16028364131194409</v>
      </c>
      <c r="BG14" s="245">
        <f>BG607+BG758</f>
        <v>64180.781599999988</v>
      </c>
      <c r="BH14" s="247">
        <f t="shared" si="19"/>
        <v>9.9809529191876939E-2</v>
      </c>
      <c r="BI14" s="245">
        <f>BI607+BI758</f>
        <v>18849.013339999998</v>
      </c>
      <c r="BJ14" s="247">
        <f t="shared" si="20"/>
        <v>0.35888254889331966</v>
      </c>
      <c r="BK14" s="245">
        <f t="shared" ref="BK14" si="27">BK607</f>
        <v>128196.42599999998</v>
      </c>
      <c r="BL14" s="247">
        <f t="shared" si="21"/>
        <v>0.20853387004919549</v>
      </c>
      <c r="BM14" s="23"/>
      <c r="BN14" s="23"/>
    </row>
    <row r="15" spans="1:70" s="22" customFormat="1" ht="35.25" customHeight="1" x14ac:dyDescent="0.3">
      <c r="B15" s="616" t="s">
        <v>38</v>
      </c>
      <c r="C15" s="616"/>
      <c r="D15" s="241"/>
      <c r="E15" s="241"/>
      <c r="F15" s="241"/>
      <c r="G15" s="241"/>
      <c r="H15" s="241"/>
      <c r="I15" s="241"/>
      <c r="J15" s="241"/>
      <c r="K15" s="242">
        <f t="shared" ref="K15:K16" si="28">L15+N15+O15</f>
        <v>7859.2604799999999</v>
      </c>
      <c r="L15" s="242">
        <f t="shared" ref="L15:BD15" si="29">L741</f>
        <v>7859.2604799999999</v>
      </c>
      <c r="M15" s="242">
        <f t="shared" si="29"/>
        <v>0</v>
      </c>
      <c r="N15" s="242">
        <f t="shared" si="29"/>
        <v>0</v>
      </c>
      <c r="O15" s="242">
        <f>O744</f>
        <v>0</v>
      </c>
      <c r="P15" s="242">
        <f>R15+V15+X15+T15</f>
        <v>3408.5383000000002</v>
      </c>
      <c r="Q15" s="246">
        <f t="shared" si="3"/>
        <v>0.43369707731076501</v>
      </c>
      <c r="R15" s="242">
        <f t="shared" ref="R15:T15" si="30">R741</f>
        <v>3408.5383000000002</v>
      </c>
      <c r="S15" s="246">
        <f t="shared" si="4"/>
        <v>0.43369707731076501</v>
      </c>
      <c r="T15" s="242">
        <f t="shared" si="30"/>
        <v>0</v>
      </c>
      <c r="U15" s="246">
        <v>0</v>
      </c>
      <c r="V15" s="242">
        <f t="shared" ref="V15" si="31">V741</f>
        <v>0</v>
      </c>
      <c r="W15" s="246">
        <v>0</v>
      </c>
      <c r="X15" s="242">
        <f>X744</f>
        <v>0</v>
      </c>
      <c r="Y15" s="246">
        <v>0</v>
      </c>
      <c r="Z15" s="242">
        <f t="shared" si="23"/>
        <v>3408.5383000000002</v>
      </c>
      <c r="AA15" s="246">
        <f t="shared" si="8"/>
        <v>0.43369707731076501</v>
      </c>
      <c r="AB15" s="242">
        <f t="shared" ref="AB15:AD15" si="32">AB741</f>
        <v>3408.5383000000002</v>
      </c>
      <c r="AC15" s="246">
        <f t="shared" si="9"/>
        <v>0.43369707731076501</v>
      </c>
      <c r="AD15" s="242">
        <f t="shared" si="32"/>
        <v>0</v>
      </c>
      <c r="AE15" s="246">
        <v>0</v>
      </c>
      <c r="AF15" s="242">
        <f t="shared" ref="AF15" si="33">AF741</f>
        <v>0</v>
      </c>
      <c r="AG15" s="246">
        <v>0</v>
      </c>
      <c r="AH15" s="242">
        <f>AH744</f>
        <v>0</v>
      </c>
      <c r="AI15" s="246">
        <v>0</v>
      </c>
      <c r="AJ15" s="242">
        <f t="shared" si="24"/>
        <v>3408.5383000000002</v>
      </c>
      <c r="AK15" s="246">
        <f t="shared" si="13"/>
        <v>0.43369707731076501</v>
      </c>
      <c r="AL15" s="242">
        <f>AL741</f>
        <v>3408.5383000000002</v>
      </c>
      <c r="AM15" s="246">
        <f t="shared" si="1"/>
        <v>0.43369707731076501</v>
      </c>
      <c r="AN15" s="242">
        <f>AN741</f>
        <v>0</v>
      </c>
      <c r="AO15" s="246">
        <v>0</v>
      </c>
      <c r="AP15" s="248">
        <f t="shared" ref="AP15" si="34">AP741</f>
        <v>0</v>
      </c>
      <c r="AQ15" s="246">
        <v>0</v>
      </c>
      <c r="AR15" s="242">
        <f>AR744</f>
        <v>0</v>
      </c>
      <c r="AS15" s="246">
        <v>0</v>
      </c>
      <c r="AT15" s="244">
        <f t="shared" si="29"/>
        <v>0</v>
      </c>
      <c r="AU15" s="244">
        <f t="shared" si="29"/>
        <v>0</v>
      </c>
      <c r="AV15" s="244">
        <f t="shared" si="29"/>
        <v>0</v>
      </c>
      <c r="AW15" s="244">
        <f t="shared" si="29"/>
        <v>0</v>
      </c>
      <c r="AX15" s="244">
        <f t="shared" si="29"/>
        <v>0</v>
      </c>
      <c r="AY15" s="244">
        <f t="shared" si="29"/>
        <v>0</v>
      </c>
      <c r="AZ15" s="244">
        <f t="shared" si="29"/>
        <v>0</v>
      </c>
      <c r="BA15" s="244">
        <f t="shared" si="29"/>
        <v>0</v>
      </c>
      <c r="BB15" s="244">
        <f t="shared" si="29"/>
        <v>0</v>
      </c>
      <c r="BC15" s="244">
        <f t="shared" si="29"/>
        <v>0</v>
      </c>
      <c r="BD15" s="244">
        <f t="shared" si="29"/>
        <v>0</v>
      </c>
      <c r="BE15" s="249">
        <f>BG15+BI15+BK15</f>
        <v>4450.7221799999998</v>
      </c>
      <c r="BF15" s="247">
        <f t="shared" si="18"/>
        <v>0.56630292268923499</v>
      </c>
      <c r="BG15" s="245">
        <f t="shared" ref="BG15" si="35">BG741</f>
        <v>4450.7221799999998</v>
      </c>
      <c r="BH15" s="247">
        <f t="shared" si="19"/>
        <v>0.56630292268923499</v>
      </c>
      <c r="BI15" s="249">
        <f t="shared" ref="BI15" si="36">BI741</f>
        <v>0</v>
      </c>
      <c r="BJ15" s="247">
        <v>0</v>
      </c>
      <c r="BK15" s="245">
        <f>BK744</f>
        <v>0</v>
      </c>
      <c r="BL15" s="247" t="e">
        <f t="shared" si="21"/>
        <v>#DIV/0!</v>
      </c>
      <c r="BM15" s="23"/>
      <c r="BN15" s="23"/>
    </row>
    <row r="16" spans="1:70" s="141" customFormat="1" ht="86.25" customHeight="1" x14ac:dyDescent="0.3">
      <c r="B16" s="614" t="s">
        <v>363</v>
      </c>
      <c r="C16" s="615"/>
      <c r="D16" s="250"/>
      <c r="E16" s="250"/>
      <c r="F16" s="250"/>
      <c r="G16" s="250"/>
      <c r="H16" s="250"/>
      <c r="I16" s="250"/>
      <c r="J16" s="250"/>
      <c r="K16" s="251">
        <f t="shared" si="28"/>
        <v>684439.02009000001</v>
      </c>
      <c r="L16" s="251">
        <f>L764</f>
        <v>684439.02009000001</v>
      </c>
      <c r="M16" s="251">
        <f>M764</f>
        <v>0</v>
      </c>
      <c r="N16" s="251">
        <v>0</v>
      </c>
      <c r="O16" s="251">
        <v>0</v>
      </c>
      <c r="P16" s="251">
        <f>R16</f>
        <v>569448.28056999994</v>
      </c>
      <c r="Q16" s="252">
        <f t="shared" si="3"/>
        <v>0.83199271791243079</v>
      </c>
      <c r="R16" s="251">
        <f>R764</f>
        <v>569448.28056999994</v>
      </c>
      <c r="S16" s="252">
        <f t="shared" si="4"/>
        <v>0.83199271791243079</v>
      </c>
      <c r="T16" s="251">
        <f>T764</f>
        <v>0</v>
      </c>
      <c r="U16" s="252">
        <v>0</v>
      </c>
      <c r="V16" s="251">
        <v>0</v>
      </c>
      <c r="W16" s="252"/>
      <c r="X16" s="251">
        <v>0</v>
      </c>
      <c r="Y16" s="252">
        <v>0</v>
      </c>
      <c r="Z16" s="251">
        <f>AB16</f>
        <v>594448.28056999994</v>
      </c>
      <c r="AA16" s="252">
        <f t="shared" si="8"/>
        <v>0.86851898141609929</v>
      </c>
      <c r="AB16" s="251">
        <f>AB764</f>
        <v>594448.28056999994</v>
      </c>
      <c r="AC16" s="252">
        <f t="shared" si="9"/>
        <v>0.86851898141609929</v>
      </c>
      <c r="AD16" s="251">
        <f>AD764</f>
        <v>0</v>
      </c>
      <c r="AE16" s="252">
        <v>0</v>
      </c>
      <c r="AF16" s="251">
        <v>0</v>
      </c>
      <c r="AG16" s="252">
        <v>0</v>
      </c>
      <c r="AH16" s="251">
        <v>0</v>
      </c>
      <c r="AI16" s="252">
        <v>0</v>
      </c>
      <c r="AJ16" s="251">
        <f>AL16+AP16+AR16</f>
        <v>684439.02009000001</v>
      </c>
      <c r="AK16" s="252">
        <f t="shared" si="13"/>
        <v>1</v>
      </c>
      <c r="AL16" s="251">
        <f>AL764</f>
        <v>684439.02009000001</v>
      </c>
      <c r="AM16" s="252">
        <f t="shared" si="1"/>
        <v>1</v>
      </c>
      <c r="AN16" s="251">
        <f>AN764</f>
        <v>0</v>
      </c>
      <c r="AO16" s="252">
        <v>0</v>
      </c>
      <c r="AP16" s="253">
        <v>0</v>
      </c>
      <c r="AQ16" s="252">
        <v>0</v>
      </c>
      <c r="AR16" s="253">
        <v>0</v>
      </c>
      <c r="AS16" s="252">
        <v>0</v>
      </c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5">
        <f t="shared" ref="BE16:BE20" si="37">BG16+BI16+BK16</f>
        <v>0</v>
      </c>
      <c r="BF16" s="256">
        <f t="shared" si="18"/>
        <v>0</v>
      </c>
      <c r="BG16" s="257">
        <f>BG760</f>
        <v>0</v>
      </c>
      <c r="BH16" s="256">
        <f t="shared" si="19"/>
        <v>0</v>
      </c>
      <c r="BI16" s="255">
        <v>0</v>
      </c>
      <c r="BJ16" s="256">
        <v>0</v>
      </c>
      <c r="BK16" s="255">
        <v>0</v>
      </c>
      <c r="BL16" s="256">
        <v>0</v>
      </c>
      <c r="BM16" s="142"/>
      <c r="BN16" s="142"/>
    </row>
    <row r="17" spans="2:70" s="132" customFormat="1" ht="35.25" customHeight="1" x14ac:dyDescent="0.25">
      <c r="B17" s="617" t="s">
        <v>39</v>
      </c>
      <c r="C17" s="617"/>
      <c r="D17" s="258" t="e">
        <f>D18+D20</f>
        <v>#REF!</v>
      </c>
      <c r="E17" s="258" t="e">
        <f>E608+#REF!</f>
        <v>#REF!</v>
      </c>
      <c r="F17" s="258" t="e">
        <f>F608+#REF!</f>
        <v>#REF!</v>
      </c>
      <c r="G17" s="258" t="e">
        <f>G608+#REF!</f>
        <v>#REF!</v>
      </c>
      <c r="H17" s="258" t="e">
        <f>H608+#REF!</f>
        <v>#REF!</v>
      </c>
      <c r="I17" s="258" t="e">
        <f>I608+#REF!</f>
        <v>#REF!</v>
      </c>
      <c r="J17" s="258" t="e">
        <f>J608+#REF!</f>
        <v>#REF!</v>
      </c>
      <c r="K17" s="259">
        <f>L17+N17+O17+M17</f>
        <v>22801728.479199998</v>
      </c>
      <c r="L17" s="259">
        <f>L18+L19+L20+L21</f>
        <v>19481905.903139997</v>
      </c>
      <c r="M17" s="259">
        <f>M18+M19+M20+M21</f>
        <v>7522.5871999999999</v>
      </c>
      <c r="N17" s="259">
        <f t="shared" ref="N17:O17" si="38">N18+N19+N20+N21</f>
        <v>826055.49158999999</v>
      </c>
      <c r="O17" s="259">
        <f t="shared" si="38"/>
        <v>2486244.4972700002</v>
      </c>
      <c r="P17" s="259">
        <f>P18+P19+P20+P21</f>
        <v>10367293.68805</v>
      </c>
      <c r="Q17" s="260">
        <f t="shared" si="3"/>
        <v>0.45467139464918926</v>
      </c>
      <c r="R17" s="259">
        <f>R18+R19+R20+R21</f>
        <v>8900968.909690002</v>
      </c>
      <c r="S17" s="260">
        <f>R17/L17</f>
        <v>0.45688388774403166</v>
      </c>
      <c r="T17" s="259">
        <f>T18+T19+T20+T21</f>
        <v>2568.18516</v>
      </c>
      <c r="U17" s="260">
        <f t="shared" si="5"/>
        <v>0.34139652910902779</v>
      </c>
      <c r="V17" s="259">
        <f t="shared" ref="V17" si="39">V18+V19+V20+V21</f>
        <v>356160.35987000004</v>
      </c>
      <c r="W17" s="260">
        <f t="shared" ref="W17:Y17" si="40">W18+W19+W20</f>
        <v>0.43115791069248749</v>
      </c>
      <c r="X17" s="259">
        <f t="shared" ref="X17" si="41">X18+X19+X20+X21</f>
        <v>1107596.23333</v>
      </c>
      <c r="Y17" s="260">
        <f t="shared" si="40"/>
        <v>0.4991307331403414</v>
      </c>
      <c r="Z17" s="259">
        <f>AB17+AF17+AH17+AD17</f>
        <v>10952722.180411806</v>
      </c>
      <c r="AA17" s="260">
        <f t="shared" si="8"/>
        <v>0.48034613649588043</v>
      </c>
      <c r="AB17" s="259">
        <f>AB18+AB19+AB20+AB21</f>
        <v>9383135.9227000009</v>
      </c>
      <c r="AC17" s="260">
        <f t="shared" si="9"/>
        <v>0.48163336633238091</v>
      </c>
      <c r="AD17" s="259">
        <f>AD18+AD19+AD20+AD21</f>
        <v>856.35153000000003</v>
      </c>
      <c r="AE17" s="260">
        <f t="shared" si="10"/>
        <v>0.11383736834582656</v>
      </c>
      <c r="AF17" s="259">
        <f t="shared" ref="AF17" si="42">AF18+AF19+AF20+AF21</f>
        <v>283572.87198180472</v>
      </c>
      <c r="AG17" s="260">
        <f t="shared" si="11"/>
        <v>0.34328549942326608</v>
      </c>
      <c r="AH17" s="259">
        <f t="shared" ref="AH17" si="43">AH18+AH19+AH20+AH21</f>
        <v>1285157.0342000001</v>
      </c>
      <c r="AI17" s="260">
        <f t="shared" si="12"/>
        <v>0.51690693960757117</v>
      </c>
      <c r="AJ17" s="259">
        <f>AL17+AP17+AR17+AN17</f>
        <v>20251779.51266</v>
      </c>
      <c r="AK17" s="260">
        <f t="shared" si="13"/>
        <v>0.88816861103902323</v>
      </c>
      <c r="AL17" s="259">
        <f>AL18+AL19+AL20+AL21</f>
        <v>17111569.380169999</v>
      </c>
      <c r="AM17" s="260">
        <f t="shared" si="1"/>
        <v>0.87833138427242075</v>
      </c>
      <c r="AN17" s="259">
        <f>AN18+AN19+AN20+AN21</f>
        <v>7490.6571999999996</v>
      </c>
      <c r="AO17" s="260">
        <f t="shared" si="14"/>
        <v>0.99575544966763563</v>
      </c>
      <c r="AP17" s="259">
        <f>AP18+AP19+AP20</f>
        <v>646474.97802000004</v>
      </c>
      <c r="AQ17" s="260">
        <f t="shared" si="15"/>
        <v>0.78260478212626905</v>
      </c>
      <c r="AR17" s="259">
        <f t="shared" ref="AR17" si="44">AR18+AR19+AR20+AR21</f>
        <v>2486244.4972699997</v>
      </c>
      <c r="AS17" s="260">
        <f>AR17/O17</f>
        <v>0.99999999999999978</v>
      </c>
      <c r="AT17" s="261" t="e">
        <f>AT18+AT20</f>
        <v>#REF!</v>
      </c>
      <c r="AU17" s="261" t="e">
        <f>AU18+AU20</f>
        <v>#REF!</v>
      </c>
      <c r="AV17" s="261" t="e">
        <f>AV18+AV20</f>
        <v>#REF!</v>
      </c>
      <c r="AW17" s="261" t="e">
        <f>AW608+#REF!</f>
        <v>#REF!</v>
      </c>
      <c r="AX17" s="261" t="e">
        <f>AX18+AX20</f>
        <v>#REF!</v>
      </c>
      <c r="AY17" s="261" t="e">
        <f>AY18+AY20</f>
        <v>#REF!</v>
      </c>
      <c r="AZ17" s="261" t="e">
        <f>AZ18+AZ20</f>
        <v>#REF!</v>
      </c>
      <c r="BA17" s="261" t="e">
        <f>BB17+BC17+BD17</f>
        <v>#REF!</v>
      </c>
      <c r="BB17" s="261" t="e">
        <f>BB18+BB20</f>
        <v>#REF!</v>
      </c>
      <c r="BC17" s="261" t="e">
        <f>BC18+BC20</f>
        <v>#REF!</v>
      </c>
      <c r="BD17" s="261" t="e">
        <f>BD18+BD20</f>
        <v>#REF!</v>
      </c>
      <c r="BE17" s="262" t="e">
        <f t="shared" si="37"/>
        <v>#REF!</v>
      </c>
      <c r="BF17" s="263" t="e">
        <f t="shared" si="18"/>
        <v>#REF!</v>
      </c>
      <c r="BG17" s="262" t="e">
        <f>BG18+BG19+BG20</f>
        <v>#REF!</v>
      </c>
      <c r="BH17" s="263" t="e">
        <f t="shared" si="19"/>
        <v>#REF!</v>
      </c>
      <c r="BI17" s="262">
        <f>BI18+BI19+BI20</f>
        <v>538720.06614000001</v>
      </c>
      <c r="BJ17" s="263">
        <f t="shared" si="20"/>
        <v>0.65215965709890289</v>
      </c>
      <c r="BK17" s="262">
        <f>BK18+BK19+BK20</f>
        <v>1300553.45517</v>
      </c>
      <c r="BL17" s="263">
        <f t="shared" si="21"/>
        <v>0.52309958115465383</v>
      </c>
      <c r="BM17" s="117"/>
      <c r="BN17" s="117"/>
      <c r="BR17" s="143"/>
    </row>
    <row r="18" spans="2:70" s="18" customFormat="1" ht="42.75" customHeight="1" x14ac:dyDescent="0.25">
      <c r="B18" s="588" t="s">
        <v>40</v>
      </c>
      <c r="C18" s="588"/>
      <c r="D18" s="234" t="e">
        <f>D43+#REF!</f>
        <v>#REF!</v>
      </c>
      <c r="E18" s="234" t="e">
        <f>F18+G18</f>
        <v>#REF!</v>
      </c>
      <c r="F18" s="234" t="e">
        <f>F610+#REF!</f>
        <v>#REF!</v>
      </c>
      <c r="G18" s="234" t="e">
        <f>G610+#REF!</f>
        <v>#REF!</v>
      </c>
      <c r="H18" s="234" t="e">
        <f>I18+J18</f>
        <v>#REF!</v>
      </c>
      <c r="I18" s="234" t="e">
        <f>I610+#REF!</f>
        <v>#REF!</v>
      </c>
      <c r="J18" s="234" t="e">
        <f>J610+#REF!</f>
        <v>#REF!</v>
      </c>
      <c r="K18" s="235">
        <f>L18+N18+O18+M18</f>
        <v>13745277.179199999</v>
      </c>
      <c r="L18" s="235">
        <f>L43+L705+L715+L729</f>
        <v>10852804.481209997</v>
      </c>
      <c r="M18" s="235">
        <f>M43+M705+M715+M729</f>
        <v>7522.5871999999999</v>
      </c>
      <c r="N18" s="235">
        <f>N43+N705+N715+N729</f>
        <v>826055.49158999999</v>
      </c>
      <c r="O18" s="235">
        <f>O43+O705+O715+O729</f>
        <v>2058894.6192000001</v>
      </c>
      <c r="P18" s="235">
        <f>R18+V18+X18+T18</f>
        <v>6967618.21722</v>
      </c>
      <c r="Q18" s="236">
        <f t="shared" si="3"/>
        <v>0.50690998270764065</v>
      </c>
      <c r="R18" s="235">
        <f>R43+R705+R715+R729</f>
        <v>5581232.0914500002</v>
      </c>
      <c r="S18" s="236">
        <f t="shared" si="4"/>
        <v>0.51426634480636468</v>
      </c>
      <c r="T18" s="235">
        <f>T43+T705+T715+T729</f>
        <v>2568.18516</v>
      </c>
      <c r="U18" s="236">
        <f t="shared" si="5"/>
        <v>0.34139652910902779</v>
      </c>
      <c r="V18" s="235">
        <f>V43+V705+V715+V729</f>
        <v>356160.35987000004</v>
      </c>
      <c r="W18" s="236">
        <f t="shared" si="6"/>
        <v>0.43115791069248749</v>
      </c>
      <c r="X18" s="235">
        <f>X43+X705+X715+X729</f>
        <v>1027657.58074</v>
      </c>
      <c r="Y18" s="236">
        <f t="shared" si="7"/>
        <v>0.4991307331403414</v>
      </c>
      <c r="Z18" s="235">
        <f>AB18+AF18+AH18+AD18</f>
        <v>7593333.8423718056</v>
      </c>
      <c r="AA18" s="236">
        <f t="shared" si="8"/>
        <v>0.55243220950555993</v>
      </c>
      <c r="AB18" s="235">
        <f>AB43+AB705+AB715+AB729</f>
        <v>6175983.7870400008</v>
      </c>
      <c r="AC18" s="236">
        <f t="shared" si="9"/>
        <v>0.56906800428707527</v>
      </c>
      <c r="AD18" s="235">
        <f>AD43+AD705+AD715+AD729</f>
        <v>856.35153000000003</v>
      </c>
      <c r="AE18" s="236">
        <f t="shared" si="10"/>
        <v>0.11383736834582656</v>
      </c>
      <c r="AF18" s="235">
        <f>AF43+AF705+AF715+AF729</f>
        <v>283572.87198180472</v>
      </c>
      <c r="AG18" s="236">
        <f t="shared" si="11"/>
        <v>0.34328549942326608</v>
      </c>
      <c r="AH18" s="235">
        <f>AH43+AH705+AH715+AH729</f>
        <v>1132920.8318200002</v>
      </c>
      <c r="AI18" s="236">
        <f t="shared" si="12"/>
        <v>0.55025683260088643</v>
      </c>
      <c r="AJ18" s="235">
        <f>AL18+AP18+AR18+AN18</f>
        <v>12714318.622969998</v>
      </c>
      <c r="AK18" s="236">
        <f t="shared" si="13"/>
        <v>0.92499543350132685</v>
      </c>
      <c r="AL18" s="235">
        <f>AL43+AL705+AL715+AL729</f>
        <v>10001458.368549999</v>
      </c>
      <c r="AM18" s="236">
        <f t="shared" si="1"/>
        <v>0.9215551967112301</v>
      </c>
      <c r="AN18" s="235">
        <f>AN43+AN705+AN715+AN729</f>
        <v>7490.6571999999996</v>
      </c>
      <c r="AO18" s="236">
        <f t="shared" si="14"/>
        <v>0.99575544966763563</v>
      </c>
      <c r="AP18" s="235">
        <f>AP43+AP705+AP715+AP729</f>
        <v>646474.97802000004</v>
      </c>
      <c r="AQ18" s="236">
        <f t="shared" si="15"/>
        <v>0.78260478212626905</v>
      </c>
      <c r="AR18" s="235">
        <f>AR43+AR705+AR715+AR729</f>
        <v>2058894.6191999996</v>
      </c>
      <c r="AS18" s="236">
        <f t="shared" si="16"/>
        <v>0.99999999999999978</v>
      </c>
      <c r="AT18" s="238" t="e">
        <f t="shared" ref="AT18:BD18" si="45">AT43+AT705</f>
        <v>#REF!</v>
      </c>
      <c r="AU18" s="238" t="e">
        <f t="shared" si="45"/>
        <v>#REF!</v>
      </c>
      <c r="AV18" s="238" t="e">
        <f t="shared" si="45"/>
        <v>#REF!</v>
      </c>
      <c r="AW18" s="238" t="e">
        <f t="shared" si="45"/>
        <v>#REF!</v>
      </c>
      <c r="AX18" s="238" t="e">
        <f t="shared" si="45"/>
        <v>#REF!</v>
      </c>
      <c r="AY18" s="238" t="e">
        <f t="shared" si="45"/>
        <v>#REF!</v>
      </c>
      <c r="AZ18" s="238" t="e">
        <f t="shared" si="45"/>
        <v>#REF!</v>
      </c>
      <c r="BA18" s="238" t="e">
        <f t="shared" si="45"/>
        <v>#REF!</v>
      </c>
      <c r="BB18" s="238" t="e">
        <f t="shared" si="45"/>
        <v>#REF!</v>
      </c>
      <c r="BC18" s="238" t="e">
        <f t="shared" si="45"/>
        <v>#REF!</v>
      </c>
      <c r="BD18" s="238" t="e">
        <f t="shared" si="45"/>
        <v>#REF!</v>
      </c>
      <c r="BE18" s="239" t="e">
        <f t="shared" si="37"/>
        <v>#REF!</v>
      </c>
      <c r="BF18" s="240" t="e">
        <f t="shared" si="18"/>
        <v>#REF!</v>
      </c>
      <c r="BG18" s="239" t="e">
        <f>BG43+BG705+BG715</f>
        <v>#REF!</v>
      </c>
      <c r="BH18" s="240" t="e">
        <f t="shared" si="19"/>
        <v>#REF!</v>
      </c>
      <c r="BI18" s="239">
        <f>BI43+BI705+BI715</f>
        <v>538720.06614000001</v>
      </c>
      <c r="BJ18" s="240">
        <f t="shared" si="20"/>
        <v>0.65215965709890289</v>
      </c>
      <c r="BK18" s="239">
        <f>BK43+BK705+BK715</f>
        <v>1166033.2328299999</v>
      </c>
      <c r="BL18" s="240">
        <f t="shared" si="21"/>
        <v>0.56633944348403387</v>
      </c>
      <c r="BM18" s="19"/>
      <c r="BN18" s="19"/>
      <c r="BR18" s="143"/>
    </row>
    <row r="19" spans="2:70" s="25" customFormat="1" ht="40.5" customHeight="1" x14ac:dyDescent="0.25">
      <c r="B19" s="589" t="s">
        <v>296</v>
      </c>
      <c r="C19" s="589"/>
      <c r="D19" s="264"/>
      <c r="E19" s="264"/>
      <c r="F19" s="264"/>
      <c r="G19" s="264"/>
      <c r="H19" s="264"/>
      <c r="I19" s="264"/>
      <c r="J19" s="264"/>
      <c r="K19" s="265">
        <f>L19+N19+O19</f>
        <v>4757989</v>
      </c>
      <c r="L19" s="265">
        <f>L46</f>
        <v>4757989</v>
      </c>
      <c r="M19" s="265">
        <f>M46</f>
        <v>0</v>
      </c>
      <c r="N19" s="265">
        <f t="shared" ref="N19:O19" si="46">N46</f>
        <v>0</v>
      </c>
      <c r="O19" s="265">
        <f t="shared" si="46"/>
        <v>0</v>
      </c>
      <c r="P19" s="265">
        <f t="shared" ref="P19:P37" si="47">R19+V19+X19</f>
        <v>598879.90870000003</v>
      </c>
      <c r="Q19" s="266">
        <f t="shared" si="3"/>
        <v>0.12586828357526678</v>
      </c>
      <c r="R19" s="265">
        <f>R46</f>
        <v>598879.90870000003</v>
      </c>
      <c r="S19" s="266">
        <f t="shared" si="4"/>
        <v>0.12586828357526678</v>
      </c>
      <c r="T19" s="265">
        <f>T46</f>
        <v>0</v>
      </c>
      <c r="U19" s="266">
        <v>0</v>
      </c>
      <c r="V19" s="265">
        <f t="shared" ref="V19" si="48">V46</f>
        <v>0</v>
      </c>
      <c r="W19" s="266">
        <v>0</v>
      </c>
      <c r="X19" s="265">
        <f t="shared" ref="X19" si="49">X46</f>
        <v>0</v>
      </c>
      <c r="Y19" s="266">
        <v>0</v>
      </c>
      <c r="Z19" s="265">
        <f>AB19+AF19+AH19</f>
        <v>489710.7</v>
      </c>
      <c r="AA19" s="266">
        <f t="shared" si="8"/>
        <v>0.10292388233768511</v>
      </c>
      <c r="AB19" s="265">
        <f>AB46</f>
        <v>489710.7</v>
      </c>
      <c r="AC19" s="266">
        <f t="shared" si="9"/>
        <v>0.10292388233768511</v>
      </c>
      <c r="AD19" s="265">
        <f>AD46</f>
        <v>0</v>
      </c>
      <c r="AE19" s="266">
        <v>0</v>
      </c>
      <c r="AF19" s="265">
        <v>0</v>
      </c>
      <c r="AG19" s="266">
        <v>0</v>
      </c>
      <c r="AH19" s="265">
        <v>0</v>
      </c>
      <c r="AI19" s="266">
        <v>0</v>
      </c>
      <c r="AJ19" s="265">
        <f>AL19+AP19+AR19</f>
        <v>3464689.1041499996</v>
      </c>
      <c r="AK19" s="266">
        <f t="shared" si="13"/>
        <v>0.72818350444904345</v>
      </c>
      <c r="AL19" s="265">
        <f>AL46</f>
        <v>3464689.1041499996</v>
      </c>
      <c r="AM19" s="266">
        <f t="shared" si="1"/>
        <v>0.72818350444904345</v>
      </c>
      <c r="AN19" s="265">
        <f>AN46</f>
        <v>0</v>
      </c>
      <c r="AO19" s="266">
        <v>0</v>
      </c>
      <c r="AP19" s="265">
        <v>0</v>
      </c>
      <c r="AQ19" s="266">
        <v>0</v>
      </c>
      <c r="AR19" s="265">
        <v>0</v>
      </c>
      <c r="AS19" s="266">
        <v>0</v>
      </c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8" t="e">
        <f t="shared" si="37"/>
        <v>#REF!</v>
      </c>
      <c r="BF19" s="269" t="e">
        <f t="shared" si="18"/>
        <v>#REF!</v>
      </c>
      <c r="BG19" s="268" t="e">
        <f>BG46</f>
        <v>#REF!</v>
      </c>
      <c r="BH19" s="269" t="e">
        <f t="shared" si="19"/>
        <v>#REF!</v>
      </c>
      <c r="BI19" s="268">
        <v>0</v>
      </c>
      <c r="BJ19" s="269">
        <v>0</v>
      </c>
      <c r="BK19" s="268">
        <v>0</v>
      </c>
      <c r="BL19" s="269">
        <v>0</v>
      </c>
      <c r="BM19" s="24"/>
      <c r="BN19" s="24"/>
      <c r="BR19" s="143"/>
    </row>
    <row r="20" spans="2:70" s="20" customFormat="1" ht="35.25" customHeight="1" x14ac:dyDescent="0.25">
      <c r="B20" s="600" t="s">
        <v>41</v>
      </c>
      <c r="C20" s="600"/>
      <c r="D20" s="270" t="e">
        <f>D44+#REF!</f>
        <v>#REF!</v>
      </c>
      <c r="E20" s="270" t="e">
        <f>#REF!</f>
        <v>#REF!</v>
      </c>
      <c r="F20" s="270" t="e">
        <f>#REF!</f>
        <v>#REF!</v>
      </c>
      <c r="G20" s="270" t="e">
        <f>#REF!</f>
        <v>#REF!</v>
      </c>
      <c r="H20" s="270" t="e">
        <f>#REF!</f>
        <v>#REF!</v>
      </c>
      <c r="I20" s="270" t="e">
        <f>#REF!</f>
        <v>#REF!</v>
      </c>
      <c r="J20" s="270" t="e">
        <f>#REF!</f>
        <v>#REF!</v>
      </c>
      <c r="K20" s="271">
        <f>L20+N20+O20</f>
        <v>3898462.3</v>
      </c>
      <c r="L20" s="271">
        <f>L44+L706+L716</f>
        <v>3578921.6999999997</v>
      </c>
      <c r="M20" s="271">
        <f>M44+M706+M716</f>
        <v>0</v>
      </c>
      <c r="N20" s="271">
        <f>N44+N706+N716</f>
        <v>0</v>
      </c>
      <c r="O20" s="271">
        <f>O44+O706+O716</f>
        <v>319540.59999999998</v>
      </c>
      <c r="P20" s="271">
        <f t="shared" si="47"/>
        <v>2656554.69197</v>
      </c>
      <c r="Q20" s="272">
        <f t="shared" si="3"/>
        <v>0.68143654793583619</v>
      </c>
      <c r="R20" s="271">
        <f>R44+R706+R716</f>
        <v>2576616.03938</v>
      </c>
      <c r="S20" s="272">
        <f t="shared" si="4"/>
        <v>0.71994199799900627</v>
      </c>
      <c r="T20" s="271">
        <f>T44+T706+T716</f>
        <v>0</v>
      </c>
      <c r="U20" s="272">
        <v>0</v>
      </c>
      <c r="V20" s="271">
        <f>V44+V706+V716</f>
        <v>0</v>
      </c>
      <c r="W20" s="272">
        <v>0</v>
      </c>
      <c r="X20" s="271">
        <f>X44+X706+X716</f>
        <v>79938.652589999983</v>
      </c>
      <c r="Y20" s="272">
        <v>0</v>
      </c>
      <c r="Z20" s="271">
        <f>AB20+AF20+AH20</f>
        <v>2716740.60788</v>
      </c>
      <c r="AA20" s="272">
        <f t="shared" si="8"/>
        <v>0.69687492114006078</v>
      </c>
      <c r="AB20" s="271">
        <f>AB44+AB706+AB716</f>
        <v>2573200.5655</v>
      </c>
      <c r="AC20" s="272">
        <f t="shared" si="9"/>
        <v>0.71898766757037469</v>
      </c>
      <c r="AD20" s="271">
        <f>AD44+AD706+AD716</f>
        <v>0</v>
      </c>
      <c r="AE20" s="272">
        <v>0</v>
      </c>
      <c r="AF20" s="271">
        <f>AF44+AF706+AF716</f>
        <v>0</v>
      </c>
      <c r="AG20" s="272">
        <v>0</v>
      </c>
      <c r="AH20" s="271">
        <f>AH44+AH706+AH716</f>
        <v>143540.04237999997</v>
      </c>
      <c r="AI20" s="272">
        <f t="shared" si="12"/>
        <v>0.4492075259920022</v>
      </c>
      <c r="AJ20" s="271">
        <f>AL20+AP20+AR20</f>
        <v>3672771.7855400001</v>
      </c>
      <c r="AK20" s="272">
        <f t="shared" si="13"/>
        <v>0.94210781146710088</v>
      </c>
      <c r="AL20" s="271">
        <f>AL44+AL706+AL716</f>
        <v>3353231.18554</v>
      </c>
      <c r="AM20" s="272">
        <f t="shared" si="1"/>
        <v>0.93693896279988476</v>
      </c>
      <c r="AN20" s="271">
        <f>AN44+AN706+AN716</f>
        <v>0</v>
      </c>
      <c r="AO20" s="272">
        <v>0</v>
      </c>
      <c r="AP20" s="271">
        <f>AP44+AP706+AP716</f>
        <v>0</v>
      </c>
      <c r="AQ20" s="272">
        <v>0</v>
      </c>
      <c r="AR20" s="271">
        <f>AR44+AR706+AR716</f>
        <v>319540.59999999998</v>
      </c>
      <c r="AS20" s="272">
        <f t="shared" si="16"/>
        <v>1</v>
      </c>
      <c r="AT20" s="273">
        <f t="shared" ref="AT20:BD20" si="50">AT44+AT706</f>
        <v>654000</v>
      </c>
      <c r="AU20" s="273">
        <f t="shared" si="50"/>
        <v>0</v>
      </c>
      <c r="AV20" s="273">
        <f t="shared" si="50"/>
        <v>41828.955590000005</v>
      </c>
      <c r="AW20" s="273">
        <f t="shared" si="50"/>
        <v>0</v>
      </c>
      <c r="AX20" s="273">
        <f t="shared" si="50"/>
        <v>0</v>
      </c>
      <c r="AY20" s="273">
        <f t="shared" si="50"/>
        <v>0</v>
      </c>
      <c r="AZ20" s="273">
        <f t="shared" si="50"/>
        <v>0</v>
      </c>
      <c r="BA20" s="273">
        <f t="shared" si="50"/>
        <v>2563652.7999999998</v>
      </c>
      <c r="BB20" s="273">
        <f t="shared" si="50"/>
        <v>2510500</v>
      </c>
      <c r="BC20" s="273">
        <f t="shared" si="50"/>
        <v>0</v>
      </c>
      <c r="BD20" s="273">
        <f t="shared" si="50"/>
        <v>53152.800000000003</v>
      </c>
      <c r="BE20" s="274">
        <f t="shared" si="37"/>
        <v>814958.34583999997</v>
      </c>
      <c r="BF20" s="275">
        <f t="shared" si="18"/>
        <v>0.20904610154624298</v>
      </c>
      <c r="BG20" s="274">
        <f>BG44+BG706+BG716</f>
        <v>680438.12349999999</v>
      </c>
      <c r="BH20" s="275">
        <f t="shared" si="19"/>
        <v>0.1901237804392312</v>
      </c>
      <c r="BI20" s="274">
        <f>BI44+BI706+BI716</f>
        <v>0</v>
      </c>
      <c r="BJ20" s="275">
        <v>0</v>
      </c>
      <c r="BK20" s="274">
        <f>BK44+BK706+BK716</f>
        <v>134520.22233999998</v>
      </c>
      <c r="BL20" s="275">
        <f t="shared" si="21"/>
        <v>0.42098006431733553</v>
      </c>
      <c r="BM20" s="21"/>
      <c r="BN20" s="21"/>
      <c r="BR20" s="147"/>
    </row>
    <row r="21" spans="2:70" s="137" customFormat="1" ht="35.25" customHeight="1" x14ac:dyDescent="0.25">
      <c r="B21" s="590" t="s">
        <v>340</v>
      </c>
      <c r="C21" s="591"/>
      <c r="D21" s="276"/>
      <c r="E21" s="276"/>
      <c r="F21" s="276"/>
      <c r="G21" s="276"/>
      <c r="H21" s="276"/>
      <c r="I21" s="276"/>
      <c r="J21" s="276"/>
      <c r="K21" s="277">
        <f>L21+N21+O21</f>
        <v>400000</v>
      </c>
      <c r="L21" s="277">
        <f>L613</f>
        <v>292190.72193</v>
      </c>
      <c r="M21" s="277">
        <f>M613</f>
        <v>0</v>
      </c>
      <c r="N21" s="277">
        <f t="shared" ref="N21:Y21" si="51">N613</f>
        <v>0</v>
      </c>
      <c r="O21" s="277">
        <f t="shared" si="51"/>
        <v>107809.27807</v>
      </c>
      <c r="P21" s="277">
        <f>R21</f>
        <v>144240.87015999999</v>
      </c>
      <c r="Q21" s="278">
        <f>P21/K21</f>
        <v>0.3606021754</v>
      </c>
      <c r="R21" s="277">
        <f>R613</f>
        <v>144240.87015999999</v>
      </c>
      <c r="S21" s="278">
        <f>R21/K21</f>
        <v>0.3606021754</v>
      </c>
      <c r="T21" s="277">
        <f>T613</f>
        <v>0</v>
      </c>
      <c r="U21" s="277">
        <v>0</v>
      </c>
      <c r="V21" s="277">
        <f t="shared" ref="V21" si="52">V613</f>
        <v>0</v>
      </c>
      <c r="W21" s="277">
        <f t="shared" si="51"/>
        <v>0</v>
      </c>
      <c r="X21" s="277">
        <f t="shared" ref="X21" si="53">X613</f>
        <v>0</v>
      </c>
      <c r="Y21" s="277">
        <f t="shared" si="51"/>
        <v>0</v>
      </c>
      <c r="Z21" s="277">
        <f>AB21+AH21</f>
        <v>152937.03015999999</v>
      </c>
      <c r="AA21" s="278">
        <f>Z21/K21</f>
        <v>0.3823425754</v>
      </c>
      <c r="AB21" s="277">
        <f>AB613</f>
        <v>144240.87015999999</v>
      </c>
      <c r="AC21" s="278">
        <v>0</v>
      </c>
      <c r="AD21" s="277">
        <f>AD613</f>
        <v>0</v>
      </c>
      <c r="AE21" s="278">
        <v>0</v>
      </c>
      <c r="AF21" s="277">
        <v>0</v>
      </c>
      <c r="AG21" s="278">
        <v>0</v>
      </c>
      <c r="AH21" s="277">
        <f t="shared" ref="AH21" si="54">AH613</f>
        <v>8696.16</v>
      </c>
      <c r="AI21" s="278">
        <v>0</v>
      </c>
      <c r="AJ21" s="277">
        <f>AL21+AR21</f>
        <v>400000</v>
      </c>
      <c r="AK21" s="278">
        <f t="shared" si="13"/>
        <v>1</v>
      </c>
      <c r="AL21" s="277">
        <f>AL613</f>
        <v>292190.72193</v>
      </c>
      <c r="AM21" s="278">
        <f t="shared" si="1"/>
        <v>1</v>
      </c>
      <c r="AN21" s="277">
        <f>AN613</f>
        <v>0</v>
      </c>
      <c r="AO21" s="278">
        <v>0</v>
      </c>
      <c r="AP21" s="277">
        <v>0</v>
      </c>
      <c r="AQ21" s="278">
        <v>0</v>
      </c>
      <c r="AR21" s="277">
        <f t="shared" ref="AR21" si="55">AR613</f>
        <v>107809.27807</v>
      </c>
      <c r="AS21" s="278">
        <f t="shared" si="16"/>
        <v>1</v>
      </c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80"/>
      <c r="BF21" s="281"/>
      <c r="BG21" s="280"/>
      <c r="BH21" s="281"/>
      <c r="BI21" s="280"/>
      <c r="BJ21" s="281"/>
      <c r="BK21" s="280"/>
      <c r="BL21" s="281"/>
      <c r="BM21" s="136"/>
      <c r="BN21" s="136"/>
    </row>
    <row r="22" spans="2:70" s="120" customFormat="1" ht="65.25" hidden="1" customHeight="1" x14ac:dyDescent="0.25">
      <c r="B22" s="573" t="s">
        <v>420</v>
      </c>
      <c r="C22" s="573"/>
      <c r="D22" s="282"/>
      <c r="E22" s="282"/>
      <c r="F22" s="282"/>
      <c r="G22" s="282"/>
      <c r="H22" s="282"/>
      <c r="I22" s="282"/>
      <c r="J22" s="282"/>
      <c r="K22" s="283">
        <v>0</v>
      </c>
      <c r="L22" s="283">
        <f>L137</f>
        <v>0</v>
      </c>
      <c r="M22" s="283">
        <f>M137</f>
        <v>0</v>
      </c>
      <c r="N22" s="283">
        <f t="shared" ref="N22:BD22" si="56">N46</f>
        <v>0</v>
      </c>
      <c r="O22" s="283">
        <f t="shared" si="56"/>
        <v>0</v>
      </c>
      <c r="P22" s="283">
        <f t="shared" si="47"/>
        <v>24465.020120000001</v>
      </c>
      <c r="Q22" s="284">
        <v>0</v>
      </c>
      <c r="R22" s="283">
        <f>R137</f>
        <v>24465.020120000001</v>
      </c>
      <c r="S22" s="284">
        <v>0</v>
      </c>
      <c r="T22" s="283">
        <f>T137</f>
        <v>0</v>
      </c>
      <c r="U22" s="284">
        <v>0</v>
      </c>
      <c r="V22" s="282">
        <f t="shared" ref="V22" si="57">V46</f>
        <v>0</v>
      </c>
      <c r="W22" s="284">
        <v>0</v>
      </c>
      <c r="X22" s="283">
        <f t="shared" ref="X22" si="58">X46</f>
        <v>0</v>
      </c>
      <c r="Y22" s="284">
        <v>0</v>
      </c>
      <c r="Z22" s="283">
        <v>0</v>
      </c>
      <c r="AA22" s="284">
        <v>0</v>
      </c>
      <c r="AB22" s="283">
        <v>0</v>
      </c>
      <c r="AC22" s="284">
        <v>0</v>
      </c>
      <c r="AD22" s="283">
        <v>0</v>
      </c>
      <c r="AE22" s="284">
        <v>0</v>
      </c>
      <c r="AF22" s="283">
        <f t="shared" ref="AF22" si="59">AF46</f>
        <v>0</v>
      </c>
      <c r="AG22" s="284">
        <v>0</v>
      </c>
      <c r="AH22" s="283">
        <f t="shared" ref="AH22" si="60">AH46</f>
        <v>0</v>
      </c>
      <c r="AI22" s="284">
        <v>0</v>
      </c>
      <c r="AJ22" s="283">
        <v>0</v>
      </c>
      <c r="AK22" s="284">
        <v>0</v>
      </c>
      <c r="AL22" s="283">
        <v>0</v>
      </c>
      <c r="AM22" s="284">
        <v>0</v>
      </c>
      <c r="AN22" s="283">
        <v>0</v>
      </c>
      <c r="AO22" s="284">
        <v>0</v>
      </c>
      <c r="AP22" s="283">
        <f t="shared" ref="AP22" si="61">AP46</f>
        <v>0</v>
      </c>
      <c r="AQ22" s="284">
        <v>0</v>
      </c>
      <c r="AR22" s="283">
        <f t="shared" ref="AR22" si="62">AR46</f>
        <v>0</v>
      </c>
      <c r="AS22" s="284">
        <v>0</v>
      </c>
      <c r="AT22" s="285">
        <f t="shared" si="56"/>
        <v>0</v>
      </c>
      <c r="AU22" s="285">
        <f t="shared" si="56"/>
        <v>0</v>
      </c>
      <c r="AV22" s="285">
        <f t="shared" si="56"/>
        <v>0</v>
      </c>
      <c r="AW22" s="285">
        <f t="shared" si="56"/>
        <v>0</v>
      </c>
      <c r="AX22" s="285">
        <f t="shared" si="56"/>
        <v>0</v>
      </c>
      <c r="AY22" s="285">
        <f t="shared" si="56"/>
        <v>0</v>
      </c>
      <c r="AZ22" s="285">
        <f t="shared" si="56"/>
        <v>0</v>
      </c>
      <c r="BA22" s="285">
        <f t="shared" si="56"/>
        <v>0</v>
      </c>
      <c r="BB22" s="285">
        <f t="shared" si="56"/>
        <v>0</v>
      </c>
      <c r="BC22" s="285">
        <f t="shared" si="56"/>
        <v>0</v>
      </c>
      <c r="BD22" s="285">
        <f t="shared" si="56"/>
        <v>0</v>
      </c>
      <c r="BE22" s="286">
        <v>0</v>
      </c>
      <c r="BF22" s="287">
        <v>0</v>
      </c>
      <c r="BG22" s="286">
        <v>0</v>
      </c>
      <c r="BH22" s="287">
        <v>0</v>
      </c>
      <c r="BI22" s="286">
        <f t="shared" ref="BI22" si="63">BI46</f>
        <v>0</v>
      </c>
      <c r="BJ22" s="287">
        <v>0</v>
      </c>
      <c r="BK22" s="286">
        <f t="shared" ref="BK22" si="64">BK46</f>
        <v>0</v>
      </c>
      <c r="BL22" s="287">
        <v>0</v>
      </c>
      <c r="BM22" s="119"/>
      <c r="BN22" s="119"/>
    </row>
    <row r="23" spans="2:70" s="27" customFormat="1" ht="46.5" customHeight="1" x14ac:dyDescent="0.25">
      <c r="B23" s="584" t="s">
        <v>43</v>
      </c>
      <c r="C23" s="584"/>
      <c r="D23" s="288" t="e">
        <f>D49+#REF!</f>
        <v>#REF!</v>
      </c>
      <c r="E23" s="288" t="e">
        <f t="shared" ref="E23:J23" si="65">E750</f>
        <v>#REF!</v>
      </c>
      <c r="F23" s="288" t="e">
        <f t="shared" si="65"/>
        <v>#REF!</v>
      </c>
      <c r="G23" s="288" t="e">
        <f t="shared" si="65"/>
        <v>#REF!</v>
      </c>
      <c r="H23" s="288" t="e">
        <f t="shared" si="65"/>
        <v>#REF!</v>
      </c>
      <c r="I23" s="288" t="e">
        <f t="shared" si="65"/>
        <v>#REF!</v>
      </c>
      <c r="J23" s="288" t="e">
        <f t="shared" si="65"/>
        <v>#REF!</v>
      </c>
      <c r="K23" s="289">
        <f>O23</f>
        <v>1871643.3972699996</v>
      </c>
      <c r="L23" s="289">
        <f>L49+L707</f>
        <v>0</v>
      </c>
      <c r="M23" s="289">
        <f>M49+M707</f>
        <v>0</v>
      </c>
      <c r="N23" s="289">
        <f>N49+N707</f>
        <v>0</v>
      </c>
      <c r="O23" s="289">
        <f>O49+O707+O714+O729</f>
        <v>1871643.3972699996</v>
      </c>
      <c r="P23" s="289">
        <f>X23</f>
        <v>621191.55932999996</v>
      </c>
      <c r="Q23" s="290">
        <f t="shared" si="3"/>
        <v>0.33189632182929563</v>
      </c>
      <c r="R23" s="289">
        <f>R49+R707</f>
        <v>0</v>
      </c>
      <c r="S23" s="290">
        <v>0</v>
      </c>
      <c r="T23" s="289">
        <f>T49+T707</f>
        <v>0</v>
      </c>
      <c r="U23" s="290">
        <v>0</v>
      </c>
      <c r="V23" s="288">
        <f>V49+V707</f>
        <v>0</v>
      </c>
      <c r="W23" s="290">
        <v>0</v>
      </c>
      <c r="X23" s="289">
        <f>X49+X707+X714+X729</f>
        <v>621191.55932999996</v>
      </c>
      <c r="Y23" s="290">
        <f t="shared" si="7"/>
        <v>0.33189632182929563</v>
      </c>
      <c r="Z23" s="289">
        <f>AH23</f>
        <v>798752.36019999988</v>
      </c>
      <c r="AA23" s="290">
        <f t="shared" si="8"/>
        <v>0.42676524885299688</v>
      </c>
      <c r="AB23" s="289">
        <f>AB49+AB707</f>
        <v>0</v>
      </c>
      <c r="AC23" s="290">
        <v>0</v>
      </c>
      <c r="AD23" s="289">
        <f>AD49+AD707</f>
        <v>0</v>
      </c>
      <c r="AE23" s="290">
        <v>0</v>
      </c>
      <c r="AF23" s="289">
        <f>AF49+AF707</f>
        <v>0</v>
      </c>
      <c r="AG23" s="290">
        <v>0</v>
      </c>
      <c r="AH23" s="289">
        <f>AH49+AH707+AH714+AH729</f>
        <v>798752.36019999988</v>
      </c>
      <c r="AI23" s="290">
        <f t="shared" si="12"/>
        <v>0.42676524885299688</v>
      </c>
      <c r="AJ23" s="289">
        <f>AL23+AP23+AR23</f>
        <v>1871643.3972699996</v>
      </c>
      <c r="AK23" s="290">
        <f t="shared" si="13"/>
        <v>1</v>
      </c>
      <c r="AL23" s="289">
        <f>AL49+AL707</f>
        <v>0</v>
      </c>
      <c r="AM23" s="290">
        <v>0</v>
      </c>
      <c r="AN23" s="289">
        <f>AN49+AN707</f>
        <v>0</v>
      </c>
      <c r="AO23" s="290">
        <v>0</v>
      </c>
      <c r="AP23" s="289">
        <f>AP49+AP707</f>
        <v>0</v>
      </c>
      <c r="AQ23" s="290">
        <v>0</v>
      </c>
      <c r="AR23" s="289">
        <f>AR49+AR707+AR714+AR729</f>
        <v>1871643.3972699996</v>
      </c>
      <c r="AS23" s="290">
        <f t="shared" si="16"/>
        <v>1</v>
      </c>
      <c r="AT23" s="291" t="e">
        <f t="shared" ref="AT23:BD23" si="66">AT49+AT707</f>
        <v>#REF!</v>
      </c>
      <c r="AU23" s="291" t="e">
        <f t="shared" si="66"/>
        <v>#REF!</v>
      </c>
      <c r="AV23" s="291" t="e">
        <f t="shared" si="66"/>
        <v>#REF!</v>
      </c>
      <c r="AW23" s="291" t="e">
        <f t="shared" si="66"/>
        <v>#DIV/0!</v>
      </c>
      <c r="AX23" s="291" t="e">
        <f t="shared" si="66"/>
        <v>#REF!</v>
      </c>
      <c r="AY23" s="291" t="e">
        <f t="shared" si="66"/>
        <v>#REF!</v>
      </c>
      <c r="AZ23" s="291" t="e">
        <f t="shared" si="66"/>
        <v>#DIV/0!</v>
      </c>
      <c r="BA23" s="291" t="e">
        <f t="shared" si="66"/>
        <v>#REF!</v>
      </c>
      <c r="BB23" s="291" t="e">
        <f t="shared" si="66"/>
        <v>#REF!</v>
      </c>
      <c r="BC23" s="291" t="e">
        <f t="shared" si="66"/>
        <v>#REF!</v>
      </c>
      <c r="BD23" s="291" t="e">
        <f t="shared" si="66"/>
        <v>#REF!</v>
      </c>
      <c r="BE23" s="292">
        <f t="shared" ref="BE23:BE40" si="67">BG23+BI23+BK23</f>
        <v>1172357.02917</v>
      </c>
      <c r="BF23" s="293">
        <f t="shared" si="18"/>
        <v>0.62637841742717304</v>
      </c>
      <c r="BG23" s="292">
        <f>BG49+BG707</f>
        <v>0</v>
      </c>
      <c r="BH23" s="293">
        <v>0</v>
      </c>
      <c r="BI23" s="292">
        <f>BI49+BI707</f>
        <v>0</v>
      </c>
      <c r="BJ23" s="293">
        <v>0</v>
      </c>
      <c r="BK23" s="292">
        <f>BK49+BK707+BK714</f>
        <v>1172357.02917</v>
      </c>
      <c r="BL23" s="293">
        <f t="shared" si="21"/>
        <v>0.62637841742717304</v>
      </c>
      <c r="BM23" s="26"/>
      <c r="BN23" s="26"/>
    </row>
    <row r="24" spans="2:70" s="117" customFormat="1" ht="84" customHeight="1" x14ac:dyDescent="0.25">
      <c r="B24" s="594" t="s">
        <v>44</v>
      </c>
      <c r="C24" s="594"/>
      <c r="D24" s="258"/>
      <c r="E24" s="258">
        <v>0</v>
      </c>
      <c r="F24" s="258"/>
      <c r="G24" s="258"/>
      <c r="H24" s="258">
        <v>0</v>
      </c>
      <c r="I24" s="258"/>
      <c r="J24" s="258"/>
      <c r="K24" s="259">
        <f>L24+N24+O24</f>
        <v>847.5</v>
      </c>
      <c r="L24" s="259">
        <f>L758</f>
        <v>678</v>
      </c>
      <c r="M24" s="259">
        <f>M758</f>
        <v>0</v>
      </c>
      <c r="N24" s="259">
        <f t="shared" ref="N24:O24" si="68">N758</f>
        <v>169.5</v>
      </c>
      <c r="O24" s="259">
        <f t="shared" si="68"/>
        <v>0</v>
      </c>
      <c r="P24" s="259">
        <f t="shared" si="47"/>
        <v>791</v>
      </c>
      <c r="Q24" s="260">
        <f t="shared" si="3"/>
        <v>0.93333333333333335</v>
      </c>
      <c r="R24" s="259">
        <f>R758</f>
        <v>621.5</v>
      </c>
      <c r="S24" s="260">
        <f t="shared" si="4"/>
        <v>0.91666666666666663</v>
      </c>
      <c r="T24" s="259">
        <f>T758</f>
        <v>0</v>
      </c>
      <c r="U24" s="260">
        <v>0</v>
      </c>
      <c r="V24" s="258">
        <f>V758</f>
        <v>169.5</v>
      </c>
      <c r="W24" s="260">
        <f t="shared" si="6"/>
        <v>1</v>
      </c>
      <c r="X24" s="259">
        <f>X688</f>
        <v>0</v>
      </c>
      <c r="Y24" s="260">
        <v>0</v>
      </c>
      <c r="Z24" s="259">
        <f>AB24+AF24+AH24</f>
        <v>791</v>
      </c>
      <c r="AA24" s="260">
        <f t="shared" si="8"/>
        <v>0.93333333333333335</v>
      </c>
      <c r="AB24" s="259">
        <f>AB758</f>
        <v>621.5</v>
      </c>
      <c r="AC24" s="260">
        <f t="shared" si="9"/>
        <v>0.91666666666666663</v>
      </c>
      <c r="AD24" s="259">
        <f>AD758</f>
        <v>0</v>
      </c>
      <c r="AE24" s="260">
        <v>0</v>
      </c>
      <c r="AF24" s="259">
        <f t="shared" ref="AF24" si="69">AF758</f>
        <v>169.5</v>
      </c>
      <c r="AG24" s="260">
        <f t="shared" si="11"/>
        <v>1</v>
      </c>
      <c r="AH24" s="259">
        <f>AH688</f>
        <v>0</v>
      </c>
      <c r="AI24" s="260">
        <v>0</v>
      </c>
      <c r="AJ24" s="259">
        <f>AL24+AP24+AR24</f>
        <v>791</v>
      </c>
      <c r="AK24" s="260">
        <f t="shared" si="13"/>
        <v>0.93333333333333335</v>
      </c>
      <c r="AL24" s="259">
        <f>AL758</f>
        <v>621.5</v>
      </c>
      <c r="AM24" s="260">
        <f>AL24/L24</f>
        <v>0.91666666666666663</v>
      </c>
      <c r="AN24" s="259">
        <f>AN758</f>
        <v>0</v>
      </c>
      <c r="AO24" s="260">
        <v>0</v>
      </c>
      <c r="AP24" s="259">
        <f t="shared" ref="AP24" si="70">AP758</f>
        <v>169.5</v>
      </c>
      <c r="AQ24" s="260">
        <f t="shared" si="15"/>
        <v>1</v>
      </c>
      <c r="AR24" s="259">
        <v>0</v>
      </c>
      <c r="AS24" s="260">
        <v>0</v>
      </c>
      <c r="AT24" s="261">
        <f>AT744</f>
        <v>0</v>
      </c>
      <c r="AU24" s="261"/>
      <c r="AV24" s="261"/>
      <c r="AW24" s="261">
        <f>AX24+AY24+AZ24</f>
        <v>0</v>
      </c>
      <c r="AX24" s="261">
        <f>AX744</f>
        <v>0</v>
      </c>
      <c r="AY24" s="261"/>
      <c r="AZ24" s="261"/>
      <c r="BA24" s="261">
        <f>BB24+BC24+BD24</f>
        <v>0</v>
      </c>
      <c r="BB24" s="261">
        <f>BB744</f>
        <v>0</v>
      </c>
      <c r="BC24" s="261"/>
      <c r="BD24" s="261"/>
      <c r="BE24" s="262">
        <f t="shared" si="67"/>
        <v>56.5</v>
      </c>
      <c r="BF24" s="263">
        <f t="shared" si="18"/>
        <v>6.6666666666666666E-2</v>
      </c>
      <c r="BG24" s="262">
        <f>BG758</f>
        <v>56.5</v>
      </c>
      <c r="BH24" s="263">
        <f t="shared" si="19"/>
        <v>8.3333333333333329E-2</v>
      </c>
      <c r="BI24" s="262">
        <f t="shared" ref="BI24" si="71">BI758</f>
        <v>0</v>
      </c>
      <c r="BJ24" s="263">
        <f t="shared" si="20"/>
        <v>0</v>
      </c>
      <c r="BK24" s="262">
        <v>0</v>
      </c>
      <c r="BL24" s="263">
        <v>0</v>
      </c>
    </row>
    <row r="25" spans="2:70" s="19" customFormat="1" ht="84" hidden="1" customHeight="1" x14ac:dyDescent="0.25">
      <c r="B25" s="594" t="s">
        <v>45</v>
      </c>
      <c r="C25" s="594"/>
      <c r="D25" s="258" t="e">
        <f>D576+#REF!+#REF!</f>
        <v>#REF!</v>
      </c>
      <c r="E25" s="258" t="e">
        <f>E576+#REF!+#REF!</f>
        <v>#REF!</v>
      </c>
      <c r="F25" s="258" t="e">
        <f>F576+#REF!+#REF!</f>
        <v>#REF!</v>
      </c>
      <c r="G25" s="258" t="e">
        <f>G576+#REF!+#REF!</f>
        <v>#REF!</v>
      </c>
      <c r="H25" s="258" t="e">
        <f>H576+#REF!+#REF!</f>
        <v>#REF!</v>
      </c>
      <c r="I25" s="258" t="e">
        <f>I576+#REF!+#REF!</f>
        <v>#REF!</v>
      </c>
      <c r="J25" s="258" t="e">
        <f>J576+#REF!+#REF!</f>
        <v>#REF!</v>
      </c>
      <c r="K25" s="259">
        <v>0</v>
      </c>
      <c r="L25" s="259">
        <v>0</v>
      </c>
      <c r="M25" s="259"/>
      <c r="N25" s="259">
        <v>0</v>
      </c>
      <c r="O25" s="259">
        <v>0</v>
      </c>
      <c r="P25" s="259">
        <f t="shared" si="47"/>
        <v>0</v>
      </c>
      <c r="Q25" s="260" t="e">
        <f t="shared" si="3"/>
        <v>#DIV/0!</v>
      </c>
      <c r="R25" s="259">
        <v>0</v>
      </c>
      <c r="S25" s="236" t="e">
        <f t="shared" si="4"/>
        <v>#DIV/0!</v>
      </c>
      <c r="T25" s="259">
        <v>0</v>
      </c>
      <c r="U25" s="236" t="e">
        <f t="shared" si="5"/>
        <v>#DIV/0!</v>
      </c>
      <c r="V25" s="258">
        <v>0</v>
      </c>
      <c r="W25" s="236" t="e">
        <f t="shared" si="6"/>
        <v>#DIV/0!</v>
      </c>
      <c r="X25" s="259">
        <v>0</v>
      </c>
      <c r="Y25" s="236" t="e">
        <f t="shared" si="7"/>
        <v>#DIV/0!</v>
      </c>
      <c r="Z25" s="259">
        <f t="shared" ref="Z25" si="72">Z756</f>
        <v>0</v>
      </c>
      <c r="AA25" s="236" t="e">
        <f t="shared" si="8"/>
        <v>#DIV/0!</v>
      </c>
      <c r="AB25" s="259">
        <f t="shared" ref="AB25:AD25" si="73">AB756</f>
        <v>0</v>
      </c>
      <c r="AC25" s="236" t="e">
        <f t="shared" si="9"/>
        <v>#DIV/0!</v>
      </c>
      <c r="AD25" s="259">
        <f t="shared" si="73"/>
        <v>0</v>
      </c>
      <c r="AE25" s="236" t="e">
        <f t="shared" si="10"/>
        <v>#DIV/0!</v>
      </c>
      <c r="AF25" s="259">
        <v>0</v>
      </c>
      <c r="AG25" s="236" t="e">
        <f t="shared" si="11"/>
        <v>#DIV/0!</v>
      </c>
      <c r="AH25" s="259">
        <v>0</v>
      </c>
      <c r="AI25" s="236" t="e">
        <f t="shared" si="12"/>
        <v>#DIV/0!</v>
      </c>
      <c r="AJ25" s="259">
        <f ca="1">AL25+AP25+AR25</f>
        <v>0</v>
      </c>
      <c r="AK25" s="260">
        <f t="shared" ca="1" si="13"/>
        <v>0</v>
      </c>
      <c r="AL25" s="259">
        <f>AL756</f>
        <v>0</v>
      </c>
      <c r="AM25" s="294" t="e">
        <f>AL25/L25</f>
        <v>#DIV/0!</v>
      </c>
      <c r="AN25" s="259">
        <f>AN756</f>
        <v>0</v>
      </c>
      <c r="AO25" s="260" t="e">
        <f t="shared" si="14"/>
        <v>#DIV/0!</v>
      </c>
      <c r="AP25" s="259">
        <f t="shared" ref="AP25" si="74">AP756</f>
        <v>0</v>
      </c>
      <c r="AQ25" s="236" t="e">
        <f t="shared" si="15"/>
        <v>#DIV/0!</v>
      </c>
      <c r="AR25" s="259">
        <f t="shared" ref="AR25" ca="1" si="75">AR756</f>
        <v>0</v>
      </c>
      <c r="AS25" s="260">
        <v>0</v>
      </c>
      <c r="AT25" s="261">
        <v>0</v>
      </c>
      <c r="AU25" s="261">
        <v>0</v>
      </c>
      <c r="AV25" s="261">
        <v>0</v>
      </c>
      <c r="AW25" s="261">
        <v>0</v>
      </c>
      <c r="AX25" s="261">
        <v>0</v>
      </c>
      <c r="AY25" s="261">
        <v>0</v>
      </c>
      <c r="AZ25" s="261">
        <v>0</v>
      </c>
      <c r="BA25" s="261">
        <v>0</v>
      </c>
      <c r="BB25" s="261">
        <v>0</v>
      </c>
      <c r="BC25" s="261">
        <v>0</v>
      </c>
      <c r="BD25" s="261">
        <v>0</v>
      </c>
      <c r="BE25" s="262">
        <f t="shared" si="67"/>
        <v>0</v>
      </c>
      <c r="BF25" s="240" t="e">
        <f t="shared" si="18"/>
        <v>#DIV/0!</v>
      </c>
      <c r="BG25" s="262">
        <f t="shared" ref="BG25" si="76">BG756</f>
        <v>0</v>
      </c>
      <c r="BH25" s="240" t="e">
        <f t="shared" si="19"/>
        <v>#DIV/0!</v>
      </c>
      <c r="BI25" s="262">
        <f t="shared" ref="BI25" si="77">BI756</f>
        <v>0</v>
      </c>
      <c r="BJ25" s="240" t="e">
        <f t="shared" si="20"/>
        <v>#DIV/0!</v>
      </c>
      <c r="BK25" s="262">
        <f t="shared" ref="BK25" si="78">BK756</f>
        <v>0</v>
      </c>
      <c r="BL25" s="240" t="e">
        <f t="shared" si="21"/>
        <v>#DIV/0!</v>
      </c>
    </row>
    <row r="26" spans="2:70" s="119" customFormat="1" ht="110.25" customHeight="1" x14ac:dyDescent="0.25">
      <c r="B26" s="620" t="s">
        <v>431</v>
      </c>
      <c r="C26" s="620"/>
      <c r="D26" s="282"/>
      <c r="E26" s="282"/>
      <c r="F26" s="282"/>
      <c r="G26" s="282"/>
      <c r="H26" s="282"/>
      <c r="I26" s="282"/>
      <c r="J26" s="282"/>
      <c r="K26" s="283">
        <f>O26</f>
        <v>150</v>
      </c>
      <c r="L26" s="283">
        <v>0</v>
      </c>
      <c r="M26" s="283">
        <v>0</v>
      </c>
      <c r="N26" s="283">
        <v>0</v>
      </c>
      <c r="O26" s="283">
        <f>O606</f>
        <v>150</v>
      </c>
      <c r="P26" s="283">
        <f>X26</f>
        <v>0</v>
      </c>
      <c r="Q26" s="284">
        <f t="shared" si="3"/>
        <v>0</v>
      </c>
      <c r="R26" s="283"/>
      <c r="S26" s="284"/>
      <c r="T26" s="283"/>
      <c r="U26" s="284">
        <v>0</v>
      </c>
      <c r="V26" s="282"/>
      <c r="W26" s="284"/>
      <c r="X26" s="283"/>
      <c r="Y26" s="284"/>
      <c r="Z26" s="283">
        <f>AH26</f>
        <v>0</v>
      </c>
      <c r="AA26" s="284">
        <v>0</v>
      </c>
      <c r="AB26" s="283"/>
      <c r="AC26" s="284"/>
      <c r="AD26" s="283"/>
      <c r="AE26" s="284">
        <v>0</v>
      </c>
      <c r="AF26" s="283"/>
      <c r="AG26" s="284"/>
      <c r="AH26" s="283"/>
      <c r="AI26" s="284"/>
      <c r="AJ26" s="283">
        <f>AR26</f>
        <v>0</v>
      </c>
      <c r="AK26" s="284">
        <f t="shared" si="13"/>
        <v>0</v>
      </c>
      <c r="AL26" s="283"/>
      <c r="AM26" s="294"/>
      <c r="AN26" s="283"/>
      <c r="AO26" s="284">
        <v>0</v>
      </c>
      <c r="AP26" s="283"/>
      <c r="AQ26" s="284"/>
      <c r="AR26" s="283"/>
      <c r="AS26" s="284">
        <v>0</v>
      </c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6"/>
      <c r="BF26" s="287"/>
      <c r="BG26" s="286"/>
      <c r="BH26" s="287"/>
      <c r="BI26" s="286"/>
      <c r="BJ26" s="287"/>
      <c r="BK26" s="286"/>
      <c r="BL26" s="287"/>
    </row>
    <row r="27" spans="2:70" s="28" customFormat="1" ht="56.25" customHeight="1" x14ac:dyDescent="0.25">
      <c r="B27" s="588" t="s">
        <v>46</v>
      </c>
      <c r="C27" s="588"/>
      <c r="D27" s="234" t="e">
        <f>D449+#REF!+#REF!</f>
        <v>#REF!</v>
      </c>
      <c r="E27" s="234" t="e">
        <f>F27</f>
        <v>#REF!</v>
      </c>
      <c r="F27" s="234" t="e">
        <f>F449+#REF!+#REF!</f>
        <v>#REF!</v>
      </c>
      <c r="G27" s="234"/>
      <c r="H27" s="234" t="e">
        <f>I27</f>
        <v>#REF!</v>
      </c>
      <c r="I27" s="234" t="e">
        <f>I449+#REF!+#REF!</f>
        <v>#REF!</v>
      </c>
      <c r="J27" s="234"/>
      <c r="K27" s="235">
        <f>K52</f>
        <v>4156249.6315000001</v>
      </c>
      <c r="L27" s="235">
        <f t="shared" ref="L27:P27" si="79">L52</f>
        <v>4156249.6315000001</v>
      </c>
      <c r="M27" s="235">
        <f t="shared" si="79"/>
        <v>0</v>
      </c>
      <c r="N27" s="235">
        <f t="shared" si="79"/>
        <v>0</v>
      </c>
      <c r="O27" s="235">
        <f t="shared" si="79"/>
        <v>0</v>
      </c>
      <c r="P27" s="235">
        <f t="shared" si="79"/>
        <v>2823809.5310399998</v>
      </c>
      <c r="Q27" s="236">
        <f t="shared" si="3"/>
        <v>0.67941287973621556</v>
      </c>
      <c r="R27" s="235">
        <f>R52</f>
        <v>2823809.5310399998</v>
      </c>
      <c r="S27" s="236">
        <f t="shared" si="4"/>
        <v>0.67941287973621556</v>
      </c>
      <c r="T27" s="235">
        <f>T52</f>
        <v>0</v>
      </c>
      <c r="U27" s="236">
        <v>0</v>
      </c>
      <c r="V27" s="235">
        <f t="shared" ref="V27" si="80">V52</f>
        <v>0</v>
      </c>
      <c r="W27" s="236">
        <v>0</v>
      </c>
      <c r="X27" s="235">
        <f t="shared" ref="X27" si="81">X52</f>
        <v>0</v>
      </c>
      <c r="Y27" s="236">
        <v>0</v>
      </c>
      <c r="Z27" s="235">
        <f t="shared" ref="Z27" si="82">Z52</f>
        <v>2551428.32712</v>
      </c>
      <c r="AA27" s="236">
        <f t="shared" si="8"/>
        <v>0.61387754666679717</v>
      </c>
      <c r="AB27" s="235">
        <f t="shared" ref="AB27:AD27" si="83">AB52</f>
        <v>2551428.32712</v>
      </c>
      <c r="AC27" s="236">
        <f t="shared" si="9"/>
        <v>0.61387754666679717</v>
      </c>
      <c r="AD27" s="235">
        <f t="shared" si="83"/>
        <v>0</v>
      </c>
      <c r="AE27" s="236">
        <v>0</v>
      </c>
      <c r="AF27" s="235">
        <f t="shared" ref="AF27" si="84">AF52</f>
        <v>0</v>
      </c>
      <c r="AG27" s="236">
        <v>0</v>
      </c>
      <c r="AH27" s="235">
        <f t="shared" ref="AH27" si="85">AH52</f>
        <v>0</v>
      </c>
      <c r="AI27" s="236">
        <v>0</v>
      </c>
      <c r="AJ27" s="235">
        <f t="shared" ref="AJ27" si="86">AJ52</f>
        <v>3716519.2697299998</v>
      </c>
      <c r="AK27" s="236">
        <f t="shared" si="13"/>
        <v>0.89420020432908875</v>
      </c>
      <c r="AL27" s="235">
        <f>AL52</f>
        <v>3716519.2697299998</v>
      </c>
      <c r="AM27" s="236">
        <f>AL27/L27</f>
        <v>0.89420020432908875</v>
      </c>
      <c r="AN27" s="235">
        <f>AN52</f>
        <v>0</v>
      </c>
      <c r="AO27" s="236">
        <v>0</v>
      </c>
      <c r="AP27" s="235">
        <f t="shared" ref="AP27" si="87">AP52</f>
        <v>0</v>
      </c>
      <c r="AQ27" s="236">
        <v>0</v>
      </c>
      <c r="AR27" s="235">
        <f t="shared" ref="AR27" si="88">AR52</f>
        <v>0</v>
      </c>
      <c r="AS27" s="236">
        <v>0</v>
      </c>
      <c r="AT27" s="238">
        <f t="shared" ref="AT27:BD27" si="89">AT52</f>
        <v>1020000</v>
      </c>
      <c r="AU27" s="238">
        <f t="shared" si="89"/>
        <v>0</v>
      </c>
      <c r="AV27" s="238">
        <f t="shared" si="89"/>
        <v>0</v>
      </c>
      <c r="AW27" s="238" t="e">
        <f t="shared" si="89"/>
        <v>#REF!</v>
      </c>
      <c r="AX27" s="238" t="e">
        <f t="shared" si="89"/>
        <v>#REF!</v>
      </c>
      <c r="AY27" s="238">
        <f t="shared" si="89"/>
        <v>0</v>
      </c>
      <c r="AZ27" s="238">
        <f t="shared" si="89"/>
        <v>0</v>
      </c>
      <c r="BA27" s="238">
        <f t="shared" si="89"/>
        <v>6637684.1599200005</v>
      </c>
      <c r="BB27" s="238">
        <f t="shared" si="89"/>
        <v>6636723.8058000002</v>
      </c>
      <c r="BC27" s="238">
        <f t="shared" si="89"/>
        <v>0</v>
      </c>
      <c r="BD27" s="238">
        <f t="shared" si="89"/>
        <v>0</v>
      </c>
      <c r="BE27" s="239">
        <f t="shared" si="67"/>
        <v>1279538.2933799997</v>
      </c>
      <c r="BF27" s="240">
        <f t="shared" si="18"/>
        <v>0.3078588648002385</v>
      </c>
      <c r="BG27" s="239">
        <f t="shared" ref="BG27" si="90">BG52</f>
        <v>1279538.2933799997</v>
      </c>
      <c r="BH27" s="240">
        <f t="shared" si="19"/>
        <v>0.3078588648002385</v>
      </c>
      <c r="BI27" s="239">
        <f t="shared" ref="BI27" si="91">BI52</f>
        <v>0</v>
      </c>
      <c r="BJ27" s="240">
        <v>0</v>
      </c>
      <c r="BK27" s="239">
        <f t="shared" ref="BK27" si="92">BK52</f>
        <v>0</v>
      </c>
      <c r="BL27" s="240">
        <v>0</v>
      </c>
    </row>
    <row r="28" spans="2:70" s="29" customFormat="1" ht="35.25" hidden="1" customHeight="1" x14ac:dyDescent="0.25">
      <c r="B28" s="588" t="s">
        <v>40</v>
      </c>
      <c r="C28" s="588"/>
      <c r="D28" s="234"/>
      <c r="E28" s="234"/>
      <c r="F28" s="234"/>
      <c r="G28" s="234"/>
      <c r="H28" s="234"/>
      <c r="I28" s="234"/>
      <c r="J28" s="234"/>
      <c r="K28" s="235"/>
      <c r="L28" s="235"/>
      <c r="M28" s="235"/>
      <c r="N28" s="235"/>
      <c r="O28" s="235"/>
      <c r="P28" s="235">
        <f t="shared" si="47"/>
        <v>0</v>
      </c>
      <c r="Q28" s="236" t="e">
        <f t="shared" si="3"/>
        <v>#DIV/0!</v>
      </c>
      <c r="R28" s="235"/>
      <c r="S28" s="236" t="e">
        <f t="shared" si="4"/>
        <v>#DIV/0!</v>
      </c>
      <c r="T28" s="235"/>
      <c r="U28" s="236" t="e">
        <f t="shared" si="5"/>
        <v>#DIV/0!</v>
      </c>
      <c r="V28" s="235"/>
      <c r="W28" s="236" t="e">
        <f t="shared" si="6"/>
        <v>#DIV/0!</v>
      </c>
      <c r="X28" s="235"/>
      <c r="Y28" s="236" t="e">
        <f t="shared" si="7"/>
        <v>#DIV/0!</v>
      </c>
      <c r="Z28" s="235"/>
      <c r="AA28" s="236" t="e">
        <f t="shared" si="8"/>
        <v>#DIV/0!</v>
      </c>
      <c r="AB28" s="235"/>
      <c r="AC28" s="236" t="e">
        <f t="shared" si="9"/>
        <v>#DIV/0!</v>
      </c>
      <c r="AD28" s="235"/>
      <c r="AE28" s="236" t="e">
        <f t="shared" si="10"/>
        <v>#DIV/0!</v>
      </c>
      <c r="AF28" s="235"/>
      <c r="AG28" s="236" t="e">
        <f t="shared" si="11"/>
        <v>#DIV/0!</v>
      </c>
      <c r="AH28" s="235"/>
      <c r="AI28" s="236" t="e">
        <f t="shared" si="12"/>
        <v>#DIV/0!</v>
      </c>
      <c r="AJ28" s="235">
        <f>AL28+AP28+AR28</f>
        <v>0</v>
      </c>
      <c r="AK28" s="236" t="e">
        <f t="shared" si="13"/>
        <v>#DIV/0!</v>
      </c>
      <c r="AL28" s="235"/>
      <c r="AM28" s="236" t="e">
        <f>AL28/L28</f>
        <v>#DIV/0!</v>
      </c>
      <c r="AN28" s="235"/>
      <c r="AO28" s="236" t="e">
        <f t="shared" si="14"/>
        <v>#DIV/0!</v>
      </c>
      <c r="AP28" s="235"/>
      <c r="AQ28" s="236" t="e">
        <f t="shared" si="15"/>
        <v>#DIV/0!</v>
      </c>
      <c r="AR28" s="235"/>
      <c r="AS28" s="236" t="e">
        <f t="shared" si="16"/>
        <v>#DIV/0!</v>
      </c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9">
        <f t="shared" si="67"/>
        <v>0</v>
      </c>
      <c r="BF28" s="240" t="e">
        <f t="shared" si="18"/>
        <v>#DIV/0!</v>
      </c>
      <c r="BG28" s="239"/>
      <c r="BH28" s="240" t="e">
        <f t="shared" si="19"/>
        <v>#DIV/0!</v>
      </c>
      <c r="BI28" s="239"/>
      <c r="BJ28" s="240" t="e">
        <f t="shared" si="20"/>
        <v>#DIV/0!</v>
      </c>
      <c r="BK28" s="239"/>
      <c r="BL28" s="240" t="e">
        <f t="shared" si="21"/>
        <v>#DIV/0!</v>
      </c>
      <c r="BM28" s="28"/>
      <c r="BN28" s="28"/>
    </row>
    <row r="29" spans="2:70" s="29" customFormat="1" ht="35.25" hidden="1" customHeight="1" x14ac:dyDescent="0.25">
      <c r="B29" s="588" t="s">
        <v>41</v>
      </c>
      <c r="C29" s="588"/>
      <c r="D29" s="234"/>
      <c r="E29" s="234"/>
      <c r="F29" s="234"/>
      <c r="G29" s="234"/>
      <c r="H29" s="234"/>
      <c r="I29" s="234"/>
      <c r="J29" s="234"/>
      <c r="K29" s="235"/>
      <c r="L29" s="235"/>
      <c r="M29" s="235"/>
      <c r="N29" s="235"/>
      <c r="O29" s="235"/>
      <c r="P29" s="235">
        <f t="shared" si="47"/>
        <v>0</v>
      </c>
      <c r="Q29" s="236" t="e">
        <f t="shared" si="3"/>
        <v>#DIV/0!</v>
      </c>
      <c r="R29" s="235"/>
      <c r="S29" s="236" t="e">
        <f t="shared" si="4"/>
        <v>#DIV/0!</v>
      </c>
      <c r="T29" s="235"/>
      <c r="U29" s="236" t="e">
        <f t="shared" si="5"/>
        <v>#DIV/0!</v>
      </c>
      <c r="V29" s="235"/>
      <c r="W29" s="236" t="e">
        <f t="shared" si="6"/>
        <v>#DIV/0!</v>
      </c>
      <c r="X29" s="235"/>
      <c r="Y29" s="236" t="e">
        <f t="shared" si="7"/>
        <v>#DIV/0!</v>
      </c>
      <c r="Z29" s="235"/>
      <c r="AA29" s="236" t="e">
        <f t="shared" si="8"/>
        <v>#DIV/0!</v>
      </c>
      <c r="AB29" s="235"/>
      <c r="AC29" s="236" t="e">
        <f t="shared" si="9"/>
        <v>#DIV/0!</v>
      </c>
      <c r="AD29" s="235"/>
      <c r="AE29" s="236" t="e">
        <f t="shared" si="10"/>
        <v>#DIV/0!</v>
      </c>
      <c r="AF29" s="235"/>
      <c r="AG29" s="236" t="e">
        <f t="shared" si="11"/>
        <v>#DIV/0!</v>
      </c>
      <c r="AH29" s="235"/>
      <c r="AI29" s="236" t="e">
        <f t="shared" si="12"/>
        <v>#DIV/0!</v>
      </c>
      <c r="AJ29" s="235">
        <f>AL29+AP29+AR29</f>
        <v>0</v>
      </c>
      <c r="AK29" s="236" t="e">
        <f t="shared" si="13"/>
        <v>#DIV/0!</v>
      </c>
      <c r="AL29" s="235"/>
      <c r="AM29" s="236" t="e">
        <f>AL29/L29</f>
        <v>#DIV/0!</v>
      </c>
      <c r="AN29" s="235"/>
      <c r="AO29" s="236" t="e">
        <f t="shared" si="14"/>
        <v>#DIV/0!</v>
      </c>
      <c r="AP29" s="235"/>
      <c r="AQ29" s="236" t="e">
        <f t="shared" si="15"/>
        <v>#DIV/0!</v>
      </c>
      <c r="AR29" s="235"/>
      <c r="AS29" s="236" t="e">
        <f t="shared" si="16"/>
        <v>#DIV/0!</v>
      </c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9">
        <f t="shared" si="67"/>
        <v>0</v>
      </c>
      <c r="BF29" s="240" t="e">
        <f t="shared" si="18"/>
        <v>#DIV/0!</v>
      </c>
      <c r="BG29" s="239"/>
      <c r="BH29" s="240" t="e">
        <f t="shared" si="19"/>
        <v>#DIV/0!</v>
      </c>
      <c r="BI29" s="239"/>
      <c r="BJ29" s="240" t="e">
        <f t="shared" si="20"/>
        <v>#DIV/0!</v>
      </c>
      <c r="BK29" s="239"/>
      <c r="BL29" s="240" t="e">
        <f t="shared" si="21"/>
        <v>#DIV/0!</v>
      </c>
      <c r="BM29" s="28"/>
      <c r="BN29" s="28"/>
    </row>
    <row r="30" spans="2:70" s="30" customFormat="1" ht="35.25" hidden="1" customHeight="1" x14ac:dyDescent="0.25">
      <c r="B30" s="595"/>
      <c r="C30" s="595"/>
      <c r="D30" s="295"/>
      <c r="E30" s="295"/>
      <c r="F30" s="295"/>
      <c r="G30" s="295"/>
      <c r="H30" s="295"/>
      <c r="I30" s="295"/>
      <c r="J30" s="295"/>
      <c r="K30" s="296"/>
      <c r="L30" s="296"/>
      <c r="M30" s="296"/>
      <c r="N30" s="296"/>
      <c r="O30" s="296"/>
      <c r="P30" s="296">
        <f t="shared" si="47"/>
        <v>0</v>
      </c>
      <c r="Q30" s="236" t="e">
        <f t="shared" si="3"/>
        <v>#DIV/0!</v>
      </c>
      <c r="R30" s="296"/>
      <c r="S30" s="236" t="e">
        <f t="shared" si="4"/>
        <v>#DIV/0!</v>
      </c>
      <c r="T30" s="296"/>
      <c r="U30" s="236" t="e">
        <f t="shared" si="5"/>
        <v>#DIV/0!</v>
      </c>
      <c r="V30" s="296"/>
      <c r="W30" s="236" t="e">
        <f t="shared" si="6"/>
        <v>#DIV/0!</v>
      </c>
      <c r="X30" s="296"/>
      <c r="Y30" s="236" t="e">
        <f t="shared" si="7"/>
        <v>#DIV/0!</v>
      </c>
      <c r="Z30" s="296"/>
      <c r="AA30" s="236" t="e">
        <f t="shared" si="8"/>
        <v>#DIV/0!</v>
      </c>
      <c r="AB30" s="296"/>
      <c r="AC30" s="236" t="e">
        <f t="shared" si="9"/>
        <v>#DIV/0!</v>
      </c>
      <c r="AD30" s="296"/>
      <c r="AE30" s="236" t="e">
        <f t="shared" si="10"/>
        <v>#DIV/0!</v>
      </c>
      <c r="AF30" s="296"/>
      <c r="AG30" s="236" t="e">
        <f t="shared" si="11"/>
        <v>#DIV/0!</v>
      </c>
      <c r="AH30" s="296"/>
      <c r="AI30" s="236" t="e">
        <f t="shared" si="12"/>
        <v>#DIV/0!</v>
      </c>
      <c r="AJ30" s="296">
        <f>AL30+AP30+AR30</f>
        <v>0</v>
      </c>
      <c r="AK30" s="236" t="e">
        <f t="shared" si="13"/>
        <v>#DIV/0!</v>
      </c>
      <c r="AL30" s="296"/>
      <c r="AM30" s="236" t="e">
        <f>AL30/L30</f>
        <v>#DIV/0!</v>
      </c>
      <c r="AN30" s="296"/>
      <c r="AO30" s="236" t="e">
        <f t="shared" si="14"/>
        <v>#DIV/0!</v>
      </c>
      <c r="AP30" s="296"/>
      <c r="AQ30" s="236" t="e">
        <f t="shared" si="15"/>
        <v>#DIV/0!</v>
      </c>
      <c r="AR30" s="296"/>
      <c r="AS30" s="236" t="e">
        <f t="shared" si="16"/>
        <v>#DIV/0!</v>
      </c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8">
        <f t="shared" si="67"/>
        <v>0</v>
      </c>
      <c r="BF30" s="240" t="e">
        <f t="shared" si="18"/>
        <v>#DIV/0!</v>
      </c>
      <c r="BG30" s="298"/>
      <c r="BH30" s="240" t="e">
        <f t="shared" si="19"/>
        <v>#DIV/0!</v>
      </c>
      <c r="BI30" s="298"/>
      <c r="BJ30" s="240" t="e">
        <f t="shared" si="20"/>
        <v>#DIV/0!</v>
      </c>
      <c r="BK30" s="298"/>
      <c r="BL30" s="240" t="e">
        <f t="shared" si="21"/>
        <v>#DIV/0!</v>
      </c>
    </row>
    <row r="31" spans="2:70" s="30" customFormat="1" ht="35.25" hidden="1" customHeight="1" x14ac:dyDescent="0.25">
      <c r="B31" s="595"/>
      <c r="C31" s="595"/>
      <c r="D31" s="295"/>
      <c r="E31" s="295"/>
      <c r="F31" s="295"/>
      <c r="G31" s="295"/>
      <c r="H31" s="295"/>
      <c r="I31" s="295"/>
      <c r="J31" s="295"/>
      <c r="K31" s="296"/>
      <c r="L31" s="296"/>
      <c r="M31" s="296"/>
      <c r="N31" s="296"/>
      <c r="O31" s="296"/>
      <c r="P31" s="296">
        <f t="shared" si="47"/>
        <v>0</v>
      </c>
      <c r="Q31" s="236" t="e">
        <f t="shared" si="3"/>
        <v>#DIV/0!</v>
      </c>
      <c r="R31" s="296"/>
      <c r="S31" s="236" t="e">
        <f t="shared" si="4"/>
        <v>#DIV/0!</v>
      </c>
      <c r="T31" s="296"/>
      <c r="U31" s="236" t="e">
        <f t="shared" si="5"/>
        <v>#DIV/0!</v>
      </c>
      <c r="V31" s="296"/>
      <c r="W31" s="236" t="e">
        <f t="shared" si="6"/>
        <v>#DIV/0!</v>
      </c>
      <c r="X31" s="296"/>
      <c r="Y31" s="236" t="e">
        <f t="shared" si="7"/>
        <v>#DIV/0!</v>
      </c>
      <c r="Z31" s="296"/>
      <c r="AA31" s="236" t="e">
        <f t="shared" si="8"/>
        <v>#DIV/0!</v>
      </c>
      <c r="AB31" s="296"/>
      <c r="AC31" s="236" t="e">
        <f t="shared" si="9"/>
        <v>#DIV/0!</v>
      </c>
      <c r="AD31" s="296"/>
      <c r="AE31" s="236" t="e">
        <f t="shared" si="10"/>
        <v>#DIV/0!</v>
      </c>
      <c r="AF31" s="296"/>
      <c r="AG31" s="236" t="e">
        <f t="shared" si="11"/>
        <v>#DIV/0!</v>
      </c>
      <c r="AH31" s="296"/>
      <c r="AI31" s="236" t="e">
        <f t="shared" si="12"/>
        <v>#DIV/0!</v>
      </c>
      <c r="AJ31" s="296">
        <f>AL31+AP31+AR31</f>
        <v>0</v>
      </c>
      <c r="AK31" s="236" t="e">
        <f t="shared" si="13"/>
        <v>#DIV/0!</v>
      </c>
      <c r="AL31" s="296"/>
      <c r="AM31" s="236" t="e">
        <f>AL31/L31</f>
        <v>#DIV/0!</v>
      </c>
      <c r="AN31" s="296"/>
      <c r="AO31" s="236" t="e">
        <f t="shared" si="14"/>
        <v>#DIV/0!</v>
      </c>
      <c r="AP31" s="296"/>
      <c r="AQ31" s="236" t="e">
        <f t="shared" si="15"/>
        <v>#DIV/0!</v>
      </c>
      <c r="AR31" s="296"/>
      <c r="AS31" s="236" t="e">
        <f t="shared" si="16"/>
        <v>#DIV/0!</v>
      </c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8">
        <f t="shared" si="67"/>
        <v>0</v>
      </c>
      <c r="BF31" s="240" t="e">
        <f t="shared" si="18"/>
        <v>#DIV/0!</v>
      </c>
      <c r="BG31" s="298"/>
      <c r="BH31" s="240" t="e">
        <f t="shared" si="19"/>
        <v>#DIV/0!</v>
      </c>
      <c r="BI31" s="298"/>
      <c r="BJ31" s="240" t="e">
        <f t="shared" si="20"/>
        <v>#DIV/0!</v>
      </c>
      <c r="BK31" s="298"/>
      <c r="BL31" s="240" t="e">
        <f t="shared" si="21"/>
        <v>#DIV/0!</v>
      </c>
    </row>
    <row r="32" spans="2:70" s="29" customFormat="1" ht="56.25" customHeight="1" x14ac:dyDescent="0.25">
      <c r="B32" s="588" t="s">
        <v>47</v>
      </c>
      <c r="C32" s="588"/>
      <c r="D32" s="234" t="e">
        <f>#REF!+#REF!</f>
        <v>#REF!</v>
      </c>
      <c r="E32" s="234" t="e">
        <f>#REF!+#REF!</f>
        <v>#REF!</v>
      </c>
      <c r="F32" s="234" t="e">
        <f>#REF!+#REF!</f>
        <v>#REF!</v>
      </c>
      <c r="G32" s="234" t="e">
        <f>#REF!+#REF!</f>
        <v>#REF!</v>
      </c>
      <c r="H32" s="234" t="e">
        <f>#REF!+#REF!</f>
        <v>#REF!</v>
      </c>
      <c r="I32" s="234" t="e">
        <f>#REF!+#REF!</f>
        <v>#REF!</v>
      </c>
      <c r="J32" s="234" t="e">
        <f>#REF!+#REF!</f>
        <v>#REF!</v>
      </c>
      <c r="K32" s="235">
        <f>K171</f>
        <v>127000</v>
      </c>
      <c r="L32" s="235">
        <f t="shared" ref="L32:P32" si="93">L171</f>
        <v>0</v>
      </c>
      <c r="M32" s="235">
        <f t="shared" si="93"/>
        <v>0</v>
      </c>
      <c r="N32" s="235">
        <f t="shared" si="93"/>
        <v>127000</v>
      </c>
      <c r="O32" s="235">
        <f t="shared" si="93"/>
        <v>0</v>
      </c>
      <c r="P32" s="235">
        <f t="shared" si="93"/>
        <v>85502.3</v>
      </c>
      <c r="Q32" s="236">
        <f t="shared" si="3"/>
        <v>0.67324645669291339</v>
      </c>
      <c r="R32" s="235">
        <f>R171</f>
        <v>0</v>
      </c>
      <c r="S32" s="236">
        <v>0</v>
      </c>
      <c r="T32" s="235">
        <f>T171</f>
        <v>0</v>
      </c>
      <c r="U32" s="236">
        <v>0</v>
      </c>
      <c r="V32" s="235">
        <f t="shared" ref="V32" si="94">V171</f>
        <v>85502.3</v>
      </c>
      <c r="W32" s="236">
        <f t="shared" si="6"/>
        <v>0.67324645669291339</v>
      </c>
      <c r="X32" s="235">
        <f t="shared" ref="X32" si="95">X171</f>
        <v>0</v>
      </c>
      <c r="Y32" s="236">
        <v>0</v>
      </c>
      <c r="Z32" s="235">
        <f t="shared" ref="Z32" si="96">Z171</f>
        <v>85502.3</v>
      </c>
      <c r="AA32" s="236">
        <f t="shared" si="8"/>
        <v>0.67324645669291339</v>
      </c>
      <c r="AB32" s="235">
        <f t="shared" ref="AB32:AD32" si="97">AB171</f>
        <v>0</v>
      </c>
      <c r="AC32" s="236">
        <v>0</v>
      </c>
      <c r="AD32" s="235">
        <f t="shared" si="97"/>
        <v>0</v>
      </c>
      <c r="AE32" s="236">
        <v>0</v>
      </c>
      <c r="AF32" s="235">
        <f t="shared" ref="AF32" si="98">AF171</f>
        <v>85502.3</v>
      </c>
      <c r="AG32" s="236">
        <f t="shared" si="11"/>
        <v>0.67324645669291339</v>
      </c>
      <c r="AH32" s="235">
        <f t="shared" ref="AH32" si="99">AH171</f>
        <v>0</v>
      </c>
      <c r="AI32" s="236">
        <v>0</v>
      </c>
      <c r="AJ32" s="235">
        <f t="shared" ref="AJ32" si="100">AJ171</f>
        <v>93853</v>
      </c>
      <c r="AK32" s="236">
        <f t="shared" si="13"/>
        <v>0.73899999999999999</v>
      </c>
      <c r="AL32" s="235">
        <f>AL171</f>
        <v>0</v>
      </c>
      <c r="AM32" s="236">
        <v>0</v>
      </c>
      <c r="AN32" s="235">
        <f>AN171</f>
        <v>0</v>
      </c>
      <c r="AO32" s="236">
        <v>0</v>
      </c>
      <c r="AP32" s="235">
        <f t="shared" ref="AP32" si="101">AP171</f>
        <v>93853</v>
      </c>
      <c r="AQ32" s="236">
        <f t="shared" si="15"/>
        <v>0.73899999999999999</v>
      </c>
      <c r="AR32" s="235">
        <f t="shared" ref="AR32" si="102">AR171</f>
        <v>0</v>
      </c>
      <c r="AS32" s="236">
        <v>0</v>
      </c>
      <c r="AT32" s="238">
        <f t="shared" ref="AT32:BD32" si="103">AT171</f>
        <v>0</v>
      </c>
      <c r="AU32" s="238">
        <f t="shared" si="103"/>
        <v>0.73899999999999999</v>
      </c>
      <c r="AV32" s="238">
        <f t="shared" si="103"/>
        <v>0</v>
      </c>
      <c r="AW32" s="238">
        <f t="shared" si="103"/>
        <v>0.73899999999999999</v>
      </c>
      <c r="AX32" s="238">
        <f t="shared" si="103"/>
        <v>0</v>
      </c>
      <c r="AY32" s="238">
        <f t="shared" si="103"/>
        <v>0.73899999999999999</v>
      </c>
      <c r="AZ32" s="238">
        <f t="shared" si="103"/>
        <v>0</v>
      </c>
      <c r="BA32" s="238">
        <f t="shared" si="103"/>
        <v>127000</v>
      </c>
      <c r="BB32" s="238">
        <f t="shared" si="103"/>
        <v>0</v>
      </c>
      <c r="BC32" s="238">
        <f t="shared" si="103"/>
        <v>127000</v>
      </c>
      <c r="BD32" s="238">
        <f t="shared" si="103"/>
        <v>0</v>
      </c>
      <c r="BE32" s="239">
        <f t="shared" si="67"/>
        <v>41497.699999999997</v>
      </c>
      <c r="BF32" s="240">
        <f t="shared" si="18"/>
        <v>0.32675354330708661</v>
      </c>
      <c r="BG32" s="239">
        <f t="shared" ref="BG32" si="104">BG171</f>
        <v>0</v>
      </c>
      <c r="BH32" s="240">
        <v>0</v>
      </c>
      <c r="BI32" s="239">
        <f t="shared" ref="BI32" si="105">BI171</f>
        <v>41497.699999999997</v>
      </c>
      <c r="BJ32" s="240">
        <f t="shared" si="20"/>
        <v>0.32675354330708661</v>
      </c>
      <c r="BK32" s="239">
        <f t="shared" ref="BK32" si="106">BK171</f>
        <v>0</v>
      </c>
      <c r="BL32" s="240">
        <v>0</v>
      </c>
      <c r="BM32" s="28"/>
      <c r="BN32" s="28"/>
    </row>
    <row r="33" spans="2:70" s="29" customFormat="1" ht="54" customHeight="1" x14ac:dyDescent="0.25">
      <c r="B33" s="588" t="s">
        <v>48</v>
      </c>
      <c r="C33" s="588"/>
      <c r="D33" s="234" t="e">
        <f>#REF!</f>
        <v>#REF!</v>
      </c>
      <c r="E33" s="234" t="e">
        <f>#REF!</f>
        <v>#REF!</v>
      </c>
      <c r="F33" s="234" t="e">
        <f>#REF!</f>
        <v>#REF!</v>
      </c>
      <c r="G33" s="234" t="e">
        <f>#REF!</f>
        <v>#REF!</v>
      </c>
      <c r="H33" s="234" t="e">
        <f>#REF!</f>
        <v>#REF!</v>
      </c>
      <c r="I33" s="234" t="e">
        <f>#REF!</f>
        <v>#REF!</v>
      </c>
      <c r="J33" s="234" t="e">
        <f>#REF!</f>
        <v>#REF!</v>
      </c>
      <c r="K33" s="235">
        <f>K173</f>
        <v>43234.315649999997</v>
      </c>
      <c r="L33" s="235">
        <f>L173</f>
        <v>43234.315649999997</v>
      </c>
      <c r="M33" s="235">
        <f>M173</f>
        <v>0</v>
      </c>
      <c r="N33" s="235">
        <f t="shared" ref="N33:BD33" si="107">N173</f>
        <v>0</v>
      </c>
      <c r="O33" s="235">
        <f t="shared" si="107"/>
        <v>0</v>
      </c>
      <c r="P33" s="235">
        <f>P173</f>
        <v>15012.870390000002</v>
      </c>
      <c r="Q33" s="236">
        <f t="shared" si="3"/>
        <v>0.34724431656408106</v>
      </c>
      <c r="R33" s="235">
        <f>R173</f>
        <v>15012.870390000002</v>
      </c>
      <c r="S33" s="236">
        <f t="shared" si="4"/>
        <v>0.34724431656408106</v>
      </c>
      <c r="T33" s="235">
        <f>T173</f>
        <v>0</v>
      </c>
      <c r="U33" s="236">
        <v>0</v>
      </c>
      <c r="V33" s="235">
        <f t="shared" ref="V33" si="108">V173</f>
        <v>0</v>
      </c>
      <c r="W33" s="236">
        <v>0</v>
      </c>
      <c r="X33" s="235">
        <f t="shared" ref="X33" si="109">X173</f>
        <v>0</v>
      </c>
      <c r="Y33" s="236">
        <v>0</v>
      </c>
      <c r="Z33" s="235">
        <f>Z173</f>
        <v>14426.369980000001</v>
      </c>
      <c r="AA33" s="236">
        <f t="shared" si="8"/>
        <v>0.33367869395198818</v>
      </c>
      <c r="AB33" s="235">
        <f t="shared" ref="AB33:AD33" si="110">AB173</f>
        <v>14426.369980000001</v>
      </c>
      <c r="AC33" s="236">
        <f t="shared" si="9"/>
        <v>0.33367869395198818</v>
      </c>
      <c r="AD33" s="235">
        <f t="shared" si="110"/>
        <v>0</v>
      </c>
      <c r="AE33" s="236">
        <v>0</v>
      </c>
      <c r="AF33" s="235">
        <f t="shared" ref="AF33" si="111">AF173</f>
        <v>0</v>
      </c>
      <c r="AG33" s="236">
        <v>0</v>
      </c>
      <c r="AH33" s="235">
        <f t="shared" ref="AH33" si="112">AH173</f>
        <v>0</v>
      </c>
      <c r="AI33" s="236">
        <v>0</v>
      </c>
      <c r="AJ33" s="235">
        <f>AJ173</f>
        <v>39864.891029999992</v>
      </c>
      <c r="AK33" s="236">
        <f t="shared" si="13"/>
        <v>0.92206596613493508</v>
      </c>
      <c r="AL33" s="235">
        <f>AL173</f>
        <v>39864.891029999992</v>
      </c>
      <c r="AM33" s="236">
        <f>AL33/L33</f>
        <v>0.92206596613493508</v>
      </c>
      <c r="AN33" s="235">
        <f>AN173</f>
        <v>0</v>
      </c>
      <c r="AO33" s="236">
        <v>0</v>
      </c>
      <c r="AP33" s="235">
        <f t="shared" ref="AP33" si="113">AP173</f>
        <v>0</v>
      </c>
      <c r="AQ33" s="236">
        <v>0</v>
      </c>
      <c r="AR33" s="235">
        <f t="shared" ref="AR33" si="114">AR173</f>
        <v>0</v>
      </c>
      <c r="AS33" s="236">
        <v>0</v>
      </c>
      <c r="AT33" s="238">
        <f t="shared" si="107"/>
        <v>130000</v>
      </c>
      <c r="AU33" s="238">
        <f t="shared" si="107"/>
        <v>0</v>
      </c>
      <c r="AV33" s="238">
        <f t="shared" si="107"/>
        <v>0</v>
      </c>
      <c r="AW33" s="238">
        <f t="shared" si="107"/>
        <v>-17777.645869999993</v>
      </c>
      <c r="AX33" s="238">
        <f t="shared" si="107"/>
        <v>-17777.645869999993</v>
      </c>
      <c r="AY33" s="238">
        <f t="shared" si="107"/>
        <v>0</v>
      </c>
      <c r="AZ33" s="238">
        <f t="shared" si="107"/>
        <v>0</v>
      </c>
      <c r="BA33" s="238">
        <f t="shared" si="107"/>
        <v>130000</v>
      </c>
      <c r="BB33" s="238">
        <f t="shared" si="107"/>
        <v>130000</v>
      </c>
      <c r="BC33" s="238">
        <f t="shared" si="107"/>
        <v>0</v>
      </c>
      <c r="BD33" s="238">
        <f t="shared" si="107"/>
        <v>0</v>
      </c>
      <c r="BE33" s="239">
        <f t="shared" si="67"/>
        <v>22087.245159999999</v>
      </c>
      <c r="BF33" s="240">
        <f t="shared" si="18"/>
        <v>0.51087301436214594</v>
      </c>
      <c r="BG33" s="239">
        <f t="shared" ref="BG33" si="115">BG173</f>
        <v>22087.245159999999</v>
      </c>
      <c r="BH33" s="240">
        <f t="shared" si="19"/>
        <v>0.51087301436214594</v>
      </c>
      <c r="BI33" s="239">
        <f t="shared" ref="BI33" si="116">BI173</f>
        <v>0</v>
      </c>
      <c r="BJ33" s="240">
        <v>0</v>
      </c>
      <c r="BK33" s="239">
        <f t="shared" ref="BK33" si="117">BK173</f>
        <v>0</v>
      </c>
      <c r="BL33" s="240">
        <v>0</v>
      </c>
      <c r="BM33" s="28"/>
      <c r="BN33" s="28"/>
    </row>
    <row r="34" spans="2:70" s="29" customFormat="1" ht="85.5" customHeight="1" x14ac:dyDescent="0.25">
      <c r="B34" s="588" t="s">
        <v>49</v>
      </c>
      <c r="C34" s="588"/>
      <c r="D34" s="234"/>
      <c r="E34" s="234"/>
      <c r="F34" s="234"/>
      <c r="G34" s="234"/>
      <c r="H34" s="234"/>
      <c r="I34" s="234"/>
      <c r="J34" s="234"/>
      <c r="K34" s="235">
        <f>K529</f>
        <v>13590075.60352</v>
      </c>
      <c r="L34" s="235">
        <f>L529</f>
        <v>12288820.794920001</v>
      </c>
      <c r="M34" s="235">
        <f>M529</f>
        <v>0</v>
      </c>
      <c r="N34" s="235">
        <f t="shared" ref="N34:BD34" si="118">N529</f>
        <v>0</v>
      </c>
      <c r="O34" s="235">
        <f t="shared" si="118"/>
        <v>1301254.8086000001</v>
      </c>
      <c r="P34" s="235">
        <f>P529</f>
        <v>4452718.6944800001</v>
      </c>
      <c r="Q34" s="236">
        <f t="shared" si="3"/>
        <v>0.32764488030711836</v>
      </c>
      <c r="R34" s="235">
        <f>R529</f>
        <v>3984919.8361800006</v>
      </c>
      <c r="S34" s="236">
        <f t="shared" si="4"/>
        <v>0.32427194624135958</v>
      </c>
      <c r="T34" s="235">
        <f>T529</f>
        <v>0</v>
      </c>
      <c r="U34" s="236">
        <v>0</v>
      </c>
      <c r="V34" s="235">
        <f t="shared" ref="V34" si="119">V529</f>
        <v>0</v>
      </c>
      <c r="W34" s="236">
        <v>0</v>
      </c>
      <c r="X34" s="235">
        <f t="shared" si="118"/>
        <v>467798.85829999996</v>
      </c>
      <c r="Y34" s="236">
        <f t="shared" si="7"/>
        <v>0.3594982744411892</v>
      </c>
      <c r="Z34" s="235">
        <f>Z529</f>
        <v>5063042.0248900009</v>
      </c>
      <c r="AA34" s="236">
        <f t="shared" si="8"/>
        <v>0.37255436780488621</v>
      </c>
      <c r="AB34" s="235">
        <f t="shared" ref="AB34:AD34" si="120">AB529</f>
        <v>4514688.3459800016</v>
      </c>
      <c r="AC34" s="236">
        <f t="shared" si="9"/>
        <v>0.36738173835575016</v>
      </c>
      <c r="AD34" s="235">
        <f t="shared" si="120"/>
        <v>0</v>
      </c>
      <c r="AE34" s="236">
        <v>0</v>
      </c>
      <c r="AF34" s="235">
        <f t="shared" ref="AF34" si="121">AF529</f>
        <v>0</v>
      </c>
      <c r="AG34" s="236">
        <v>0</v>
      </c>
      <c r="AH34" s="235">
        <f t="shared" si="118"/>
        <v>548353.67891000002</v>
      </c>
      <c r="AI34" s="236">
        <f t="shared" si="12"/>
        <v>0.42140376756798714</v>
      </c>
      <c r="AJ34" s="235">
        <f>AJ529</f>
        <v>11704981.984040001</v>
      </c>
      <c r="AK34" s="236">
        <f t="shared" si="13"/>
        <v>0.86128895272725814</v>
      </c>
      <c r="AL34" s="235">
        <f>AL529</f>
        <v>10403727.17544</v>
      </c>
      <c r="AM34" s="236">
        <f>AL34/L34</f>
        <v>0.84660093503363087</v>
      </c>
      <c r="AN34" s="235">
        <f>AN529</f>
        <v>0</v>
      </c>
      <c r="AO34" s="236">
        <v>0</v>
      </c>
      <c r="AP34" s="235">
        <f t="shared" ref="AP34" si="122">AP529</f>
        <v>0</v>
      </c>
      <c r="AQ34" s="236">
        <v>0</v>
      </c>
      <c r="AR34" s="235">
        <f t="shared" si="118"/>
        <v>1301254.8086000001</v>
      </c>
      <c r="AS34" s="236">
        <f t="shared" si="16"/>
        <v>1</v>
      </c>
      <c r="AT34" s="238" t="e">
        <f t="shared" si="118"/>
        <v>#REF!</v>
      </c>
      <c r="AU34" s="238">
        <f t="shared" si="118"/>
        <v>0</v>
      </c>
      <c r="AV34" s="238" t="e">
        <f t="shared" si="118"/>
        <v>#REF!</v>
      </c>
      <c r="AW34" s="238" t="e">
        <f t="shared" si="118"/>
        <v>#REF!</v>
      </c>
      <c r="AX34" s="238" t="e">
        <f t="shared" si="118"/>
        <v>#REF!</v>
      </c>
      <c r="AY34" s="238">
        <f t="shared" si="118"/>
        <v>0</v>
      </c>
      <c r="AZ34" s="238" t="e">
        <f t="shared" si="118"/>
        <v>#REF!</v>
      </c>
      <c r="BA34" s="238" t="e">
        <f t="shared" si="118"/>
        <v>#REF!</v>
      </c>
      <c r="BB34" s="238" t="e">
        <f t="shared" si="118"/>
        <v>#REF!</v>
      </c>
      <c r="BC34" s="238">
        <f t="shared" si="118"/>
        <v>0</v>
      </c>
      <c r="BD34" s="238" t="e">
        <f t="shared" si="118"/>
        <v>#REF!</v>
      </c>
      <c r="BE34" s="239" t="e">
        <f t="shared" si="67"/>
        <v>#REF!</v>
      </c>
      <c r="BF34" s="240" t="e">
        <f t="shared" si="18"/>
        <v>#REF!</v>
      </c>
      <c r="BG34" s="239" t="e">
        <f t="shared" ref="BG34" si="123">BG529</f>
        <v>#REF!</v>
      </c>
      <c r="BH34" s="240" t="e">
        <f t="shared" si="19"/>
        <v>#REF!</v>
      </c>
      <c r="BI34" s="239">
        <f t="shared" ref="BI34" si="124">BI529</f>
        <v>0</v>
      </c>
      <c r="BJ34" s="240">
        <v>0</v>
      </c>
      <c r="BK34" s="239">
        <f t="shared" ref="BK34" si="125">BK529</f>
        <v>967660.70348999999</v>
      </c>
      <c r="BL34" s="240">
        <f t="shared" si="21"/>
        <v>0.7436366014517104</v>
      </c>
      <c r="BM34" s="28"/>
      <c r="BN34" s="28"/>
    </row>
    <row r="35" spans="2:70" s="29" customFormat="1" ht="78.75" customHeight="1" x14ac:dyDescent="0.25">
      <c r="B35" s="588" t="s">
        <v>50</v>
      </c>
      <c r="C35" s="588"/>
      <c r="D35" s="234"/>
      <c r="E35" s="234"/>
      <c r="F35" s="234"/>
      <c r="G35" s="234"/>
      <c r="H35" s="234"/>
      <c r="I35" s="234"/>
      <c r="J35" s="234"/>
      <c r="K35" s="235">
        <f>K590</f>
        <v>2078377.6054199999</v>
      </c>
      <c r="L35" s="235">
        <f>L590</f>
        <v>1431674.01226</v>
      </c>
      <c r="M35" s="235">
        <f>M590</f>
        <v>0</v>
      </c>
      <c r="N35" s="235">
        <f t="shared" ref="N35:BD35" si="126">N590</f>
        <v>646703.59315999993</v>
      </c>
      <c r="O35" s="235">
        <f t="shared" si="126"/>
        <v>0</v>
      </c>
      <c r="P35" s="235">
        <f>P590</f>
        <v>1151948.4061499999</v>
      </c>
      <c r="Q35" s="236">
        <f t="shared" si="3"/>
        <v>0.55425366552542965</v>
      </c>
      <c r="R35" s="235">
        <f>R590</f>
        <v>919488.01627999987</v>
      </c>
      <c r="S35" s="236">
        <f t="shared" si="4"/>
        <v>0.6422467743397271</v>
      </c>
      <c r="T35" s="235">
        <f>T590</f>
        <v>0</v>
      </c>
      <c r="U35" s="236">
        <v>0</v>
      </c>
      <c r="V35" s="235">
        <f t="shared" ref="V35" si="127">V590</f>
        <v>232460.38987000004</v>
      </c>
      <c r="W35" s="236">
        <f t="shared" si="6"/>
        <v>0.3594543038397614</v>
      </c>
      <c r="X35" s="235">
        <f t="shared" ref="X35" si="128">X590</f>
        <v>0</v>
      </c>
      <c r="Y35" s="236">
        <v>0</v>
      </c>
      <c r="Z35" s="235">
        <f>Z590</f>
        <v>980269.98816000018</v>
      </c>
      <c r="AA35" s="236">
        <f t="shared" si="8"/>
        <v>0.47165153512222652</v>
      </c>
      <c r="AB35" s="235">
        <f t="shared" ref="AB35:AD35" si="129">AB590</f>
        <v>815702.5124100002</v>
      </c>
      <c r="AC35" s="236">
        <f t="shared" si="9"/>
        <v>0.56975436127555001</v>
      </c>
      <c r="AD35" s="235">
        <f t="shared" si="129"/>
        <v>0</v>
      </c>
      <c r="AE35" s="236">
        <v>0</v>
      </c>
      <c r="AF35" s="235">
        <f t="shared" ref="AF35" si="130">AF590</f>
        <v>164567.47575000001</v>
      </c>
      <c r="AG35" s="236">
        <f t="shared" si="11"/>
        <v>0.2544712562147225</v>
      </c>
      <c r="AH35" s="235">
        <f t="shared" ref="AH35" si="131">AH590</f>
        <v>0</v>
      </c>
      <c r="AI35" s="236">
        <v>0</v>
      </c>
      <c r="AJ35" s="235">
        <f>AJ590</f>
        <v>1899664.4327499999</v>
      </c>
      <c r="AK35" s="236">
        <f t="shared" si="13"/>
        <v>0.91401313591719269</v>
      </c>
      <c r="AL35" s="235">
        <f>AL590</f>
        <v>1398260.6705499999</v>
      </c>
      <c r="AM35" s="236">
        <f>AL35/L35</f>
        <v>0.97666134788794923</v>
      </c>
      <c r="AN35" s="235">
        <f>AN590</f>
        <v>0</v>
      </c>
      <c r="AO35" s="236">
        <v>0</v>
      </c>
      <c r="AP35" s="235">
        <f t="shared" ref="AP35" si="132">AP590</f>
        <v>501403.76219999994</v>
      </c>
      <c r="AQ35" s="236">
        <f t="shared" si="15"/>
        <v>0.77532236947993638</v>
      </c>
      <c r="AR35" s="235">
        <f t="shared" ref="AR35" si="133">AR590</f>
        <v>0</v>
      </c>
      <c r="AS35" s="236">
        <v>0</v>
      </c>
      <c r="AT35" s="238" t="e">
        <f t="shared" si="126"/>
        <v>#REF!</v>
      </c>
      <c r="AU35" s="238">
        <f t="shared" si="126"/>
        <v>0</v>
      </c>
      <c r="AV35" s="238" t="e">
        <f t="shared" si="126"/>
        <v>#REF!</v>
      </c>
      <c r="AW35" s="238" t="e">
        <f t="shared" si="126"/>
        <v>#REF!</v>
      </c>
      <c r="AX35" s="238" t="e">
        <f t="shared" si="126"/>
        <v>#REF!</v>
      </c>
      <c r="AY35" s="238">
        <f t="shared" si="126"/>
        <v>646703.33868874377</v>
      </c>
      <c r="AZ35" s="238" t="e">
        <f t="shared" si="126"/>
        <v>#REF!</v>
      </c>
      <c r="BA35" s="238" t="e">
        <f t="shared" si="126"/>
        <v>#REF!</v>
      </c>
      <c r="BB35" s="238" t="e">
        <f t="shared" si="126"/>
        <v>#REF!</v>
      </c>
      <c r="BC35" s="238">
        <f t="shared" si="126"/>
        <v>646703.59315999993</v>
      </c>
      <c r="BD35" s="238">
        <f t="shared" si="126"/>
        <v>0</v>
      </c>
      <c r="BE35" s="239" t="e">
        <f t="shared" si="67"/>
        <v>#REF!</v>
      </c>
      <c r="BF35" s="240" t="e">
        <f t="shared" si="18"/>
        <v>#REF!</v>
      </c>
      <c r="BG35" s="239" t="e">
        <f t="shared" ref="BG35" si="134">BG590</f>
        <v>#REF!</v>
      </c>
      <c r="BH35" s="240" t="e">
        <f t="shared" si="19"/>
        <v>#REF!</v>
      </c>
      <c r="BI35" s="239">
        <f t="shared" ref="BI35" si="135">BI590</f>
        <v>478373.35279999999</v>
      </c>
      <c r="BJ35" s="240">
        <f t="shared" si="20"/>
        <v>0.73971036787118394</v>
      </c>
      <c r="BK35" s="239">
        <f t="shared" ref="BK35" si="136">BK590</f>
        <v>0</v>
      </c>
      <c r="BL35" s="240">
        <v>0</v>
      </c>
      <c r="BM35" s="28"/>
      <c r="BN35" s="28"/>
    </row>
    <row r="36" spans="2:70" s="29" customFormat="1" ht="84" hidden="1" customHeight="1" x14ac:dyDescent="0.25">
      <c r="B36" s="299"/>
      <c r="C36" s="185"/>
      <c r="D36" s="234"/>
      <c r="E36" s="234"/>
      <c r="F36" s="234"/>
      <c r="G36" s="234"/>
      <c r="H36" s="234"/>
      <c r="I36" s="234"/>
      <c r="J36" s="234"/>
      <c r="K36" s="235"/>
      <c r="L36" s="235"/>
      <c r="M36" s="235"/>
      <c r="N36" s="235"/>
      <c r="O36" s="235"/>
      <c r="P36" s="235">
        <f t="shared" si="47"/>
        <v>0</v>
      </c>
      <c r="Q36" s="236" t="e">
        <f t="shared" si="3"/>
        <v>#DIV/0!</v>
      </c>
      <c r="R36" s="235"/>
      <c r="S36" s="236" t="e">
        <f t="shared" si="4"/>
        <v>#DIV/0!</v>
      </c>
      <c r="T36" s="235"/>
      <c r="U36" s="236" t="e">
        <f t="shared" si="5"/>
        <v>#DIV/0!</v>
      </c>
      <c r="V36" s="235"/>
      <c r="W36" s="236" t="e">
        <f t="shared" si="6"/>
        <v>#DIV/0!</v>
      </c>
      <c r="X36" s="235"/>
      <c r="Y36" s="236" t="e">
        <f t="shared" si="7"/>
        <v>#DIV/0!</v>
      </c>
      <c r="Z36" s="235"/>
      <c r="AA36" s="236" t="e">
        <f t="shared" si="8"/>
        <v>#DIV/0!</v>
      </c>
      <c r="AB36" s="235"/>
      <c r="AC36" s="236" t="e">
        <f t="shared" si="9"/>
        <v>#DIV/0!</v>
      </c>
      <c r="AD36" s="235"/>
      <c r="AE36" s="236" t="e">
        <f t="shared" si="10"/>
        <v>#DIV/0!</v>
      </c>
      <c r="AF36" s="235"/>
      <c r="AG36" s="236" t="e">
        <f t="shared" si="11"/>
        <v>#DIV/0!</v>
      </c>
      <c r="AH36" s="235"/>
      <c r="AI36" s="236" t="e">
        <f t="shared" si="12"/>
        <v>#DIV/0!</v>
      </c>
      <c r="AJ36" s="235">
        <f>AL36+AP36+AR36</f>
        <v>0</v>
      </c>
      <c r="AK36" s="236" t="e">
        <f t="shared" si="13"/>
        <v>#DIV/0!</v>
      </c>
      <c r="AL36" s="235"/>
      <c r="AM36" s="236" t="e">
        <f>AL36/L36</f>
        <v>#DIV/0!</v>
      </c>
      <c r="AN36" s="235"/>
      <c r="AO36" s="236" t="e">
        <f t="shared" si="14"/>
        <v>#DIV/0!</v>
      </c>
      <c r="AP36" s="235"/>
      <c r="AQ36" s="236" t="e">
        <f t="shared" si="15"/>
        <v>#DIV/0!</v>
      </c>
      <c r="AR36" s="235"/>
      <c r="AS36" s="236" t="e">
        <f t="shared" si="16"/>
        <v>#DIV/0!</v>
      </c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9">
        <f t="shared" si="67"/>
        <v>0</v>
      </c>
      <c r="BF36" s="240" t="e">
        <f t="shared" si="18"/>
        <v>#DIV/0!</v>
      </c>
      <c r="BG36" s="239"/>
      <c r="BH36" s="240" t="e">
        <f t="shared" si="19"/>
        <v>#DIV/0!</v>
      </c>
      <c r="BI36" s="239"/>
      <c r="BJ36" s="240" t="e">
        <f t="shared" si="20"/>
        <v>#DIV/0!</v>
      </c>
      <c r="BK36" s="239"/>
      <c r="BL36" s="240" t="e">
        <f t="shared" si="21"/>
        <v>#DIV/0!</v>
      </c>
      <c r="BM36" s="28"/>
      <c r="BN36" s="28"/>
    </row>
    <row r="37" spans="2:70" s="29" customFormat="1" ht="84" hidden="1" customHeight="1" x14ac:dyDescent="0.25">
      <c r="B37" s="299"/>
      <c r="C37" s="185"/>
      <c r="D37" s="234"/>
      <c r="E37" s="234"/>
      <c r="F37" s="234"/>
      <c r="G37" s="234"/>
      <c r="H37" s="234"/>
      <c r="I37" s="234"/>
      <c r="J37" s="234"/>
      <c r="K37" s="235"/>
      <c r="L37" s="235"/>
      <c r="M37" s="235"/>
      <c r="N37" s="235"/>
      <c r="O37" s="235"/>
      <c r="P37" s="235">
        <f t="shared" si="47"/>
        <v>0</v>
      </c>
      <c r="Q37" s="236" t="e">
        <f t="shared" si="3"/>
        <v>#DIV/0!</v>
      </c>
      <c r="R37" s="235"/>
      <c r="S37" s="236" t="e">
        <f t="shared" si="4"/>
        <v>#DIV/0!</v>
      </c>
      <c r="T37" s="235"/>
      <c r="U37" s="236" t="e">
        <f t="shared" si="5"/>
        <v>#DIV/0!</v>
      </c>
      <c r="V37" s="235"/>
      <c r="W37" s="236" t="e">
        <f t="shared" si="6"/>
        <v>#DIV/0!</v>
      </c>
      <c r="X37" s="235"/>
      <c r="Y37" s="236" t="e">
        <f t="shared" si="7"/>
        <v>#DIV/0!</v>
      </c>
      <c r="Z37" s="235"/>
      <c r="AA37" s="236" t="e">
        <f t="shared" si="8"/>
        <v>#DIV/0!</v>
      </c>
      <c r="AB37" s="235"/>
      <c r="AC37" s="236" t="e">
        <f t="shared" si="9"/>
        <v>#DIV/0!</v>
      </c>
      <c r="AD37" s="235"/>
      <c r="AE37" s="236" t="e">
        <f t="shared" si="10"/>
        <v>#DIV/0!</v>
      </c>
      <c r="AF37" s="235"/>
      <c r="AG37" s="236" t="e">
        <f t="shared" si="11"/>
        <v>#DIV/0!</v>
      </c>
      <c r="AH37" s="235"/>
      <c r="AI37" s="236" t="e">
        <f t="shared" si="12"/>
        <v>#DIV/0!</v>
      </c>
      <c r="AJ37" s="235">
        <f>AL37+AP37+AR37</f>
        <v>0</v>
      </c>
      <c r="AK37" s="236" t="e">
        <f t="shared" si="13"/>
        <v>#DIV/0!</v>
      </c>
      <c r="AL37" s="235"/>
      <c r="AM37" s="236" t="e">
        <f>AL37/L37</f>
        <v>#DIV/0!</v>
      </c>
      <c r="AN37" s="235"/>
      <c r="AO37" s="236" t="e">
        <f t="shared" si="14"/>
        <v>#DIV/0!</v>
      </c>
      <c r="AP37" s="235"/>
      <c r="AQ37" s="236" t="e">
        <f t="shared" si="15"/>
        <v>#DIV/0!</v>
      </c>
      <c r="AR37" s="235"/>
      <c r="AS37" s="236" t="e">
        <f t="shared" si="16"/>
        <v>#DIV/0!</v>
      </c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9">
        <f t="shared" si="67"/>
        <v>0</v>
      </c>
      <c r="BF37" s="240" t="e">
        <f t="shared" si="18"/>
        <v>#DIV/0!</v>
      </c>
      <c r="BG37" s="239"/>
      <c r="BH37" s="240" t="e">
        <f t="shared" si="19"/>
        <v>#DIV/0!</v>
      </c>
      <c r="BI37" s="239"/>
      <c r="BJ37" s="240" t="e">
        <f t="shared" si="20"/>
        <v>#DIV/0!</v>
      </c>
      <c r="BK37" s="239"/>
      <c r="BL37" s="240" t="e">
        <f t="shared" si="21"/>
        <v>#DIV/0!</v>
      </c>
      <c r="BM37" s="28"/>
      <c r="BN37" s="28"/>
    </row>
    <row r="38" spans="2:70" s="29" customFormat="1" ht="71.25" customHeight="1" x14ac:dyDescent="0.25">
      <c r="B38" s="588" t="s">
        <v>51</v>
      </c>
      <c r="C38" s="588"/>
      <c r="D38" s="234"/>
      <c r="E38" s="234"/>
      <c r="F38" s="234"/>
      <c r="G38" s="234"/>
      <c r="H38" s="234"/>
      <c r="I38" s="234"/>
      <c r="J38" s="234"/>
      <c r="K38" s="235">
        <f>K669</f>
        <v>66835.887000000002</v>
      </c>
      <c r="L38" s="235">
        <f t="shared" ref="L38:BD38" si="137">L669</f>
        <v>0</v>
      </c>
      <c r="M38" s="235">
        <f t="shared" si="137"/>
        <v>0</v>
      </c>
      <c r="N38" s="235">
        <f t="shared" si="137"/>
        <v>0</v>
      </c>
      <c r="O38" s="235">
        <f t="shared" si="137"/>
        <v>66835.887000000002</v>
      </c>
      <c r="P38" s="235">
        <f>P669</f>
        <v>52999.913719999997</v>
      </c>
      <c r="Q38" s="236">
        <f t="shared" si="3"/>
        <v>0.79298586581188035</v>
      </c>
      <c r="R38" s="235">
        <f t="shared" ref="R38:T38" si="138">R669</f>
        <v>0</v>
      </c>
      <c r="S38" s="236">
        <v>0</v>
      </c>
      <c r="T38" s="235">
        <f t="shared" si="138"/>
        <v>0</v>
      </c>
      <c r="U38" s="236">
        <v>0</v>
      </c>
      <c r="V38" s="235">
        <f t="shared" ref="V38" si="139">V669</f>
        <v>0</v>
      </c>
      <c r="W38" s="236">
        <v>0</v>
      </c>
      <c r="X38" s="235">
        <f t="shared" ref="X38" si="140">X669</f>
        <v>52999.913719999997</v>
      </c>
      <c r="Y38" s="236">
        <f t="shared" si="7"/>
        <v>0.79298586581188035</v>
      </c>
      <c r="Z38" s="235">
        <f>Z669</f>
        <v>52999.913719999997</v>
      </c>
      <c r="AA38" s="236">
        <f t="shared" si="8"/>
        <v>0.79298586581188035</v>
      </c>
      <c r="AB38" s="235">
        <f t="shared" ref="AB38:AD38" si="141">AB669</f>
        <v>0</v>
      </c>
      <c r="AC38" s="236">
        <v>0</v>
      </c>
      <c r="AD38" s="235">
        <f t="shared" si="141"/>
        <v>0</v>
      </c>
      <c r="AE38" s="236">
        <v>0</v>
      </c>
      <c r="AF38" s="235">
        <f t="shared" ref="AF38" si="142">AF669</f>
        <v>0</v>
      </c>
      <c r="AG38" s="236">
        <v>0</v>
      </c>
      <c r="AH38" s="235">
        <f t="shared" ref="AH38" si="143">AH669</f>
        <v>52999.913719999997</v>
      </c>
      <c r="AI38" s="236">
        <f t="shared" si="12"/>
        <v>0.79298586581188035</v>
      </c>
      <c r="AJ38" s="235">
        <f>AJ669</f>
        <v>66835.887000000002</v>
      </c>
      <c r="AK38" s="236">
        <f t="shared" si="13"/>
        <v>1</v>
      </c>
      <c r="AL38" s="235">
        <f>AL669</f>
        <v>0</v>
      </c>
      <c r="AM38" s="236">
        <v>0</v>
      </c>
      <c r="AN38" s="235">
        <f>AN669</f>
        <v>0</v>
      </c>
      <c r="AO38" s="236">
        <v>0</v>
      </c>
      <c r="AP38" s="235">
        <f t="shared" ref="AP38" si="144">AP669</f>
        <v>0</v>
      </c>
      <c r="AQ38" s="236">
        <v>0</v>
      </c>
      <c r="AR38" s="235">
        <f t="shared" ref="AR38" si="145">AR669</f>
        <v>66835.887000000002</v>
      </c>
      <c r="AS38" s="236">
        <f t="shared" si="16"/>
        <v>1</v>
      </c>
      <c r="AT38" s="238">
        <f t="shared" si="137"/>
        <v>0</v>
      </c>
      <c r="AU38" s="238">
        <f t="shared" si="137"/>
        <v>0</v>
      </c>
      <c r="AV38" s="238">
        <f t="shared" si="137"/>
        <v>62430.674570000003</v>
      </c>
      <c r="AW38" s="238">
        <f t="shared" si="137"/>
        <v>0</v>
      </c>
      <c r="AX38" s="238">
        <f t="shared" si="137"/>
        <v>0</v>
      </c>
      <c r="AY38" s="238">
        <f t="shared" si="137"/>
        <v>0</v>
      </c>
      <c r="AZ38" s="238">
        <f t="shared" si="137"/>
        <v>0</v>
      </c>
      <c r="BA38" s="238">
        <f t="shared" si="137"/>
        <v>79332.537429999997</v>
      </c>
      <c r="BB38" s="238">
        <f t="shared" si="137"/>
        <v>0</v>
      </c>
      <c r="BC38" s="238">
        <f t="shared" si="137"/>
        <v>0</v>
      </c>
      <c r="BD38" s="238">
        <f t="shared" si="137"/>
        <v>79332.537429999997</v>
      </c>
      <c r="BE38" s="239">
        <f t="shared" si="67"/>
        <v>1.4000000010128133E-4</v>
      </c>
      <c r="BF38" s="240">
        <f t="shared" si="18"/>
        <v>2.0946830570421147E-9</v>
      </c>
      <c r="BG38" s="239">
        <f t="shared" ref="BG38" si="146">BG669</f>
        <v>0</v>
      </c>
      <c r="BH38" s="240">
        <v>0</v>
      </c>
      <c r="BI38" s="239">
        <f t="shared" ref="BI38" si="147">BI669</f>
        <v>0</v>
      </c>
      <c r="BJ38" s="240">
        <v>0</v>
      </c>
      <c r="BK38" s="239">
        <f t="shared" ref="BK38" si="148">BK669</f>
        <v>1.4000000010128133E-4</v>
      </c>
      <c r="BL38" s="240">
        <f t="shared" si="21"/>
        <v>2.0946830570421147E-9</v>
      </c>
      <c r="BM38" s="28"/>
      <c r="BN38" s="28"/>
    </row>
    <row r="39" spans="2:70" s="29" customFormat="1" ht="99.75" customHeight="1" x14ac:dyDescent="0.25">
      <c r="B39" s="588" t="s">
        <v>52</v>
      </c>
      <c r="C39" s="588"/>
      <c r="D39" s="234"/>
      <c r="E39" s="234"/>
      <c r="F39" s="234"/>
      <c r="G39" s="234"/>
      <c r="H39" s="234"/>
      <c r="I39" s="234"/>
      <c r="J39" s="234"/>
      <c r="K39" s="235">
        <f>K212</f>
        <v>898831.4</v>
      </c>
      <c r="L39" s="235">
        <f t="shared" ref="L39:BD39" si="149">L212</f>
        <v>898831.4</v>
      </c>
      <c r="M39" s="235">
        <f t="shared" si="149"/>
        <v>0</v>
      </c>
      <c r="N39" s="235">
        <f t="shared" si="149"/>
        <v>0</v>
      </c>
      <c r="O39" s="235">
        <f t="shared" si="149"/>
        <v>0</v>
      </c>
      <c r="P39" s="235">
        <f>P212</f>
        <v>665917.4</v>
      </c>
      <c r="Q39" s="236">
        <f t="shared" si="3"/>
        <v>0.74087020101878953</v>
      </c>
      <c r="R39" s="235">
        <f t="shared" ref="R39:T39" si="150">R212</f>
        <v>665917.4</v>
      </c>
      <c r="S39" s="236">
        <f t="shared" si="4"/>
        <v>0.74087020101878953</v>
      </c>
      <c r="T39" s="235">
        <f t="shared" si="150"/>
        <v>0</v>
      </c>
      <c r="U39" s="236">
        <v>0</v>
      </c>
      <c r="V39" s="235">
        <f t="shared" ref="V39" si="151">V212</f>
        <v>0</v>
      </c>
      <c r="W39" s="236">
        <v>0</v>
      </c>
      <c r="X39" s="235">
        <f t="shared" ref="X39" si="152">X212</f>
        <v>0</v>
      </c>
      <c r="Y39" s="236">
        <v>0</v>
      </c>
      <c r="Z39" s="235">
        <f>Z212</f>
        <v>898831.4</v>
      </c>
      <c r="AA39" s="236">
        <f t="shared" si="8"/>
        <v>1</v>
      </c>
      <c r="AB39" s="235">
        <f t="shared" ref="AB39:AD39" si="153">AB212</f>
        <v>898831.4</v>
      </c>
      <c r="AC39" s="236">
        <f t="shared" si="9"/>
        <v>1</v>
      </c>
      <c r="AD39" s="235">
        <f t="shared" si="153"/>
        <v>0</v>
      </c>
      <c r="AE39" s="236">
        <v>0</v>
      </c>
      <c r="AF39" s="235">
        <f t="shared" ref="AF39" si="154">AF212</f>
        <v>0</v>
      </c>
      <c r="AG39" s="236">
        <v>0</v>
      </c>
      <c r="AH39" s="235">
        <f t="shared" ref="AH39" si="155">AH212</f>
        <v>0</v>
      </c>
      <c r="AI39" s="236">
        <v>0</v>
      </c>
      <c r="AJ39" s="235">
        <f>AJ212</f>
        <v>898831.4</v>
      </c>
      <c r="AK39" s="236">
        <f t="shared" si="13"/>
        <v>1</v>
      </c>
      <c r="AL39" s="235">
        <f>AL212</f>
        <v>898831.4</v>
      </c>
      <c r="AM39" s="236">
        <f>AL39/L39</f>
        <v>1</v>
      </c>
      <c r="AN39" s="235">
        <f>AN212</f>
        <v>0</v>
      </c>
      <c r="AO39" s="236">
        <v>0</v>
      </c>
      <c r="AP39" s="235">
        <f t="shared" ref="AP39" si="156">AP212</f>
        <v>0</v>
      </c>
      <c r="AQ39" s="243">
        <v>0</v>
      </c>
      <c r="AR39" s="235">
        <f t="shared" ref="AR39" si="157">AR212</f>
        <v>0</v>
      </c>
      <c r="AS39" s="236">
        <v>0</v>
      </c>
      <c r="AT39" s="238">
        <f t="shared" si="149"/>
        <v>130000</v>
      </c>
      <c r="AU39" s="238">
        <f t="shared" si="149"/>
        <v>0</v>
      </c>
      <c r="AV39" s="238">
        <f t="shared" si="149"/>
        <v>0</v>
      </c>
      <c r="AW39" s="238">
        <f t="shared" si="149"/>
        <v>-898831.4</v>
      </c>
      <c r="AX39" s="238">
        <f t="shared" si="149"/>
        <v>-898831.4</v>
      </c>
      <c r="AY39" s="238">
        <f t="shared" si="149"/>
        <v>0</v>
      </c>
      <c r="AZ39" s="238">
        <f t="shared" si="149"/>
        <v>0</v>
      </c>
      <c r="BA39" s="238">
        <f t="shared" si="149"/>
        <v>130000</v>
      </c>
      <c r="BB39" s="238">
        <f t="shared" si="149"/>
        <v>130000</v>
      </c>
      <c r="BC39" s="238">
        <f t="shared" si="149"/>
        <v>0</v>
      </c>
      <c r="BD39" s="238">
        <f t="shared" si="149"/>
        <v>0</v>
      </c>
      <c r="BE39" s="239">
        <f t="shared" si="67"/>
        <v>0</v>
      </c>
      <c r="BF39" s="240">
        <f t="shared" si="18"/>
        <v>0</v>
      </c>
      <c r="BG39" s="239">
        <f t="shared" ref="BG39" si="158">BG212</f>
        <v>0</v>
      </c>
      <c r="BH39" s="240">
        <f t="shared" si="19"/>
        <v>0</v>
      </c>
      <c r="BI39" s="239">
        <f t="shared" ref="BI39" si="159">BI212</f>
        <v>0</v>
      </c>
      <c r="BJ39" s="240">
        <v>0</v>
      </c>
      <c r="BK39" s="239">
        <f t="shared" ref="BK39" si="160">BK212</f>
        <v>0</v>
      </c>
      <c r="BL39" s="240">
        <v>0</v>
      </c>
      <c r="BM39" s="28"/>
      <c r="BN39" s="28"/>
    </row>
    <row r="40" spans="2:70" s="29" customFormat="1" ht="60" customHeight="1" x14ac:dyDescent="0.25">
      <c r="B40" s="588" t="s">
        <v>53</v>
      </c>
      <c r="C40" s="588"/>
      <c r="D40" s="234"/>
      <c r="E40" s="234"/>
      <c r="F40" s="234"/>
      <c r="G40" s="234"/>
      <c r="H40" s="234"/>
      <c r="I40" s="234"/>
      <c r="J40" s="234"/>
      <c r="K40" s="235">
        <f>K713</f>
        <v>378882.72833999997</v>
      </c>
      <c r="L40" s="235">
        <f t="shared" ref="L40:BD40" si="161">L713</f>
        <v>0</v>
      </c>
      <c r="M40" s="235">
        <f t="shared" si="161"/>
        <v>0</v>
      </c>
      <c r="N40" s="235">
        <f t="shared" si="161"/>
        <v>0</v>
      </c>
      <c r="O40" s="235">
        <f t="shared" si="161"/>
        <v>378882.72833999997</v>
      </c>
      <c r="P40" s="235">
        <f>P713</f>
        <v>59793.343769999999</v>
      </c>
      <c r="Q40" s="236">
        <f t="shared" si="3"/>
        <v>0.15781491025461297</v>
      </c>
      <c r="R40" s="235">
        <f t="shared" ref="R40:T40" si="162">R713</f>
        <v>0</v>
      </c>
      <c r="S40" s="236">
        <v>0</v>
      </c>
      <c r="T40" s="235">
        <f t="shared" si="162"/>
        <v>0</v>
      </c>
      <c r="U40" s="236">
        <v>0</v>
      </c>
      <c r="V40" s="235">
        <f t="shared" ref="V40" si="163">V713</f>
        <v>0</v>
      </c>
      <c r="W40" s="236">
        <v>0</v>
      </c>
      <c r="X40" s="235">
        <f t="shared" ref="X40" si="164">X713</f>
        <v>59793.343769999999</v>
      </c>
      <c r="Y40" s="236">
        <f t="shared" si="7"/>
        <v>0.15781491025461297</v>
      </c>
      <c r="Z40" s="235">
        <f>Z713</f>
        <v>148488.57237999997</v>
      </c>
      <c r="AA40" s="236">
        <f t="shared" si="8"/>
        <v>0.39191169529044884</v>
      </c>
      <c r="AB40" s="235">
        <f t="shared" ref="AB40:AD40" si="165">AB713</f>
        <v>0</v>
      </c>
      <c r="AC40" s="236">
        <v>0</v>
      </c>
      <c r="AD40" s="235">
        <f t="shared" si="165"/>
        <v>0</v>
      </c>
      <c r="AE40" s="236">
        <v>0</v>
      </c>
      <c r="AF40" s="235">
        <f t="shared" ref="AF40" si="166">AF713</f>
        <v>0</v>
      </c>
      <c r="AG40" s="236">
        <v>0</v>
      </c>
      <c r="AH40" s="235">
        <f t="shared" ref="AH40" si="167">AH713</f>
        <v>148488.57237999997</v>
      </c>
      <c r="AI40" s="236">
        <f t="shared" si="12"/>
        <v>0.39191169529044884</v>
      </c>
      <c r="AJ40" s="235">
        <f>AJ713</f>
        <v>378882.72833999997</v>
      </c>
      <c r="AK40" s="236">
        <f t="shared" si="13"/>
        <v>1</v>
      </c>
      <c r="AL40" s="235">
        <f>AL713</f>
        <v>0</v>
      </c>
      <c r="AM40" s="243">
        <v>0</v>
      </c>
      <c r="AN40" s="235">
        <f>AN713</f>
        <v>0</v>
      </c>
      <c r="AO40" s="236">
        <v>0</v>
      </c>
      <c r="AP40" s="235">
        <f t="shared" ref="AP40" si="168">AP713</f>
        <v>0</v>
      </c>
      <c r="AQ40" s="243">
        <v>0</v>
      </c>
      <c r="AR40" s="235">
        <f t="shared" ref="AR40" si="169">AR713</f>
        <v>378882.72833999997</v>
      </c>
      <c r="AS40" s="236">
        <f t="shared" si="16"/>
        <v>1</v>
      </c>
      <c r="AT40" s="238" t="e">
        <f t="shared" si="161"/>
        <v>#REF!</v>
      </c>
      <c r="AU40" s="238" t="e">
        <f t="shared" si="161"/>
        <v>#REF!</v>
      </c>
      <c r="AV40" s="238" t="e">
        <f t="shared" si="161"/>
        <v>#REF!</v>
      </c>
      <c r="AW40" s="238" t="e">
        <f t="shared" si="161"/>
        <v>#REF!</v>
      </c>
      <c r="AX40" s="238" t="e">
        <f t="shared" si="161"/>
        <v>#REF!</v>
      </c>
      <c r="AY40" s="238" t="e">
        <f t="shared" si="161"/>
        <v>#REF!</v>
      </c>
      <c r="AZ40" s="238" t="e">
        <f t="shared" si="161"/>
        <v>#REF!</v>
      </c>
      <c r="BA40" s="238" t="e">
        <f t="shared" si="161"/>
        <v>#REF!</v>
      </c>
      <c r="BB40" s="238" t="e">
        <f t="shared" si="161"/>
        <v>#REF!</v>
      </c>
      <c r="BC40" s="238" t="e">
        <f t="shared" si="161"/>
        <v>#REF!</v>
      </c>
      <c r="BD40" s="238" t="e">
        <f t="shared" si="161"/>
        <v>#REF!</v>
      </c>
      <c r="BE40" s="239">
        <f t="shared" si="67"/>
        <v>186165.1336</v>
      </c>
      <c r="BF40" s="240">
        <f t="shared" si="18"/>
        <v>0.49135291654926011</v>
      </c>
      <c r="BG40" s="239">
        <f t="shared" ref="BG40" si="170">BG713</f>
        <v>0</v>
      </c>
      <c r="BH40" s="240">
        <v>0</v>
      </c>
      <c r="BI40" s="239">
        <f t="shared" ref="BI40" si="171">BI713</f>
        <v>0</v>
      </c>
      <c r="BJ40" s="240">
        <v>0</v>
      </c>
      <c r="BK40" s="239">
        <f t="shared" ref="BK40" si="172">BK713</f>
        <v>186165.1336</v>
      </c>
      <c r="BL40" s="240">
        <f t="shared" si="21"/>
        <v>0.49135291654926011</v>
      </c>
      <c r="BM40" s="28"/>
      <c r="BN40" s="28"/>
    </row>
    <row r="41" spans="2:70" s="32" customFormat="1" ht="32.25" customHeight="1" x14ac:dyDescent="0.25">
      <c r="B41" s="582" t="s">
        <v>54</v>
      </c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3"/>
      <c r="AM41" s="583"/>
      <c r="AN41" s="583"/>
      <c r="AO41" s="583"/>
      <c r="AP41" s="583"/>
      <c r="AQ41" s="583"/>
      <c r="AR41" s="583"/>
      <c r="AS41" s="583"/>
      <c r="AT41" s="583"/>
      <c r="AU41" s="583"/>
      <c r="AV41" s="583"/>
      <c r="AW41" s="583"/>
      <c r="AX41" s="583"/>
      <c r="AY41" s="583"/>
      <c r="AZ41" s="583"/>
      <c r="BA41" s="583"/>
      <c r="BB41" s="583"/>
      <c r="BC41" s="583"/>
      <c r="BD41" s="583"/>
      <c r="BE41" s="583"/>
      <c r="BF41" s="583"/>
      <c r="BG41" s="583"/>
      <c r="BH41" s="583"/>
      <c r="BI41" s="583"/>
      <c r="BJ41" s="583"/>
      <c r="BK41" s="583"/>
      <c r="BL41" s="583"/>
      <c r="BM41" s="31"/>
      <c r="BN41" s="31"/>
    </row>
    <row r="42" spans="2:70" s="34" customFormat="1" ht="55.5" customHeight="1" x14ac:dyDescent="0.25">
      <c r="B42" s="588" t="s">
        <v>55</v>
      </c>
      <c r="C42" s="588"/>
      <c r="D42" s="234" t="e">
        <f t="shared" ref="D42:J44" si="173">D608</f>
        <v>#REF!</v>
      </c>
      <c r="E42" s="234" t="e">
        <f t="shared" si="173"/>
        <v>#REF!</v>
      </c>
      <c r="F42" s="234" t="e">
        <f t="shared" si="173"/>
        <v>#REF!</v>
      </c>
      <c r="G42" s="234" t="e">
        <f t="shared" si="173"/>
        <v>#REF!</v>
      </c>
      <c r="H42" s="234" t="e">
        <f t="shared" si="173"/>
        <v>#REF!</v>
      </c>
      <c r="I42" s="234" t="e">
        <f t="shared" si="173"/>
        <v>#REF!</v>
      </c>
      <c r="J42" s="234" t="e">
        <f t="shared" si="173"/>
        <v>#REF!</v>
      </c>
      <c r="K42" s="235">
        <f>K608</f>
        <v>22210748.747119997</v>
      </c>
      <c r="L42" s="235">
        <f t="shared" ref="L42:BD44" si="174">L608</f>
        <v>19461164.75973</v>
      </c>
      <c r="M42" s="235">
        <f t="shared" si="174"/>
        <v>7522.5871999999999</v>
      </c>
      <c r="N42" s="235">
        <f t="shared" si="174"/>
        <v>826055.49158999999</v>
      </c>
      <c r="O42" s="235">
        <f t="shared" si="174"/>
        <v>1916005.9086000002</v>
      </c>
      <c r="P42" s="235">
        <f>R42+V42+X42+T42</f>
        <v>10200656.473189998</v>
      </c>
      <c r="Q42" s="236">
        <f t="shared" si="3"/>
        <v>0.45926666360190527</v>
      </c>
      <c r="R42" s="235">
        <f t="shared" ref="R42:R44" si="175">R608</f>
        <v>8887724.3958599996</v>
      </c>
      <c r="S42" s="236">
        <f>R42/L42</f>
        <v>0.45669026009434527</v>
      </c>
      <c r="T42" s="235">
        <f t="shared" ref="T42" si="176">T608</f>
        <v>2568.18516</v>
      </c>
      <c r="U42" s="236">
        <f>T42/M42</f>
        <v>0.34139652910902779</v>
      </c>
      <c r="V42" s="235">
        <f t="shared" ref="V42:V44" si="177">V608</f>
        <v>356160.35987000004</v>
      </c>
      <c r="W42" s="236">
        <f>V42/N42</f>
        <v>0.43115791069248749</v>
      </c>
      <c r="X42" s="235">
        <f t="shared" si="174"/>
        <v>954203.53229999996</v>
      </c>
      <c r="Y42" s="236">
        <f>X42/O42</f>
        <v>0.49801700924671138</v>
      </c>
      <c r="Z42" s="235">
        <f t="shared" ref="Z42:Z44" si="178">Z608</f>
        <v>10692494.644570004</v>
      </c>
      <c r="AA42" s="236">
        <f t="shared" si="8"/>
        <v>0.48141081448037493</v>
      </c>
      <c r="AB42" s="235">
        <f t="shared" ref="AB42:AB44" si="179">AB608</f>
        <v>9373307.2792900018</v>
      </c>
      <c r="AC42" s="236">
        <f t="shared" si="9"/>
        <v>0.48164163836101476</v>
      </c>
      <c r="AD42" s="235">
        <f t="shared" ref="AD42:AD44" si="180">AD608</f>
        <v>856.35153000000003</v>
      </c>
      <c r="AE42" s="236">
        <f>AD42/M42</f>
        <v>0.11383736834582656</v>
      </c>
      <c r="AF42" s="235">
        <f t="shared" ref="AF42:AF44" si="181">AF608</f>
        <v>283572.66084000003</v>
      </c>
      <c r="AG42" s="236">
        <f t="shared" si="11"/>
        <v>0.34328524382081949</v>
      </c>
      <c r="AH42" s="235">
        <f t="shared" ref="AH42" si="182">AH608</f>
        <v>1034758.35291</v>
      </c>
      <c r="AI42" s="236">
        <f t="shared" si="12"/>
        <v>0.54006010538145155</v>
      </c>
      <c r="AJ42" s="235">
        <f>AL42+AP42+AR42+AN42</f>
        <v>19662649.780580003</v>
      </c>
      <c r="AK42" s="236">
        <f t="shared" ref="AK42:AK44" si="183">AJ42/K42</f>
        <v>0.88527631393469353</v>
      </c>
      <c r="AL42" s="235">
        <f t="shared" ref="AL42" si="184">AL608</f>
        <v>17092828.236760002</v>
      </c>
      <c r="AM42" s="236">
        <f t="shared" ref="AM42:AM44" si="185">AL42/L42</f>
        <v>0.87830448217207036</v>
      </c>
      <c r="AN42" s="235">
        <f t="shared" ref="AN42:AN44" si="186">AN608</f>
        <v>7490.6571999999996</v>
      </c>
      <c r="AO42" s="236">
        <f>AN42/M42</f>
        <v>0.99575544966763563</v>
      </c>
      <c r="AP42" s="235">
        <f t="shared" ref="AP42:AP44" si="187">AP608</f>
        <v>646474.97801999992</v>
      </c>
      <c r="AQ42" s="236">
        <f t="shared" ref="AQ42:AQ43" si="188">AP42/N42</f>
        <v>0.78260478212626894</v>
      </c>
      <c r="AR42" s="235">
        <f t="shared" ref="AR42" si="189">AR608</f>
        <v>1915855.9086000002</v>
      </c>
      <c r="AS42" s="236">
        <f t="shared" ref="AS42:AS43" si="190">AR42/O42</f>
        <v>0.99992171214121695</v>
      </c>
      <c r="AT42" s="238" t="e">
        <f t="shared" si="174"/>
        <v>#REF!</v>
      </c>
      <c r="AU42" s="238">
        <f t="shared" si="174"/>
        <v>0.73899999999999999</v>
      </c>
      <c r="AV42" s="238" t="e">
        <f t="shared" si="174"/>
        <v>#REF!</v>
      </c>
      <c r="AW42" s="238" t="e">
        <f t="shared" si="174"/>
        <v>#REF!</v>
      </c>
      <c r="AX42" s="238" t="e">
        <f t="shared" si="174"/>
        <v>#REF!</v>
      </c>
      <c r="AY42" s="238">
        <f t="shared" si="174"/>
        <v>646704.07768874371</v>
      </c>
      <c r="AZ42" s="238" t="e">
        <f t="shared" si="174"/>
        <v>#REF!</v>
      </c>
      <c r="BA42" s="238" t="e">
        <f t="shared" si="174"/>
        <v>#REF!</v>
      </c>
      <c r="BB42" s="238" t="e">
        <f t="shared" si="174"/>
        <v>#REF!</v>
      </c>
      <c r="BC42" s="238">
        <f t="shared" si="174"/>
        <v>826055.49158999999</v>
      </c>
      <c r="BD42" s="238" t="e">
        <f t="shared" si="174"/>
        <v>#REF!</v>
      </c>
      <c r="BE42" s="239" t="e">
        <f t="shared" ref="BE42:BE44" si="191">BG42+BI42+BK42</f>
        <v>#REF!</v>
      </c>
      <c r="BF42" s="240" t="e">
        <f t="shared" si="18"/>
        <v>#REF!</v>
      </c>
      <c r="BG42" s="239" t="e">
        <f t="shared" ref="BG42" si="192">BG608</f>
        <v>#REF!</v>
      </c>
      <c r="BH42" s="240" t="e">
        <f t="shared" si="19"/>
        <v>#REF!</v>
      </c>
      <c r="BI42" s="239">
        <f t="shared" ref="BI42:BI44" si="193">BI608</f>
        <v>538720.06614000001</v>
      </c>
      <c r="BJ42" s="240">
        <f t="shared" si="20"/>
        <v>0.65215965709890289</v>
      </c>
      <c r="BK42" s="239">
        <f>BK608</f>
        <v>1095857.12949</v>
      </c>
      <c r="BL42" s="300">
        <f t="shared" si="21"/>
        <v>0.57194872133287311</v>
      </c>
      <c r="BM42" s="33"/>
      <c r="BN42" s="33"/>
      <c r="BR42" s="146"/>
    </row>
    <row r="43" spans="2:70" s="35" customFormat="1" ht="69" customHeight="1" x14ac:dyDescent="0.25">
      <c r="B43" s="301"/>
      <c r="C43" s="186" t="s">
        <v>347</v>
      </c>
      <c r="D43" s="302" t="e">
        <f t="shared" si="173"/>
        <v>#REF!</v>
      </c>
      <c r="E43" s="303"/>
      <c r="F43" s="302"/>
      <c r="G43" s="302"/>
      <c r="H43" s="303"/>
      <c r="I43" s="302"/>
      <c r="J43" s="302"/>
      <c r="K43" s="304">
        <f>K609</f>
        <v>13473688.047119997</v>
      </c>
      <c r="L43" s="304">
        <f t="shared" si="174"/>
        <v>10832063.337799998</v>
      </c>
      <c r="M43" s="304">
        <f t="shared" si="174"/>
        <v>7522.5871999999999</v>
      </c>
      <c r="N43" s="304">
        <f t="shared" si="174"/>
        <v>826055.49158999999</v>
      </c>
      <c r="O43" s="304">
        <f>O609</f>
        <v>1808046.6305300002</v>
      </c>
      <c r="P43" s="304">
        <f>R43+V43+X43+T43</f>
        <v>6880919.6549500003</v>
      </c>
      <c r="Q43" s="236">
        <f t="shared" si="3"/>
        <v>0.51069311022239361</v>
      </c>
      <c r="R43" s="304">
        <f t="shared" si="175"/>
        <v>5567987.5776200006</v>
      </c>
      <c r="S43" s="236">
        <f t="shared" ref="S43:S44" si="194">R43/L43</f>
        <v>0.51402834381421403</v>
      </c>
      <c r="T43" s="304">
        <f t="shared" ref="T43" si="195">T609</f>
        <v>2568.18516</v>
      </c>
      <c r="U43" s="236">
        <f t="shared" ref="U43" si="196">T43/M43</f>
        <v>0.34139652910902779</v>
      </c>
      <c r="V43" s="304">
        <f t="shared" si="177"/>
        <v>356160.35987000004</v>
      </c>
      <c r="W43" s="236">
        <f t="shared" ref="W43" si="197">V43/N43</f>
        <v>0.43115791069248749</v>
      </c>
      <c r="X43" s="304">
        <f t="shared" si="174"/>
        <v>954203.53229999996</v>
      </c>
      <c r="Y43" s="236">
        <f t="shared" ref="Y43:Y49" si="198">X43/O43</f>
        <v>0.52775382901506818</v>
      </c>
      <c r="Z43" s="304">
        <f t="shared" si="178"/>
        <v>7476646.3489100002</v>
      </c>
      <c r="AA43" s="236">
        <f t="shared" si="8"/>
        <v>0.55490718819990303</v>
      </c>
      <c r="AB43" s="304">
        <f t="shared" si="179"/>
        <v>6166155.1436300008</v>
      </c>
      <c r="AC43" s="236">
        <f t="shared" si="9"/>
        <v>0.56925028513379727</v>
      </c>
      <c r="AD43" s="304">
        <f t="shared" si="180"/>
        <v>856.35153000000003</v>
      </c>
      <c r="AE43" s="236">
        <f t="shared" ref="AE43" si="199">AD43/M43</f>
        <v>0.11383736834582656</v>
      </c>
      <c r="AF43" s="304">
        <f t="shared" si="181"/>
        <v>283572.66084000003</v>
      </c>
      <c r="AG43" s="236">
        <f t="shared" si="11"/>
        <v>0.34328524382081949</v>
      </c>
      <c r="AH43" s="304">
        <f>AH609</f>
        <v>1026062.1929100001</v>
      </c>
      <c r="AI43" s="236">
        <f t="shared" si="12"/>
        <v>0.56749763838182987</v>
      </c>
      <c r="AJ43" s="304">
        <f>AL43+AP43+AR43+AN43</f>
        <v>12444729.490889998</v>
      </c>
      <c r="AK43" s="236">
        <f t="shared" si="183"/>
        <v>0.92363200390037681</v>
      </c>
      <c r="AL43" s="304">
        <f>AL609</f>
        <v>9982717.2251399998</v>
      </c>
      <c r="AM43" s="236">
        <f t="shared" si="185"/>
        <v>0.92158962829398472</v>
      </c>
      <c r="AN43" s="304">
        <f t="shared" si="186"/>
        <v>7490.6571999999996</v>
      </c>
      <c r="AO43" s="236">
        <f t="shared" ref="AO43" si="200">AN43/M43</f>
        <v>0.99575544966763563</v>
      </c>
      <c r="AP43" s="304">
        <f t="shared" si="187"/>
        <v>646474.97802000004</v>
      </c>
      <c r="AQ43" s="236">
        <f t="shared" si="188"/>
        <v>0.78260478212626905</v>
      </c>
      <c r="AR43" s="304">
        <f>AR609</f>
        <v>1808046.6305299997</v>
      </c>
      <c r="AS43" s="236">
        <f t="shared" si="190"/>
        <v>0.99999999999999978</v>
      </c>
      <c r="AT43" s="305" t="e">
        <f t="shared" si="174"/>
        <v>#REF!</v>
      </c>
      <c r="AU43" s="305">
        <f t="shared" si="174"/>
        <v>0.73899999999999999</v>
      </c>
      <c r="AV43" s="305" t="e">
        <f t="shared" si="174"/>
        <v>#REF!</v>
      </c>
      <c r="AW43" s="305" t="e">
        <f t="shared" si="174"/>
        <v>#REF!</v>
      </c>
      <c r="AX43" s="305" t="e">
        <f t="shared" si="174"/>
        <v>#REF!</v>
      </c>
      <c r="AY43" s="305">
        <f t="shared" si="174"/>
        <v>646704.07768874371</v>
      </c>
      <c r="AZ43" s="305" t="e">
        <f t="shared" si="174"/>
        <v>#REF!</v>
      </c>
      <c r="BA43" s="305" t="e">
        <f t="shared" si="174"/>
        <v>#REF!</v>
      </c>
      <c r="BB43" s="305" t="e">
        <f t="shared" si="174"/>
        <v>#REF!</v>
      </c>
      <c r="BC43" s="305">
        <f t="shared" si="174"/>
        <v>826055.49158999999</v>
      </c>
      <c r="BD43" s="305">
        <f t="shared" si="174"/>
        <v>685569.81377000001</v>
      </c>
      <c r="BE43" s="306" t="e">
        <f t="shared" si="191"/>
        <v>#REF!</v>
      </c>
      <c r="BF43" s="240" t="e">
        <f t="shared" si="18"/>
        <v>#REF!</v>
      </c>
      <c r="BG43" s="306" t="e">
        <f>BG609</f>
        <v>#REF!</v>
      </c>
      <c r="BH43" s="240" t="e">
        <f t="shared" si="19"/>
        <v>#REF!</v>
      </c>
      <c r="BI43" s="306">
        <f t="shared" si="193"/>
        <v>538720.06614000001</v>
      </c>
      <c r="BJ43" s="240">
        <f t="shared" si="20"/>
        <v>0.65215965709890289</v>
      </c>
      <c r="BK43" s="306">
        <f t="shared" ref="BK43:BK44" si="201">BK609</f>
        <v>1095857.12949</v>
      </c>
      <c r="BL43" s="300">
        <f t="shared" si="21"/>
        <v>0.60610003690489267</v>
      </c>
      <c r="BR43" s="146"/>
    </row>
    <row r="44" spans="2:70" s="36" customFormat="1" ht="46.5" customHeight="1" x14ac:dyDescent="0.25">
      <c r="B44" s="307"/>
      <c r="C44" s="187" t="s">
        <v>348</v>
      </c>
      <c r="D44" s="308" t="e">
        <f t="shared" si="173"/>
        <v>#REF!</v>
      </c>
      <c r="E44" s="308"/>
      <c r="F44" s="308"/>
      <c r="G44" s="308"/>
      <c r="H44" s="308"/>
      <c r="I44" s="308"/>
      <c r="J44" s="308"/>
      <c r="K44" s="309">
        <f>K610</f>
        <v>3578921.6999999997</v>
      </c>
      <c r="L44" s="309">
        <f t="shared" si="174"/>
        <v>3578921.6999999997</v>
      </c>
      <c r="M44" s="309">
        <f t="shared" si="174"/>
        <v>0</v>
      </c>
      <c r="N44" s="309">
        <f t="shared" si="174"/>
        <v>0</v>
      </c>
      <c r="O44" s="309">
        <f t="shared" si="174"/>
        <v>0</v>
      </c>
      <c r="P44" s="309">
        <f t="shared" ref="P44:P49" si="202">R44+V44+X44</f>
        <v>2576616.03938</v>
      </c>
      <c r="Q44" s="272">
        <f t="shared" si="3"/>
        <v>0.71994199799900627</v>
      </c>
      <c r="R44" s="309">
        <f t="shared" si="175"/>
        <v>2576616.03938</v>
      </c>
      <c r="S44" s="272">
        <f t="shared" si="194"/>
        <v>0.71994199799900627</v>
      </c>
      <c r="T44" s="309">
        <f t="shared" ref="T44" si="203">T610</f>
        <v>0</v>
      </c>
      <c r="U44" s="272">
        <v>0</v>
      </c>
      <c r="V44" s="309">
        <f t="shared" si="177"/>
        <v>0</v>
      </c>
      <c r="W44" s="272">
        <v>0</v>
      </c>
      <c r="X44" s="309">
        <f t="shared" si="174"/>
        <v>0</v>
      </c>
      <c r="Y44" s="272">
        <v>0</v>
      </c>
      <c r="Z44" s="309">
        <f t="shared" si="178"/>
        <v>2573200.5655</v>
      </c>
      <c r="AA44" s="272">
        <f t="shared" si="8"/>
        <v>0.71898766757037469</v>
      </c>
      <c r="AB44" s="309">
        <f t="shared" si="179"/>
        <v>2573200.5655</v>
      </c>
      <c r="AC44" s="272">
        <f t="shared" si="9"/>
        <v>0.71898766757037469</v>
      </c>
      <c r="AD44" s="309">
        <f t="shared" si="180"/>
        <v>0</v>
      </c>
      <c r="AE44" s="272">
        <v>0</v>
      </c>
      <c r="AF44" s="309">
        <f t="shared" si="181"/>
        <v>0</v>
      </c>
      <c r="AG44" s="272">
        <v>0</v>
      </c>
      <c r="AH44" s="309">
        <f t="shared" ref="AH44" si="204">AH610</f>
        <v>0</v>
      </c>
      <c r="AI44" s="272">
        <v>0</v>
      </c>
      <c r="AJ44" s="309">
        <f t="shared" ref="AJ44" si="205">AL44+AP44+AR44</f>
        <v>3353231.18554</v>
      </c>
      <c r="AK44" s="272">
        <f t="shared" si="183"/>
        <v>0.93693896279988476</v>
      </c>
      <c r="AL44" s="309">
        <f t="shared" ref="AL44" si="206">AL610</f>
        <v>3353231.18554</v>
      </c>
      <c r="AM44" s="272">
        <f t="shared" si="185"/>
        <v>0.93693896279988476</v>
      </c>
      <c r="AN44" s="309">
        <f t="shared" si="186"/>
        <v>0</v>
      </c>
      <c r="AO44" s="272">
        <v>0</v>
      </c>
      <c r="AP44" s="309">
        <f t="shared" si="187"/>
        <v>0</v>
      </c>
      <c r="AQ44" s="272">
        <v>0</v>
      </c>
      <c r="AR44" s="309">
        <f t="shared" ref="AR44" si="207">AR610</f>
        <v>0</v>
      </c>
      <c r="AS44" s="272">
        <v>0</v>
      </c>
      <c r="AT44" s="310">
        <f t="shared" si="174"/>
        <v>654000</v>
      </c>
      <c r="AU44" s="310">
        <f t="shared" si="174"/>
        <v>0</v>
      </c>
      <c r="AV44" s="310">
        <f t="shared" si="174"/>
        <v>0</v>
      </c>
      <c r="AW44" s="310">
        <f t="shared" si="174"/>
        <v>0</v>
      </c>
      <c r="AX44" s="310">
        <f t="shared" si="174"/>
        <v>0</v>
      </c>
      <c r="AY44" s="310">
        <f t="shared" si="174"/>
        <v>0</v>
      </c>
      <c r="AZ44" s="310">
        <f t="shared" si="174"/>
        <v>0</v>
      </c>
      <c r="BA44" s="310">
        <f t="shared" si="174"/>
        <v>2510500</v>
      </c>
      <c r="BB44" s="310">
        <f t="shared" si="174"/>
        <v>2510500</v>
      </c>
      <c r="BC44" s="310">
        <f t="shared" si="174"/>
        <v>0</v>
      </c>
      <c r="BD44" s="310">
        <f t="shared" si="174"/>
        <v>0</v>
      </c>
      <c r="BE44" s="311">
        <f t="shared" si="191"/>
        <v>680438.12349999999</v>
      </c>
      <c r="BF44" s="275">
        <f t="shared" si="18"/>
        <v>0.1901237804392312</v>
      </c>
      <c r="BG44" s="311">
        <f t="shared" ref="BG44" si="208">BG610</f>
        <v>680438.12349999999</v>
      </c>
      <c r="BH44" s="275">
        <f t="shared" si="19"/>
        <v>0.1901237804392312</v>
      </c>
      <c r="BI44" s="311">
        <f t="shared" si="193"/>
        <v>0</v>
      </c>
      <c r="BJ44" s="275">
        <v>0</v>
      </c>
      <c r="BK44" s="311">
        <f t="shared" si="201"/>
        <v>0</v>
      </c>
      <c r="BL44" s="312">
        <v>0</v>
      </c>
    </row>
    <row r="45" spans="2:70" s="118" customFormat="1" ht="78" hidden="1" customHeight="1" x14ac:dyDescent="0.25">
      <c r="B45" s="313"/>
      <c r="C45" s="573" t="s">
        <v>421</v>
      </c>
      <c r="D45" s="573"/>
      <c r="E45" s="314"/>
      <c r="F45" s="314"/>
      <c r="G45" s="314"/>
      <c r="H45" s="314"/>
      <c r="I45" s="314"/>
      <c r="J45" s="314"/>
      <c r="K45" s="315">
        <v>0</v>
      </c>
      <c r="L45" s="315">
        <v>0</v>
      </c>
      <c r="M45" s="315">
        <v>0</v>
      </c>
      <c r="N45" s="315">
        <f>N596</f>
        <v>0</v>
      </c>
      <c r="O45" s="315">
        <f>O596</f>
        <v>107809.27807</v>
      </c>
      <c r="P45" s="315">
        <f>P137</f>
        <v>24465.020120000001</v>
      </c>
      <c r="Q45" s="284">
        <v>0</v>
      </c>
      <c r="R45" s="315">
        <f>R81</f>
        <v>24465.020120000001</v>
      </c>
      <c r="S45" s="284">
        <v>0</v>
      </c>
      <c r="T45" s="315">
        <v>0</v>
      </c>
      <c r="U45" s="284">
        <v>0</v>
      </c>
      <c r="V45" s="315">
        <v>0</v>
      </c>
      <c r="W45" s="284">
        <v>0</v>
      </c>
      <c r="X45" s="315">
        <v>0</v>
      </c>
      <c r="Y45" s="284">
        <v>0</v>
      </c>
      <c r="Z45" s="315">
        <v>0</v>
      </c>
      <c r="AA45" s="284">
        <v>0</v>
      </c>
      <c r="AB45" s="315">
        <f t="shared" ref="AB45" si="209">AB596</f>
        <v>144240.87015999999</v>
      </c>
      <c r="AC45" s="284">
        <v>0</v>
      </c>
      <c r="AD45" s="315">
        <v>0</v>
      </c>
      <c r="AE45" s="284">
        <v>0</v>
      </c>
      <c r="AF45" s="315">
        <v>0</v>
      </c>
      <c r="AG45" s="284">
        <v>0</v>
      </c>
      <c r="AH45" s="315">
        <f t="shared" ref="AH45" si="210">AH596</f>
        <v>8696.16</v>
      </c>
      <c r="AI45" s="284">
        <v>0</v>
      </c>
      <c r="AJ45" s="315">
        <v>0</v>
      </c>
      <c r="AK45" s="284">
        <v>0</v>
      </c>
      <c r="AL45" s="315">
        <v>0</v>
      </c>
      <c r="AM45" s="284">
        <v>0</v>
      </c>
      <c r="AN45" s="315">
        <v>0</v>
      </c>
      <c r="AO45" s="284">
        <v>0</v>
      </c>
      <c r="AP45" s="315">
        <v>0</v>
      </c>
      <c r="AQ45" s="284">
        <v>0</v>
      </c>
      <c r="AR45" s="315">
        <f t="shared" ref="AR45" si="211">AR596</f>
        <v>107809.27807</v>
      </c>
      <c r="AS45" s="284">
        <v>0</v>
      </c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7">
        <v>0</v>
      </c>
      <c r="BF45" s="240">
        <v>0</v>
      </c>
      <c r="BG45" s="317">
        <f t="shared" ref="BG45" si="212">BG596</f>
        <v>0</v>
      </c>
      <c r="BH45" s="240">
        <v>0</v>
      </c>
      <c r="BI45" s="317">
        <v>0</v>
      </c>
      <c r="BJ45" s="240">
        <v>0</v>
      </c>
      <c r="BK45" s="317">
        <v>0</v>
      </c>
      <c r="BL45" s="300">
        <v>0</v>
      </c>
    </row>
    <row r="46" spans="2:70" s="37" customFormat="1" ht="69.75" customHeight="1" x14ac:dyDescent="0.25">
      <c r="B46" s="318"/>
      <c r="C46" s="589" t="s">
        <v>352</v>
      </c>
      <c r="D46" s="589"/>
      <c r="E46" s="319"/>
      <c r="F46" s="319"/>
      <c r="G46" s="319"/>
      <c r="H46" s="319"/>
      <c r="I46" s="319"/>
      <c r="J46" s="319"/>
      <c r="K46" s="320">
        <f>K348</f>
        <v>4757989</v>
      </c>
      <c r="L46" s="320">
        <f t="shared" ref="L46:BE46" si="213">L348</f>
        <v>4757989</v>
      </c>
      <c r="M46" s="320">
        <f t="shared" si="213"/>
        <v>0</v>
      </c>
      <c r="N46" s="320">
        <f t="shared" si="213"/>
        <v>0</v>
      </c>
      <c r="O46" s="320">
        <f t="shared" si="213"/>
        <v>0</v>
      </c>
      <c r="P46" s="320">
        <f t="shared" si="202"/>
        <v>598879.90870000003</v>
      </c>
      <c r="Q46" s="266">
        <f>P46/K46</f>
        <v>0.12586828357526678</v>
      </c>
      <c r="R46" s="320">
        <f t="shared" si="213"/>
        <v>598879.90870000003</v>
      </c>
      <c r="S46" s="266">
        <v>0</v>
      </c>
      <c r="T46" s="320">
        <f t="shared" ref="T46" si="214">T348</f>
        <v>0</v>
      </c>
      <c r="U46" s="266">
        <v>0</v>
      </c>
      <c r="V46" s="320">
        <f t="shared" ref="V46" si="215">V348</f>
        <v>0</v>
      </c>
      <c r="W46" s="266">
        <v>0</v>
      </c>
      <c r="X46" s="320">
        <f t="shared" si="213"/>
        <v>0</v>
      </c>
      <c r="Y46" s="266">
        <v>0</v>
      </c>
      <c r="Z46" s="320">
        <f t="shared" ref="Z46" si="216">Z348</f>
        <v>489710.7</v>
      </c>
      <c r="AA46" s="266">
        <f>Z46/K46</f>
        <v>0.10292388233768511</v>
      </c>
      <c r="AB46" s="320">
        <f t="shared" ref="AB46" si="217">AB348</f>
        <v>489710.7</v>
      </c>
      <c r="AC46" s="266">
        <v>0</v>
      </c>
      <c r="AD46" s="320">
        <f t="shared" ref="AD46" si="218">AD348</f>
        <v>0</v>
      </c>
      <c r="AE46" s="266">
        <v>0</v>
      </c>
      <c r="AF46" s="320">
        <f t="shared" ref="AF46" si="219">AF348</f>
        <v>0</v>
      </c>
      <c r="AG46" s="266">
        <v>0</v>
      </c>
      <c r="AH46" s="320">
        <f t="shared" ref="AH46" si="220">AH348</f>
        <v>0</v>
      </c>
      <c r="AI46" s="266">
        <v>0</v>
      </c>
      <c r="AJ46" s="320">
        <f t="shared" ref="AJ46" si="221">AJ348</f>
        <v>3464689.1041499996</v>
      </c>
      <c r="AK46" s="266">
        <f>AJ46/K46</f>
        <v>0.72818350444904345</v>
      </c>
      <c r="AL46" s="320">
        <f t="shared" ref="AL46" si="222">AL348</f>
        <v>3464689.1041499996</v>
      </c>
      <c r="AM46" s="266">
        <v>0</v>
      </c>
      <c r="AN46" s="320">
        <f t="shared" ref="AN46" si="223">AN348</f>
        <v>0</v>
      </c>
      <c r="AO46" s="266">
        <v>0</v>
      </c>
      <c r="AP46" s="320">
        <f t="shared" ref="AP46" si="224">AP348</f>
        <v>0</v>
      </c>
      <c r="AQ46" s="266"/>
      <c r="AR46" s="320">
        <f t="shared" ref="AR46" si="225">AR348</f>
        <v>0</v>
      </c>
      <c r="AS46" s="284">
        <v>0</v>
      </c>
      <c r="AT46" s="321">
        <f t="shared" si="213"/>
        <v>0</v>
      </c>
      <c r="AU46" s="321">
        <f t="shared" si="213"/>
        <v>0</v>
      </c>
      <c r="AV46" s="321">
        <f t="shared" si="213"/>
        <v>0</v>
      </c>
      <c r="AW46" s="321">
        <f t="shared" si="213"/>
        <v>0</v>
      </c>
      <c r="AX46" s="321">
        <f t="shared" si="213"/>
        <v>0</v>
      </c>
      <c r="AY46" s="321">
        <f t="shared" si="213"/>
        <v>0</v>
      </c>
      <c r="AZ46" s="321">
        <f t="shared" si="213"/>
        <v>0</v>
      </c>
      <c r="BA46" s="321">
        <f t="shared" si="213"/>
        <v>0</v>
      </c>
      <c r="BB46" s="321">
        <f t="shared" si="213"/>
        <v>0</v>
      </c>
      <c r="BC46" s="321">
        <f t="shared" si="213"/>
        <v>0</v>
      </c>
      <c r="BD46" s="321">
        <f t="shared" si="213"/>
        <v>0</v>
      </c>
      <c r="BE46" s="322" t="e">
        <f t="shared" si="213"/>
        <v>#REF!</v>
      </c>
      <c r="BF46" s="269" t="e">
        <f t="shared" si="18"/>
        <v>#REF!</v>
      </c>
      <c r="BG46" s="322" t="e">
        <f t="shared" ref="BG46" si="226">BG348</f>
        <v>#REF!</v>
      </c>
      <c r="BH46" s="269" t="e">
        <f t="shared" si="19"/>
        <v>#REF!</v>
      </c>
      <c r="BI46" s="322">
        <f t="shared" ref="BI46" si="227">BI348</f>
        <v>0</v>
      </c>
      <c r="BJ46" s="269">
        <v>0</v>
      </c>
      <c r="BK46" s="322">
        <f t="shared" ref="BK46" si="228">BK348</f>
        <v>0</v>
      </c>
      <c r="BL46" s="323">
        <v>0</v>
      </c>
    </row>
    <row r="47" spans="2:70" s="138" customFormat="1" ht="48" customHeight="1" x14ac:dyDescent="0.25">
      <c r="B47" s="324"/>
      <c r="C47" s="590" t="s">
        <v>350</v>
      </c>
      <c r="D47" s="591"/>
      <c r="E47" s="325"/>
      <c r="F47" s="325"/>
      <c r="G47" s="325"/>
      <c r="H47" s="325"/>
      <c r="I47" s="325"/>
      <c r="J47" s="325"/>
      <c r="K47" s="326">
        <f>L47+N47+O47</f>
        <v>400000</v>
      </c>
      <c r="L47" s="326">
        <f>L613</f>
        <v>292190.72193</v>
      </c>
      <c r="M47" s="326">
        <f>M613</f>
        <v>0</v>
      </c>
      <c r="N47" s="326">
        <v>0</v>
      </c>
      <c r="O47" s="326">
        <f>O613</f>
        <v>107809.27807</v>
      </c>
      <c r="P47" s="326">
        <f>R47</f>
        <v>144240.87015999999</v>
      </c>
      <c r="Q47" s="278">
        <v>0</v>
      </c>
      <c r="R47" s="326">
        <f>R613</f>
        <v>144240.87015999999</v>
      </c>
      <c r="S47" s="278">
        <v>0</v>
      </c>
      <c r="T47" s="326">
        <f>T613</f>
        <v>0</v>
      </c>
      <c r="U47" s="278">
        <v>0</v>
      </c>
      <c r="V47" s="326"/>
      <c r="W47" s="278"/>
      <c r="X47" s="326">
        <f>X613</f>
        <v>0</v>
      </c>
      <c r="Y47" s="278"/>
      <c r="Z47" s="326">
        <f>AB47+AH47</f>
        <v>152937.03015999999</v>
      </c>
      <c r="AA47" s="278">
        <f>Z47/K47</f>
        <v>0.3823425754</v>
      </c>
      <c r="AB47" s="326">
        <f>AB613</f>
        <v>144240.87015999999</v>
      </c>
      <c r="AC47" s="278">
        <f>AB47/L47</f>
        <v>0.49365314958411211</v>
      </c>
      <c r="AD47" s="326">
        <f>AD613</f>
        <v>0</v>
      </c>
      <c r="AE47" s="278">
        <v>0</v>
      </c>
      <c r="AF47" s="326"/>
      <c r="AG47" s="278"/>
      <c r="AH47" s="326">
        <f>AH613</f>
        <v>8696.16</v>
      </c>
      <c r="AI47" s="278">
        <f>AH47/O47</f>
        <v>8.0662445344950998E-2</v>
      </c>
      <c r="AJ47" s="326">
        <f>AL47+AR47</f>
        <v>400000</v>
      </c>
      <c r="AK47" s="278">
        <f>AJ47/K47</f>
        <v>1</v>
      </c>
      <c r="AL47" s="326">
        <f>AL613</f>
        <v>292190.72193</v>
      </c>
      <c r="AM47" s="278">
        <v>0</v>
      </c>
      <c r="AN47" s="326">
        <f>AN613</f>
        <v>0</v>
      </c>
      <c r="AO47" s="278">
        <v>0</v>
      </c>
      <c r="AP47" s="326"/>
      <c r="AQ47" s="278"/>
      <c r="AR47" s="326">
        <f>AR613</f>
        <v>107809.27807</v>
      </c>
      <c r="AS47" s="278">
        <v>0</v>
      </c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8"/>
      <c r="BF47" s="281"/>
      <c r="BG47" s="328"/>
      <c r="BH47" s="281"/>
      <c r="BI47" s="328"/>
      <c r="BJ47" s="281"/>
      <c r="BK47" s="328"/>
      <c r="BL47" s="329"/>
    </row>
    <row r="48" spans="2:70" s="45" customFormat="1" ht="81" customHeight="1" x14ac:dyDescent="0.25">
      <c r="B48" s="301"/>
      <c r="C48" s="186" t="s">
        <v>351</v>
      </c>
      <c r="D48" s="330"/>
      <c r="E48" s="303"/>
      <c r="F48" s="303"/>
      <c r="G48" s="303"/>
      <c r="H48" s="303"/>
      <c r="I48" s="303"/>
      <c r="J48" s="303"/>
      <c r="K48" s="229">
        <f>O48</f>
        <v>150</v>
      </c>
      <c r="L48" s="229">
        <v>0</v>
      </c>
      <c r="M48" s="229">
        <v>0</v>
      </c>
      <c r="N48" s="229">
        <v>0</v>
      </c>
      <c r="O48" s="229">
        <f>O614</f>
        <v>150</v>
      </c>
      <c r="P48" s="229">
        <v>0</v>
      </c>
      <c r="Q48" s="246">
        <v>0</v>
      </c>
      <c r="R48" s="229"/>
      <c r="S48" s="246"/>
      <c r="T48" s="229">
        <v>0</v>
      </c>
      <c r="U48" s="246">
        <v>0</v>
      </c>
      <c r="V48" s="229"/>
      <c r="W48" s="246"/>
      <c r="X48" s="229"/>
      <c r="Y48" s="246"/>
      <c r="Z48" s="229">
        <v>0</v>
      </c>
      <c r="AA48" s="246">
        <v>0</v>
      </c>
      <c r="AB48" s="229"/>
      <c r="AC48" s="246"/>
      <c r="AD48" s="229">
        <v>0</v>
      </c>
      <c r="AE48" s="246">
        <v>0</v>
      </c>
      <c r="AF48" s="229"/>
      <c r="AG48" s="246"/>
      <c r="AH48" s="229">
        <f>AH614</f>
        <v>0</v>
      </c>
      <c r="AI48" s="246"/>
      <c r="AJ48" s="229">
        <v>0</v>
      </c>
      <c r="AK48" s="246">
        <v>0</v>
      </c>
      <c r="AL48" s="229"/>
      <c r="AM48" s="246"/>
      <c r="AN48" s="229">
        <v>0</v>
      </c>
      <c r="AO48" s="246">
        <v>0</v>
      </c>
      <c r="AP48" s="229"/>
      <c r="AQ48" s="246"/>
      <c r="AR48" s="229">
        <f>AR614</f>
        <v>0</v>
      </c>
      <c r="AS48" s="246"/>
      <c r="AT48" s="331"/>
      <c r="AU48" s="331"/>
      <c r="AV48" s="331"/>
      <c r="AW48" s="331"/>
      <c r="AX48" s="331"/>
      <c r="AY48" s="331"/>
      <c r="AZ48" s="331"/>
      <c r="BA48" s="331"/>
      <c r="BB48" s="331"/>
      <c r="BC48" s="331"/>
      <c r="BD48" s="331"/>
      <c r="BE48" s="230"/>
      <c r="BF48" s="247"/>
      <c r="BG48" s="230"/>
      <c r="BH48" s="247"/>
      <c r="BI48" s="230"/>
      <c r="BJ48" s="247"/>
      <c r="BK48" s="230"/>
      <c r="BL48" s="332"/>
    </row>
    <row r="49" spans="2:66" s="123" customFormat="1" ht="90" customHeight="1" x14ac:dyDescent="0.25">
      <c r="B49" s="584" t="s">
        <v>58</v>
      </c>
      <c r="C49" s="584"/>
      <c r="D49" s="288" t="e">
        <f>D471+D534</f>
        <v>#REF!</v>
      </c>
      <c r="E49" s="288" t="e">
        <f t="shared" ref="E49:J49" si="229">E615</f>
        <v>#REF!</v>
      </c>
      <c r="F49" s="288" t="e">
        <f t="shared" si="229"/>
        <v>#REF!</v>
      </c>
      <c r="G49" s="288" t="e">
        <f t="shared" si="229"/>
        <v>#REF!</v>
      </c>
      <c r="H49" s="288" t="e">
        <f t="shared" si="229"/>
        <v>#REF!</v>
      </c>
      <c r="I49" s="288" t="e">
        <f t="shared" si="229"/>
        <v>#REF!</v>
      </c>
      <c r="J49" s="288" t="e">
        <f t="shared" si="229"/>
        <v>#REF!</v>
      </c>
      <c r="K49" s="289">
        <f>K534</f>
        <v>1301254.8085999999</v>
      </c>
      <c r="L49" s="289">
        <f t="shared" ref="L49:BD49" si="230">L534</f>
        <v>0</v>
      </c>
      <c r="M49" s="289">
        <f t="shared" si="230"/>
        <v>0</v>
      </c>
      <c r="N49" s="289">
        <f t="shared" si="230"/>
        <v>0</v>
      </c>
      <c r="O49" s="289">
        <f t="shared" si="230"/>
        <v>1301254.8085999999</v>
      </c>
      <c r="P49" s="289">
        <f t="shared" si="202"/>
        <v>467798.85829999996</v>
      </c>
      <c r="Q49" s="290">
        <f t="shared" si="3"/>
        <v>0.35949827444118926</v>
      </c>
      <c r="R49" s="289">
        <f t="shared" ref="R49" si="231">R534</f>
        <v>0</v>
      </c>
      <c r="S49" s="290">
        <v>0</v>
      </c>
      <c r="T49" s="289">
        <f t="shared" ref="T49" si="232">T534</f>
        <v>0</v>
      </c>
      <c r="U49" s="290">
        <v>0</v>
      </c>
      <c r="V49" s="289">
        <f t="shared" ref="V49" si="233">V534</f>
        <v>0</v>
      </c>
      <c r="W49" s="290">
        <v>0</v>
      </c>
      <c r="X49" s="289">
        <f t="shared" si="230"/>
        <v>467798.85829999996</v>
      </c>
      <c r="Y49" s="290">
        <f t="shared" si="198"/>
        <v>0.35949827444118926</v>
      </c>
      <c r="Z49" s="289">
        <f t="shared" ref="Z49" si="234">Z534</f>
        <v>728654.76660000009</v>
      </c>
      <c r="AA49" s="290">
        <f t="shared" si="8"/>
        <v>0.55996316923043576</v>
      </c>
      <c r="AB49" s="289">
        <f t="shared" ref="AB49" si="235">AB534</f>
        <v>0</v>
      </c>
      <c r="AC49" s="290">
        <v>0</v>
      </c>
      <c r="AD49" s="289">
        <f t="shared" ref="AD49" si="236">AD534</f>
        <v>0</v>
      </c>
      <c r="AE49" s="290">
        <v>0</v>
      </c>
      <c r="AF49" s="289">
        <f t="shared" ref="AF49" si="237">AF534</f>
        <v>0</v>
      </c>
      <c r="AG49" s="290">
        <v>0</v>
      </c>
      <c r="AH49" s="289">
        <f t="shared" ref="AH49" si="238">AH534</f>
        <v>548353.67891000002</v>
      </c>
      <c r="AI49" s="290">
        <f t="shared" si="12"/>
        <v>0.4214037675679872</v>
      </c>
      <c r="AJ49" s="289">
        <f t="shared" ref="AJ49" si="239">AL49+AP49+AR49</f>
        <v>1301254.8085999999</v>
      </c>
      <c r="AK49" s="290">
        <f t="shared" ref="AK49" si="240">AJ49/K49</f>
        <v>1</v>
      </c>
      <c r="AL49" s="289">
        <f t="shared" ref="AL49" si="241">AL720</f>
        <v>0</v>
      </c>
      <c r="AM49" s="290">
        <v>0</v>
      </c>
      <c r="AN49" s="289">
        <f t="shared" ref="AN49" si="242">AN534</f>
        <v>0</v>
      </c>
      <c r="AO49" s="290">
        <v>0</v>
      </c>
      <c r="AP49" s="289">
        <f t="shared" ref="AP49" si="243">AP534</f>
        <v>0</v>
      </c>
      <c r="AQ49" s="290">
        <v>0</v>
      </c>
      <c r="AR49" s="289">
        <f t="shared" ref="AR49" si="244">AR534</f>
        <v>1301254.8085999999</v>
      </c>
      <c r="AS49" s="290">
        <f t="shared" ref="AS49" si="245">AR49/O49</f>
        <v>1</v>
      </c>
      <c r="AT49" s="291">
        <f t="shared" si="230"/>
        <v>0</v>
      </c>
      <c r="AU49" s="291">
        <f t="shared" si="230"/>
        <v>0</v>
      </c>
      <c r="AV49" s="291">
        <f t="shared" si="230"/>
        <v>133043.16928</v>
      </c>
      <c r="AW49" s="291" t="e">
        <f t="shared" si="230"/>
        <v>#DIV/0!</v>
      </c>
      <c r="AX49" s="291">
        <f t="shared" si="230"/>
        <v>0</v>
      </c>
      <c r="AY49" s="291">
        <f t="shared" si="230"/>
        <v>0</v>
      </c>
      <c r="AZ49" s="291" t="e">
        <f t="shared" si="230"/>
        <v>#DIV/0!</v>
      </c>
      <c r="BA49" s="291">
        <f t="shared" si="230"/>
        <v>559569.81377000001</v>
      </c>
      <c r="BB49" s="291">
        <f t="shared" si="230"/>
        <v>0</v>
      </c>
      <c r="BC49" s="291">
        <f t="shared" si="230"/>
        <v>0</v>
      </c>
      <c r="BD49" s="291">
        <f t="shared" si="230"/>
        <v>559569.81377000001</v>
      </c>
      <c r="BE49" s="292">
        <f t="shared" ref="BE49" si="246">BG49+BI49+BK49</f>
        <v>967660.70348999999</v>
      </c>
      <c r="BF49" s="293">
        <f t="shared" si="18"/>
        <v>0.74363660145171051</v>
      </c>
      <c r="BG49" s="292">
        <f t="shared" ref="BG49" si="247">BG720</f>
        <v>0</v>
      </c>
      <c r="BH49" s="293">
        <v>0</v>
      </c>
      <c r="BI49" s="292">
        <f t="shared" ref="BI49" si="248">BI534</f>
        <v>0</v>
      </c>
      <c r="BJ49" s="293">
        <v>0</v>
      </c>
      <c r="BK49" s="292">
        <f>BK615</f>
        <v>967660.70348999999</v>
      </c>
      <c r="BL49" s="333">
        <f t="shared" si="21"/>
        <v>0.74363660145171051</v>
      </c>
      <c r="BM49" s="122"/>
      <c r="BN49" s="122"/>
    </row>
    <row r="50" spans="2:66" s="34" customFormat="1" ht="46.5" customHeight="1" x14ac:dyDescent="0.25">
      <c r="B50" s="578" t="s">
        <v>36</v>
      </c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79"/>
      <c r="AS50" s="579"/>
      <c r="AT50" s="579"/>
      <c r="AU50" s="579"/>
      <c r="AV50" s="579"/>
      <c r="AW50" s="579"/>
      <c r="AX50" s="579"/>
      <c r="AY50" s="579"/>
      <c r="AZ50" s="579"/>
      <c r="BA50" s="579"/>
      <c r="BB50" s="579"/>
      <c r="BC50" s="579"/>
      <c r="BD50" s="579"/>
      <c r="BE50" s="579"/>
      <c r="BF50" s="579"/>
      <c r="BG50" s="579"/>
      <c r="BH50" s="579"/>
      <c r="BI50" s="579"/>
      <c r="BJ50" s="579"/>
      <c r="BK50" s="579"/>
      <c r="BL50" s="579"/>
      <c r="BM50" s="33"/>
      <c r="BN50" s="33"/>
    </row>
    <row r="51" spans="2:66" s="38" customFormat="1" ht="45.75" customHeight="1" x14ac:dyDescent="0.25">
      <c r="B51" s="580" t="s">
        <v>59</v>
      </c>
      <c r="C51" s="581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  <c r="AJ51" s="581"/>
      <c r="AK51" s="581"/>
      <c r="AL51" s="581"/>
      <c r="AM51" s="581"/>
      <c r="AN51" s="581"/>
      <c r="AO51" s="581"/>
      <c r="AP51" s="581"/>
      <c r="AQ51" s="581"/>
      <c r="AR51" s="581"/>
      <c r="AS51" s="581"/>
      <c r="AT51" s="581"/>
      <c r="AU51" s="581"/>
      <c r="AV51" s="581"/>
      <c r="AW51" s="581"/>
      <c r="AX51" s="581"/>
      <c r="AY51" s="581"/>
      <c r="AZ51" s="581"/>
      <c r="BA51" s="581"/>
      <c r="BB51" s="581"/>
      <c r="BC51" s="581"/>
      <c r="BD51" s="581"/>
      <c r="BE51" s="581"/>
      <c r="BF51" s="581"/>
      <c r="BG51" s="581"/>
      <c r="BH51" s="581"/>
      <c r="BI51" s="581"/>
      <c r="BJ51" s="581"/>
      <c r="BK51" s="581"/>
      <c r="BL51" s="581"/>
    </row>
    <row r="52" spans="2:66" s="39" customFormat="1" ht="64.5" customHeight="1" x14ac:dyDescent="0.25">
      <c r="B52" s="334" t="s">
        <v>60</v>
      </c>
      <c r="C52" s="188" t="s">
        <v>61</v>
      </c>
      <c r="D52" s="335"/>
      <c r="E52" s="335"/>
      <c r="F52" s="335"/>
      <c r="G52" s="335"/>
      <c r="H52" s="335"/>
      <c r="I52" s="335"/>
      <c r="J52" s="335"/>
      <c r="K52" s="336">
        <f t="shared" ref="K52" si="249">L52</f>
        <v>4156249.6315000001</v>
      </c>
      <c r="L52" s="336">
        <f>L53+L54</f>
        <v>4156249.6315000001</v>
      </c>
      <c r="M52" s="336">
        <f>M53+M54</f>
        <v>0</v>
      </c>
      <c r="N52" s="336">
        <f t="shared" ref="N52:O52" si="250">N53+N54</f>
        <v>0</v>
      </c>
      <c r="O52" s="336">
        <f t="shared" si="250"/>
        <v>0</v>
      </c>
      <c r="P52" s="336">
        <f t="shared" ref="P52" si="251">R52</f>
        <v>2823809.5310399998</v>
      </c>
      <c r="Q52" s="337">
        <f>P52/K52</f>
        <v>0.67941287973621556</v>
      </c>
      <c r="R52" s="336">
        <f>R53+R54</f>
        <v>2823809.5310399998</v>
      </c>
      <c r="S52" s="337">
        <f>R52/L52</f>
        <v>0.67941287973621556</v>
      </c>
      <c r="T52" s="337"/>
      <c r="U52" s="337"/>
      <c r="V52" s="335">
        <f>V55+V138+V142+V158</f>
        <v>0</v>
      </c>
      <c r="W52" s="335"/>
      <c r="X52" s="335">
        <f>X55+X138+X142+X158</f>
        <v>0</v>
      </c>
      <c r="Y52" s="335"/>
      <c r="Z52" s="336">
        <f t="shared" ref="Z52" si="252">AB52</f>
        <v>2551428.32712</v>
      </c>
      <c r="AA52" s="337">
        <f>Z52/K52</f>
        <v>0.61387754666679717</v>
      </c>
      <c r="AB52" s="336">
        <f>AB53+AB54</f>
        <v>2551428.32712</v>
      </c>
      <c r="AC52" s="337">
        <f>AB52/L52</f>
        <v>0.61387754666679717</v>
      </c>
      <c r="AD52" s="337"/>
      <c r="AE52" s="337"/>
      <c r="AF52" s="335">
        <f>AF55+AF138+AF142+AF158</f>
        <v>0</v>
      </c>
      <c r="AG52" s="335"/>
      <c r="AH52" s="335">
        <f>AH55+AH138+AH142+AH158</f>
        <v>0</v>
      </c>
      <c r="AI52" s="335"/>
      <c r="AJ52" s="336">
        <f>AL52</f>
        <v>3716519.2697299998</v>
      </c>
      <c r="AK52" s="337">
        <f t="shared" ref="AK52:AK55" si="253">AJ52/K52</f>
        <v>0.89420020432908875</v>
      </c>
      <c r="AL52" s="336">
        <f>AL53+AL54</f>
        <v>3716519.2697299998</v>
      </c>
      <c r="AM52" s="338">
        <f>AL52/L52</f>
        <v>0.89420020432908875</v>
      </c>
      <c r="AN52" s="338"/>
      <c r="AO52" s="338"/>
      <c r="AP52" s="335">
        <f>AP55+AP138+AP142+AP158</f>
        <v>0</v>
      </c>
      <c r="AQ52" s="335"/>
      <c r="AR52" s="335">
        <f>AR55+AR138+AR142+AR158</f>
        <v>0</v>
      </c>
      <c r="AS52" s="335"/>
      <c r="AT52" s="339">
        <f t="shared" ref="AT52:BD52" si="254">AT55+AT138+AT142+AT158</f>
        <v>1020000</v>
      </c>
      <c r="AU52" s="339">
        <f t="shared" si="254"/>
        <v>0</v>
      </c>
      <c r="AV52" s="339">
        <f t="shared" si="254"/>
        <v>0</v>
      </c>
      <c r="AW52" s="339" t="e">
        <f t="shared" si="254"/>
        <v>#REF!</v>
      </c>
      <c r="AX52" s="339" t="e">
        <f t="shared" si="254"/>
        <v>#REF!</v>
      </c>
      <c r="AY52" s="339">
        <f t="shared" si="254"/>
        <v>0</v>
      </c>
      <c r="AZ52" s="339">
        <f t="shared" si="254"/>
        <v>0</v>
      </c>
      <c r="BA52" s="339">
        <f t="shared" si="254"/>
        <v>6637684.1599200005</v>
      </c>
      <c r="BB52" s="339">
        <f t="shared" si="254"/>
        <v>6636723.8058000002</v>
      </c>
      <c r="BC52" s="339">
        <f t="shared" si="254"/>
        <v>0</v>
      </c>
      <c r="BD52" s="339">
        <f t="shared" si="254"/>
        <v>0</v>
      </c>
      <c r="BE52" s="340">
        <f>BG52</f>
        <v>1279538.2933799997</v>
      </c>
      <c r="BF52" s="341">
        <f>BE52/K52</f>
        <v>0.3078588648002385</v>
      </c>
      <c r="BG52" s="340">
        <f>BG53+BG54</f>
        <v>1279538.2933799997</v>
      </c>
      <c r="BH52" s="341">
        <f>BG52/AJ52</f>
        <v>0.34428404658129391</v>
      </c>
      <c r="BI52" s="339">
        <f>BI55+BI138+BI142+BI158</f>
        <v>0</v>
      </c>
      <c r="BJ52" s="339"/>
      <c r="BK52" s="339">
        <f>BK55+BK138+BK142+BK158</f>
        <v>0</v>
      </c>
      <c r="BL52" s="339"/>
    </row>
    <row r="53" spans="2:66" s="35" customFormat="1" ht="41.25" customHeight="1" x14ac:dyDescent="0.25">
      <c r="B53" s="301"/>
      <c r="C53" s="186" t="s">
        <v>56</v>
      </c>
      <c r="D53" s="302" t="e">
        <f t="shared" ref="D53:D54" si="255">D620</f>
        <v>#REF!</v>
      </c>
      <c r="E53" s="303"/>
      <c r="F53" s="302"/>
      <c r="G53" s="302"/>
      <c r="H53" s="303"/>
      <c r="I53" s="302"/>
      <c r="J53" s="302"/>
      <c r="K53" s="304">
        <f>L53+N53+O53</f>
        <v>1476159.3315000001</v>
      </c>
      <c r="L53" s="304">
        <f>L57+L82+L138+L144+L167+L170</f>
        <v>1476159.3315000001</v>
      </c>
      <c r="M53" s="304">
        <f>M57+M82+M138+M144+M167+M170</f>
        <v>0</v>
      </c>
      <c r="N53" s="304">
        <f>N57+N82+N138+N144+N167</f>
        <v>0</v>
      </c>
      <c r="O53" s="304">
        <f>O57+O82+O138+O144+O167</f>
        <v>0</v>
      </c>
      <c r="P53" s="304">
        <f>R53+V53+X53</f>
        <v>913110.89165999996</v>
      </c>
      <c r="Q53" s="342">
        <f t="shared" ref="Q53:Q117" si="256">P53/K53</f>
        <v>0.61857204176743019</v>
      </c>
      <c r="R53" s="304">
        <f>R55+R104+R138+R144+R163+R167+R170+R83</f>
        <v>913110.89165999996</v>
      </c>
      <c r="S53" s="342">
        <f t="shared" ref="S53:S117" si="257">R53/L53</f>
        <v>0.61857204176743019</v>
      </c>
      <c r="T53" s="342"/>
      <c r="U53" s="342"/>
      <c r="V53" s="302">
        <f t="shared" ref="V53:X54" si="258">V620</f>
        <v>0</v>
      </c>
      <c r="W53" s="302"/>
      <c r="X53" s="302">
        <f t="shared" si="258"/>
        <v>0</v>
      </c>
      <c r="Y53" s="302"/>
      <c r="Z53" s="304">
        <f>AB53+AF53+AH53</f>
        <v>877059.16162000003</v>
      </c>
      <c r="AA53" s="342">
        <f t="shared" ref="AA53:AA118" si="259">Z53/K53</f>
        <v>0.59414938679334561</v>
      </c>
      <c r="AB53" s="304">
        <f>AB57+AB82+AB138+AB144+AB167+AB170</f>
        <v>877059.16162000003</v>
      </c>
      <c r="AC53" s="342">
        <f t="shared" ref="AC53:AC117" si="260">AB53/L53</f>
        <v>0.59414938679334561</v>
      </c>
      <c r="AD53" s="342"/>
      <c r="AE53" s="342"/>
      <c r="AF53" s="302">
        <f t="shared" ref="AF53:AF54" si="261">AF620</f>
        <v>0</v>
      </c>
      <c r="AG53" s="302"/>
      <c r="AH53" s="302">
        <f t="shared" ref="AH53:AH54" si="262">AH620</f>
        <v>0</v>
      </c>
      <c r="AI53" s="302"/>
      <c r="AJ53" s="304">
        <f>AL53</f>
        <v>1262119.48419</v>
      </c>
      <c r="AK53" s="342">
        <f t="shared" si="253"/>
        <v>0.85500220555967799</v>
      </c>
      <c r="AL53" s="304">
        <f>AL57+AL138+AL142+AL167+AL170+AL82</f>
        <v>1262119.48419</v>
      </c>
      <c r="AM53" s="338">
        <f t="shared" ref="AM53:AM117" si="263">AL53/L53</f>
        <v>0.85500220555967799</v>
      </c>
      <c r="AN53" s="338"/>
      <c r="AO53" s="338"/>
      <c r="AP53" s="302">
        <f t="shared" ref="AP53:AP54" si="264">AP620</f>
        <v>0</v>
      </c>
      <c r="AQ53" s="302"/>
      <c r="AR53" s="302">
        <f t="shared" ref="AR53:AR54" si="265">AR620</f>
        <v>0</v>
      </c>
      <c r="AS53" s="302"/>
      <c r="AT53" s="305">
        <f t="shared" ref="N53:BD54" si="266">AT620</f>
        <v>0</v>
      </c>
      <c r="AU53" s="305">
        <f t="shared" si="266"/>
        <v>0</v>
      </c>
      <c r="AV53" s="305">
        <f t="shared" si="266"/>
        <v>0</v>
      </c>
      <c r="AW53" s="305">
        <f t="shared" si="266"/>
        <v>0</v>
      </c>
      <c r="AX53" s="305">
        <f t="shared" si="266"/>
        <v>0</v>
      </c>
      <c r="AY53" s="305">
        <f t="shared" si="266"/>
        <v>0</v>
      </c>
      <c r="AZ53" s="305">
        <f t="shared" si="266"/>
        <v>0</v>
      </c>
      <c r="BA53" s="305">
        <f t="shared" si="266"/>
        <v>0</v>
      </c>
      <c r="BB53" s="305">
        <f t="shared" si="266"/>
        <v>0</v>
      </c>
      <c r="BC53" s="305">
        <f t="shared" si="266"/>
        <v>0</v>
      </c>
      <c r="BD53" s="305">
        <f t="shared" si="266"/>
        <v>0</v>
      </c>
      <c r="BE53" s="306">
        <f>BG53</f>
        <v>599100.16987999983</v>
      </c>
      <c r="BF53" s="343">
        <f>BE53/K53</f>
        <v>0.40585061320665422</v>
      </c>
      <c r="BG53" s="306">
        <f>BG57+BG82+BG138+BG144+BG167+BG170</f>
        <v>599100.16987999983</v>
      </c>
      <c r="BH53" s="343">
        <f t="shared" ref="BH53:BH106" si="267">BG53/AJ53</f>
        <v>0.47467785529393747</v>
      </c>
      <c r="BI53" s="305">
        <f t="shared" ref="BI53:BI54" si="268">BI620</f>
        <v>0</v>
      </c>
      <c r="BJ53" s="305"/>
      <c r="BK53" s="305">
        <f t="shared" ref="BK53:BK54" si="269">BK620</f>
        <v>0</v>
      </c>
      <c r="BL53" s="305"/>
    </row>
    <row r="54" spans="2:66" s="36" customFormat="1" ht="46.5" customHeight="1" x14ac:dyDescent="0.25">
      <c r="B54" s="307"/>
      <c r="C54" s="187" t="s">
        <v>57</v>
      </c>
      <c r="D54" s="308" t="e">
        <f t="shared" si="255"/>
        <v>#REF!</v>
      </c>
      <c r="E54" s="308"/>
      <c r="F54" s="308"/>
      <c r="G54" s="308"/>
      <c r="H54" s="308"/>
      <c r="I54" s="308"/>
      <c r="J54" s="308"/>
      <c r="K54" s="309">
        <f>L54</f>
        <v>2680090.2999999998</v>
      </c>
      <c r="L54" s="309">
        <f>L105+L127+L162+L166+L169</f>
        <v>2680090.2999999998</v>
      </c>
      <c r="M54" s="309">
        <f>M105+M127+M162+M166+M169</f>
        <v>0</v>
      </c>
      <c r="N54" s="309">
        <f t="shared" si="266"/>
        <v>0</v>
      </c>
      <c r="O54" s="309">
        <f t="shared" si="266"/>
        <v>0</v>
      </c>
      <c r="P54" s="309">
        <f>R54+V54+X54</f>
        <v>1910698.6393799998</v>
      </c>
      <c r="Q54" s="344">
        <f t="shared" si="256"/>
        <v>0.71292323224333154</v>
      </c>
      <c r="R54" s="309">
        <f>R105+R143+R162+R166+R169+R127</f>
        <v>1910698.6393799998</v>
      </c>
      <c r="S54" s="344">
        <f t="shared" si="257"/>
        <v>0.71292323224333154</v>
      </c>
      <c r="T54" s="344"/>
      <c r="U54" s="344"/>
      <c r="V54" s="308">
        <f t="shared" si="258"/>
        <v>0</v>
      </c>
      <c r="W54" s="308"/>
      <c r="X54" s="308">
        <f t="shared" si="258"/>
        <v>0</v>
      </c>
      <c r="Y54" s="308"/>
      <c r="Z54" s="309">
        <f>AB54+AF54+AH54</f>
        <v>1674369.1654999999</v>
      </c>
      <c r="AA54" s="344">
        <f t="shared" si="259"/>
        <v>0.62474356386424745</v>
      </c>
      <c r="AB54" s="309">
        <f>AB105+AB127+AB162+AB166+AB169</f>
        <v>1674369.1654999999</v>
      </c>
      <c r="AC54" s="344">
        <f t="shared" si="260"/>
        <v>0.62474356386424745</v>
      </c>
      <c r="AD54" s="344"/>
      <c r="AE54" s="344"/>
      <c r="AF54" s="308">
        <f t="shared" si="261"/>
        <v>0</v>
      </c>
      <c r="AG54" s="308"/>
      <c r="AH54" s="308">
        <f t="shared" si="262"/>
        <v>0</v>
      </c>
      <c r="AI54" s="308"/>
      <c r="AJ54" s="309">
        <f>AL54</f>
        <v>2454399.7855400001</v>
      </c>
      <c r="AK54" s="344">
        <f t="shared" si="253"/>
        <v>0.91578995884578973</v>
      </c>
      <c r="AL54" s="309">
        <f>AL105+AL143+AL162+AL166+AL169+AL127</f>
        <v>2454399.7855400001</v>
      </c>
      <c r="AM54" s="338">
        <f t="shared" si="263"/>
        <v>0.91578995884578973</v>
      </c>
      <c r="AN54" s="338"/>
      <c r="AO54" s="338"/>
      <c r="AP54" s="308">
        <f t="shared" si="264"/>
        <v>0</v>
      </c>
      <c r="AQ54" s="308"/>
      <c r="AR54" s="308">
        <f t="shared" si="265"/>
        <v>0</v>
      </c>
      <c r="AS54" s="308"/>
      <c r="AT54" s="310">
        <f t="shared" si="266"/>
        <v>0</v>
      </c>
      <c r="AU54" s="310">
        <f t="shared" si="266"/>
        <v>0</v>
      </c>
      <c r="AV54" s="310">
        <f t="shared" si="266"/>
        <v>0</v>
      </c>
      <c r="AW54" s="310">
        <f t="shared" si="266"/>
        <v>0</v>
      </c>
      <c r="AX54" s="310">
        <f t="shared" si="266"/>
        <v>0</v>
      </c>
      <c r="AY54" s="310">
        <f t="shared" si="266"/>
        <v>0</v>
      </c>
      <c r="AZ54" s="310">
        <f t="shared" si="266"/>
        <v>0</v>
      </c>
      <c r="BA54" s="310">
        <f t="shared" si="266"/>
        <v>0</v>
      </c>
      <c r="BB54" s="310">
        <f t="shared" si="266"/>
        <v>0</v>
      </c>
      <c r="BC54" s="310">
        <f t="shared" si="266"/>
        <v>0</v>
      </c>
      <c r="BD54" s="310">
        <f t="shared" si="266"/>
        <v>0</v>
      </c>
      <c r="BE54" s="311">
        <f>BG54</f>
        <v>680438.12349999999</v>
      </c>
      <c r="BF54" s="345">
        <f>BE54/K54</f>
        <v>0.25388626775000828</v>
      </c>
      <c r="BG54" s="311">
        <f>BG105+BG127+BG162+BG166+BG169</f>
        <v>680438.12349999999</v>
      </c>
      <c r="BH54" s="345">
        <f t="shared" si="267"/>
        <v>0.27723198458082277</v>
      </c>
      <c r="BI54" s="310">
        <f t="shared" si="268"/>
        <v>0</v>
      </c>
      <c r="BJ54" s="310"/>
      <c r="BK54" s="310">
        <f t="shared" si="269"/>
        <v>0</v>
      </c>
      <c r="BL54" s="310"/>
    </row>
    <row r="55" spans="2:66" s="42" customFormat="1" ht="100.5" hidden="1" customHeight="1" x14ac:dyDescent="0.25">
      <c r="B55" s="346" t="s">
        <v>62</v>
      </c>
      <c r="C55" s="189" t="s">
        <v>63</v>
      </c>
      <c r="D55" s="347" t="e">
        <f t="shared" ref="D55:J55" si="270">D56+D115+D141</f>
        <v>#REF!</v>
      </c>
      <c r="E55" s="347">
        <f t="shared" si="270"/>
        <v>0</v>
      </c>
      <c r="F55" s="347">
        <f t="shared" si="270"/>
        <v>0</v>
      </c>
      <c r="G55" s="347" t="e">
        <f t="shared" si="270"/>
        <v>#REF!</v>
      </c>
      <c r="H55" s="347" t="e">
        <f t="shared" si="270"/>
        <v>#REF!</v>
      </c>
      <c r="I55" s="347" t="e">
        <f t="shared" si="270"/>
        <v>#REF!</v>
      </c>
      <c r="J55" s="347" t="e">
        <f t="shared" si="270"/>
        <v>#REF!</v>
      </c>
      <c r="K55" s="348">
        <f>L55</f>
        <v>0</v>
      </c>
      <c r="L55" s="348">
        <f>L56+L60+L66+L72+L75</f>
        <v>0</v>
      </c>
      <c r="M55" s="348"/>
      <c r="N55" s="348">
        <f>N56+N115+N141</f>
        <v>0</v>
      </c>
      <c r="O55" s="348">
        <f>O56+O115+O141</f>
        <v>0</v>
      </c>
      <c r="P55" s="348">
        <f t="shared" ref="P55:P119" si="271">R55+V55+X55</f>
        <v>0</v>
      </c>
      <c r="Q55" s="349" t="e">
        <f t="shared" si="256"/>
        <v>#DIV/0!</v>
      </c>
      <c r="R55" s="348">
        <f>R56+R60+R66+R72+R75</f>
        <v>0</v>
      </c>
      <c r="S55" s="349" t="e">
        <f t="shared" si="257"/>
        <v>#DIV/0!</v>
      </c>
      <c r="T55" s="349"/>
      <c r="U55" s="349"/>
      <c r="V55" s="347"/>
      <c r="W55" s="347"/>
      <c r="X55" s="347"/>
      <c r="Y55" s="347"/>
      <c r="Z55" s="348">
        <f>AB55</f>
        <v>0</v>
      </c>
      <c r="AA55" s="349" t="e">
        <f t="shared" si="259"/>
        <v>#DIV/0!</v>
      </c>
      <c r="AB55" s="348">
        <f>AB56+AB60+AB66+AB72+AB75</f>
        <v>0</v>
      </c>
      <c r="AC55" s="349" t="e">
        <f t="shared" si="260"/>
        <v>#DIV/0!</v>
      </c>
      <c r="AD55" s="349"/>
      <c r="AE55" s="349"/>
      <c r="AF55" s="347"/>
      <c r="AG55" s="347"/>
      <c r="AH55" s="347"/>
      <c r="AI55" s="347"/>
      <c r="AJ55" s="348">
        <f t="shared" ref="AJ55:AJ119" si="272">AL55+AP55+AR55</f>
        <v>0</v>
      </c>
      <c r="AK55" s="349" t="e">
        <f t="shared" si="253"/>
        <v>#DIV/0!</v>
      </c>
      <c r="AL55" s="348">
        <f>AL56</f>
        <v>0</v>
      </c>
      <c r="AM55" s="338" t="e">
        <f t="shared" si="263"/>
        <v>#DIV/0!</v>
      </c>
      <c r="AN55" s="338"/>
      <c r="AO55" s="338"/>
      <c r="AP55" s="347"/>
      <c r="AQ55" s="347"/>
      <c r="AR55" s="347"/>
      <c r="AS55" s="347"/>
      <c r="AT55" s="350">
        <f>AT56+AT115</f>
        <v>1000000</v>
      </c>
      <c r="AU55" s="350"/>
      <c r="AV55" s="351"/>
      <c r="AW55" s="350">
        <f>AW56+AW115+AW141</f>
        <v>0</v>
      </c>
      <c r="AX55" s="350">
        <f>AX56+AX115</f>
        <v>0</v>
      </c>
      <c r="AY55" s="350"/>
      <c r="AZ55" s="351"/>
      <c r="BA55" s="350">
        <f>BA56+BA115+BA141</f>
        <v>6292335.6452200003</v>
      </c>
      <c r="BB55" s="350">
        <f>BB56+BB115</f>
        <v>6291375.2911</v>
      </c>
      <c r="BC55" s="350"/>
      <c r="BD55" s="351"/>
      <c r="BE55" s="352">
        <f t="shared" ref="BE55:BE119" si="273">BG55+BI55+BK55</f>
        <v>0</v>
      </c>
      <c r="BF55" s="353" t="e">
        <f>BE55/K55</f>
        <v>#DIV/0!</v>
      </c>
      <c r="BG55" s="352">
        <f>BG56</f>
        <v>0</v>
      </c>
      <c r="BH55" s="353" t="e">
        <f t="shared" si="267"/>
        <v>#DIV/0!</v>
      </c>
      <c r="BI55" s="350"/>
      <c r="BJ55" s="350"/>
      <c r="BK55" s="350"/>
      <c r="BL55" s="350"/>
      <c r="BM55" s="41"/>
      <c r="BN55" s="41"/>
    </row>
    <row r="56" spans="2:66" s="42" customFormat="1" ht="145.5" hidden="1" customHeight="1" x14ac:dyDescent="0.25">
      <c r="B56" s="301" t="s">
        <v>60</v>
      </c>
      <c r="C56" s="190" t="s">
        <v>64</v>
      </c>
      <c r="D56" s="303" t="e">
        <f>#REF!</f>
        <v>#REF!</v>
      </c>
      <c r="E56" s="303">
        <f>F56</f>
        <v>0</v>
      </c>
      <c r="F56" s="303">
        <f>F58+F59</f>
        <v>0</v>
      </c>
      <c r="G56" s="303" t="e">
        <f>#REF!</f>
        <v>#REF!</v>
      </c>
      <c r="H56" s="303" t="e">
        <f>I56</f>
        <v>#REF!</v>
      </c>
      <c r="I56" s="303" t="e">
        <f>I58+I59</f>
        <v>#REF!</v>
      </c>
      <c r="J56" s="303" t="e">
        <f>#REF!</f>
        <v>#REF!</v>
      </c>
      <c r="K56" s="229">
        <f t="shared" ref="K56:K113" si="274">L56</f>
        <v>0</v>
      </c>
      <c r="L56" s="229">
        <f>L57+L114</f>
        <v>0</v>
      </c>
      <c r="M56" s="229"/>
      <c r="N56" s="354"/>
      <c r="O56" s="354"/>
      <c r="P56" s="229">
        <f t="shared" si="271"/>
        <v>0</v>
      </c>
      <c r="Q56" s="342" t="e">
        <f t="shared" si="256"/>
        <v>#DIV/0!</v>
      </c>
      <c r="R56" s="229">
        <f>R57+R114</f>
        <v>0</v>
      </c>
      <c r="S56" s="342" t="e">
        <f t="shared" si="257"/>
        <v>#DIV/0!</v>
      </c>
      <c r="T56" s="342"/>
      <c r="U56" s="342"/>
      <c r="V56" s="303"/>
      <c r="W56" s="303"/>
      <c r="X56" s="303"/>
      <c r="Y56" s="303"/>
      <c r="Z56" s="229">
        <f t="shared" ref="Z56:Z59" si="275">AB56</f>
        <v>0</v>
      </c>
      <c r="AA56" s="342" t="e">
        <f t="shared" si="259"/>
        <v>#DIV/0!</v>
      </c>
      <c r="AB56" s="229">
        <f>AB57+AB114</f>
        <v>0</v>
      </c>
      <c r="AC56" s="342" t="e">
        <f t="shared" si="260"/>
        <v>#DIV/0!</v>
      </c>
      <c r="AD56" s="342"/>
      <c r="AE56" s="342"/>
      <c r="AF56" s="303"/>
      <c r="AG56" s="303"/>
      <c r="AH56" s="303"/>
      <c r="AI56" s="303"/>
      <c r="AJ56" s="229">
        <f t="shared" si="272"/>
        <v>0</v>
      </c>
      <c r="AK56" s="342" t="e">
        <f>AJ56/K56</f>
        <v>#DIV/0!</v>
      </c>
      <c r="AL56" s="229">
        <f>AL57+AL114</f>
        <v>0</v>
      </c>
      <c r="AM56" s="338" t="e">
        <f t="shared" si="263"/>
        <v>#DIV/0!</v>
      </c>
      <c r="AN56" s="338"/>
      <c r="AO56" s="338"/>
      <c r="AP56" s="303"/>
      <c r="AQ56" s="303"/>
      <c r="AR56" s="303"/>
      <c r="AS56" s="303"/>
      <c r="AT56" s="331">
        <f>AT57+AT114</f>
        <v>1000000</v>
      </c>
      <c r="AU56" s="351"/>
      <c r="AV56" s="351"/>
      <c r="AW56" s="331">
        <f>AX56</f>
        <v>0</v>
      </c>
      <c r="AX56" s="331">
        <f>AX58+AX59</f>
        <v>0</v>
      </c>
      <c r="AY56" s="351"/>
      <c r="AZ56" s="351"/>
      <c r="BA56" s="331">
        <f>BB56</f>
        <v>6291375.2911</v>
      </c>
      <c r="BB56" s="331">
        <f>BB57+BB114</f>
        <v>6291375.2911</v>
      </c>
      <c r="BC56" s="351"/>
      <c r="BD56" s="351"/>
      <c r="BE56" s="230">
        <f t="shared" si="273"/>
        <v>0</v>
      </c>
      <c r="BF56" s="343" t="e">
        <f>BE56/K56</f>
        <v>#DIV/0!</v>
      </c>
      <c r="BG56" s="230">
        <f>BG57+BG114</f>
        <v>0</v>
      </c>
      <c r="BH56" s="343" t="e">
        <f t="shared" si="267"/>
        <v>#DIV/0!</v>
      </c>
      <c r="BI56" s="331"/>
      <c r="BJ56" s="331"/>
      <c r="BK56" s="331"/>
      <c r="BL56" s="331"/>
      <c r="BM56" s="41"/>
      <c r="BN56" s="41"/>
    </row>
    <row r="57" spans="2:66" s="42" customFormat="1" ht="45.75" hidden="1" customHeight="1" x14ac:dyDescent="0.25">
      <c r="B57" s="301"/>
      <c r="C57" s="186" t="s">
        <v>56</v>
      </c>
      <c r="D57" s="303"/>
      <c r="E57" s="303"/>
      <c r="F57" s="303"/>
      <c r="G57" s="303"/>
      <c r="H57" s="303"/>
      <c r="I57" s="303"/>
      <c r="J57" s="303"/>
      <c r="K57" s="229">
        <f t="shared" si="274"/>
        <v>0</v>
      </c>
      <c r="L57" s="229">
        <f>L59</f>
        <v>0</v>
      </c>
      <c r="M57" s="229"/>
      <c r="N57" s="354"/>
      <c r="O57" s="354"/>
      <c r="P57" s="229">
        <f t="shared" si="271"/>
        <v>0</v>
      </c>
      <c r="Q57" s="342" t="e">
        <f t="shared" si="256"/>
        <v>#DIV/0!</v>
      </c>
      <c r="R57" s="229">
        <f>R59</f>
        <v>0</v>
      </c>
      <c r="S57" s="342" t="e">
        <f t="shared" si="257"/>
        <v>#DIV/0!</v>
      </c>
      <c r="T57" s="342"/>
      <c r="U57" s="342"/>
      <c r="V57" s="303"/>
      <c r="W57" s="303"/>
      <c r="X57" s="303"/>
      <c r="Y57" s="303"/>
      <c r="Z57" s="229">
        <f t="shared" si="275"/>
        <v>0</v>
      </c>
      <c r="AA57" s="342" t="e">
        <f t="shared" si="259"/>
        <v>#DIV/0!</v>
      </c>
      <c r="AB57" s="229">
        <f>AB59</f>
        <v>0</v>
      </c>
      <c r="AC57" s="342" t="e">
        <f t="shared" si="260"/>
        <v>#DIV/0!</v>
      </c>
      <c r="AD57" s="342"/>
      <c r="AE57" s="342"/>
      <c r="AF57" s="303"/>
      <c r="AG57" s="303"/>
      <c r="AH57" s="303"/>
      <c r="AI57" s="303"/>
      <c r="AJ57" s="229">
        <f>AL57+AP57+AR57</f>
        <v>0</v>
      </c>
      <c r="AK57" s="342" t="e">
        <f t="shared" ref="AK57:AK121" si="276">AJ57/K57</f>
        <v>#DIV/0!</v>
      </c>
      <c r="AL57" s="229">
        <f>AL59</f>
        <v>0</v>
      </c>
      <c r="AM57" s="338" t="e">
        <f t="shared" si="263"/>
        <v>#DIV/0!</v>
      </c>
      <c r="AN57" s="338"/>
      <c r="AO57" s="338"/>
      <c r="AP57" s="303"/>
      <c r="AQ57" s="303"/>
      <c r="AR57" s="303"/>
      <c r="AS57" s="303"/>
      <c r="AT57" s="331">
        <f>SUM(AT58:AT113)</f>
        <v>1000000</v>
      </c>
      <c r="AU57" s="351"/>
      <c r="AV57" s="351"/>
      <c r="AW57" s="331"/>
      <c r="AX57" s="331"/>
      <c r="AY57" s="351"/>
      <c r="AZ57" s="351"/>
      <c r="BA57" s="331">
        <f>BB57</f>
        <v>6291375.2911</v>
      </c>
      <c r="BB57" s="331">
        <f>SUM(BB58:BB113)</f>
        <v>6291375.2911</v>
      </c>
      <c r="BC57" s="351"/>
      <c r="BD57" s="351"/>
      <c r="BE57" s="230">
        <f t="shared" si="273"/>
        <v>0</v>
      </c>
      <c r="BF57" s="343" t="e">
        <f t="shared" ref="BF57:BF121" si="277">BE57/K57</f>
        <v>#DIV/0!</v>
      </c>
      <c r="BG57" s="230">
        <f>BG59</f>
        <v>0</v>
      </c>
      <c r="BH57" s="343" t="e">
        <f t="shared" si="267"/>
        <v>#DIV/0!</v>
      </c>
      <c r="BI57" s="331"/>
      <c r="BJ57" s="331"/>
      <c r="BK57" s="331"/>
      <c r="BL57" s="331"/>
      <c r="BM57" s="41"/>
      <c r="BN57" s="41"/>
    </row>
    <row r="58" spans="2:66" s="42" customFormat="1" ht="36" hidden="1" customHeight="1" x14ac:dyDescent="0.25">
      <c r="B58" s="301"/>
      <c r="C58" s="191" t="s">
        <v>65</v>
      </c>
      <c r="D58" s="303"/>
      <c r="E58" s="355">
        <f>F58</f>
        <v>0</v>
      </c>
      <c r="F58" s="355">
        <v>0</v>
      </c>
      <c r="G58" s="303"/>
      <c r="H58" s="355" t="e">
        <f>I58+J58</f>
        <v>#REF!</v>
      </c>
      <c r="I58" s="355" t="e">
        <f>L58-#REF!</f>
        <v>#REF!</v>
      </c>
      <c r="J58" s="303"/>
      <c r="K58" s="354">
        <f t="shared" si="274"/>
        <v>0</v>
      </c>
      <c r="L58" s="354">
        <v>0</v>
      </c>
      <c r="M58" s="354"/>
      <c r="N58" s="354"/>
      <c r="O58" s="354"/>
      <c r="P58" s="354">
        <f t="shared" si="271"/>
        <v>0</v>
      </c>
      <c r="Q58" s="342" t="e">
        <f t="shared" si="256"/>
        <v>#DIV/0!</v>
      </c>
      <c r="R58" s="354">
        <f>AF58</f>
        <v>0</v>
      </c>
      <c r="S58" s="342" t="e">
        <f t="shared" si="257"/>
        <v>#DIV/0!</v>
      </c>
      <c r="T58" s="342"/>
      <c r="U58" s="342"/>
      <c r="V58" s="303"/>
      <c r="W58" s="303"/>
      <c r="X58" s="303"/>
      <c r="Y58" s="303"/>
      <c r="Z58" s="354">
        <f t="shared" si="275"/>
        <v>0</v>
      </c>
      <c r="AA58" s="342">
        <v>0</v>
      </c>
      <c r="AB58" s="354">
        <f>AQ58</f>
        <v>0</v>
      </c>
      <c r="AC58" s="342">
        <v>0</v>
      </c>
      <c r="AD58" s="342"/>
      <c r="AE58" s="342"/>
      <c r="AF58" s="303"/>
      <c r="AG58" s="303"/>
      <c r="AH58" s="303"/>
      <c r="AI58" s="303"/>
      <c r="AJ58" s="354">
        <f t="shared" si="272"/>
        <v>0</v>
      </c>
      <c r="AK58" s="342" t="e">
        <f t="shared" si="276"/>
        <v>#DIV/0!</v>
      </c>
      <c r="AL58" s="354">
        <v>0</v>
      </c>
      <c r="AM58" s="338" t="e">
        <f t="shared" si="263"/>
        <v>#DIV/0!</v>
      </c>
      <c r="AN58" s="338"/>
      <c r="AO58" s="338"/>
      <c r="AP58" s="303"/>
      <c r="AQ58" s="303"/>
      <c r="AR58" s="303"/>
      <c r="AS58" s="303"/>
      <c r="AT58" s="351">
        <f>BB58-AF58</f>
        <v>0</v>
      </c>
      <c r="AU58" s="351"/>
      <c r="AV58" s="351"/>
      <c r="AW58" s="351">
        <f>AX58</f>
        <v>0</v>
      </c>
      <c r="AX58" s="351">
        <f>BE58-AJ58</f>
        <v>0</v>
      </c>
      <c r="AY58" s="351"/>
      <c r="AZ58" s="351"/>
      <c r="BA58" s="351">
        <f>BB58</f>
        <v>0</v>
      </c>
      <c r="BB58" s="351">
        <v>0</v>
      </c>
      <c r="BC58" s="351"/>
      <c r="BD58" s="351"/>
      <c r="BE58" s="356">
        <f t="shared" si="273"/>
        <v>0</v>
      </c>
      <c r="BF58" s="343">
        <v>0</v>
      </c>
      <c r="BG58" s="356">
        <f>L58-AB58</f>
        <v>0</v>
      </c>
      <c r="BH58" s="343" t="e">
        <f t="shared" si="267"/>
        <v>#DIV/0!</v>
      </c>
      <c r="BI58" s="331"/>
      <c r="BJ58" s="331"/>
      <c r="BK58" s="331"/>
      <c r="BL58" s="331"/>
      <c r="BM58" s="41"/>
      <c r="BN58" s="41"/>
    </row>
    <row r="59" spans="2:66" s="42" customFormat="1" ht="30" hidden="1" customHeight="1" x14ac:dyDescent="0.25">
      <c r="B59" s="301"/>
      <c r="C59" s="191" t="s">
        <v>66</v>
      </c>
      <c r="D59" s="303"/>
      <c r="E59" s="355">
        <f>F59</f>
        <v>0</v>
      </c>
      <c r="F59" s="355">
        <v>0</v>
      </c>
      <c r="G59" s="303"/>
      <c r="H59" s="355" t="e">
        <f>I59+J59</f>
        <v>#REF!</v>
      </c>
      <c r="I59" s="355" t="e">
        <f>L59-#REF!</f>
        <v>#REF!</v>
      </c>
      <c r="J59" s="303"/>
      <c r="K59" s="354">
        <f t="shared" si="274"/>
        <v>0</v>
      </c>
      <c r="L59" s="354">
        <v>0</v>
      </c>
      <c r="M59" s="354"/>
      <c r="N59" s="354"/>
      <c r="O59" s="354"/>
      <c r="P59" s="354">
        <f t="shared" si="271"/>
        <v>0</v>
      </c>
      <c r="Q59" s="338" t="e">
        <f t="shared" si="256"/>
        <v>#DIV/0!</v>
      </c>
      <c r="R59" s="354"/>
      <c r="S59" s="338" t="e">
        <f t="shared" si="257"/>
        <v>#DIV/0!</v>
      </c>
      <c r="T59" s="338"/>
      <c r="U59" s="338"/>
      <c r="V59" s="303"/>
      <c r="W59" s="303"/>
      <c r="X59" s="303"/>
      <c r="Y59" s="303"/>
      <c r="Z59" s="354">
        <f t="shared" si="275"/>
        <v>0</v>
      </c>
      <c r="AA59" s="338" t="e">
        <f t="shared" si="259"/>
        <v>#DIV/0!</v>
      </c>
      <c r="AB59" s="354">
        <f>L59</f>
        <v>0</v>
      </c>
      <c r="AC59" s="338" t="e">
        <f t="shared" si="260"/>
        <v>#DIV/0!</v>
      </c>
      <c r="AD59" s="338"/>
      <c r="AE59" s="338"/>
      <c r="AF59" s="303"/>
      <c r="AG59" s="303"/>
      <c r="AH59" s="303"/>
      <c r="AI59" s="303"/>
      <c r="AJ59" s="354">
        <v>0</v>
      </c>
      <c r="AK59" s="342" t="e">
        <f t="shared" si="276"/>
        <v>#DIV/0!</v>
      </c>
      <c r="AL59" s="354">
        <v>0</v>
      </c>
      <c r="AM59" s="338" t="e">
        <f t="shared" si="263"/>
        <v>#DIV/0!</v>
      </c>
      <c r="AN59" s="338"/>
      <c r="AO59" s="338"/>
      <c r="AP59" s="303"/>
      <c r="AQ59" s="303"/>
      <c r="AR59" s="303"/>
      <c r="AS59" s="303"/>
      <c r="AT59" s="351">
        <f>BB59-AF59</f>
        <v>0</v>
      </c>
      <c r="AU59" s="351"/>
      <c r="AV59" s="351"/>
      <c r="AW59" s="351">
        <f>AX59</f>
        <v>0</v>
      </c>
      <c r="AX59" s="351">
        <f>BE59-AJ59</f>
        <v>0</v>
      </c>
      <c r="AY59" s="351"/>
      <c r="AZ59" s="351"/>
      <c r="BA59" s="351">
        <f>BB59</f>
        <v>0</v>
      </c>
      <c r="BB59" s="351">
        <f>L59</f>
        <v>0</v>
      </c>
      <c r="BC59" s="351"/>
      <c r="BD59" s="351"/>
      <c r="BE59" s="356">
        <f t="shared" si="273"/>
        <v>0</v>
      </c>
      <c r="BF59" s="343" t="e">
        <f t="shared" si="277"/>
        <v>#DIV/0!</v>
      </c>
      <c r="BG59" s="356">
        <f>L59-AB59</f>
        <v>0</v>
      </c>
      <c r="BH59" s="357" t="e">
        <f t="shared" si="267"/>
        <v>#DIV/0!</v>
      </c>
      <c r="BI59" s="331"/>
      <c r="BJ59" s="331"/>
      <c r="BK59" s="331"/>
      <c r="BL59" s="331"/>
      <c r="BM59" s="41"/>
      <c r="BN59" s="41"/>
    </row>
    <row r="60" spans="2:66" s="35" customFormat="1" ht="92.25" hidden="1" customHeight="1" x14ac:dyDescent="0.25">
      <c r="B60" s="301" t="s">
        <v>67</v>
      </c>
      <c r="C60" s="186" t="s">
        <v>68</v>
      </c>
      <c r="D60" s="302"/>
      <c r="E60" s="303">
        <f t="shared" ref="E60" si="278">F60+G60</f>
        <v>743937</v>
      </c>
      <c r="F60" s="302">
        <f>SUM(F62:F64)</f>
        <v>743937</v>
      </c>
      <c r="G60" s="302">
        <f>SUM(G62:G64)</f>
        <v>0</v>
      </c>
      <c r="H60" s="303">
        <f t="shared" ref="H60" si="279">I60+J60</f>
        <v>-743937</v>
      </c>
      <c r="I60" s="302">
        <f>SUM(I62:I64)</f>
        <v>-743937</v>
      </c>
      <c r="J60" s="302"/>
      <c r="K60" s="304">
        <f t="shared" si="274"/>
        <v>0</v>
      </c>
      <c r="L60" s="304">
        <f>L61+L65</f>
        <v>0</v>
      </c>
      <c r="M60" s="304"/>
      <c r="N60" s="304"/>
      <c r="O60" s="304"/>
      <c r="P60" s="304">
        <f t="shared" si="271"/>
        <v>0</v>
      </c>
      <c r="Q60" s="337" t="e">
        <f t="shared" si="256"/>
        <v>#DIV/0!</v>
      </c>
      <c r="R60" s="304">
        <f>R61+R65</f>
        <v>0</v>
      </c>
      <c r="S60" s="337" t="e">
        <f t="shared" si="257"/>
        <v>#DIV/0!</v>
      </c>
      <c r="T60" s="337"/>
      <c r="U60" s="337"/>
      <c r="V60" s="302"/>
      <c r="W60" s="302"/>
      <c r="X60" s="302"/>
      <c r="Y60" s="302"/>
      <c r="Z60" s="304">
        <f t="shared" ref="Z60" si="280">AB60+AH60</f>
        <v>0</v>
      </c>
      <c r="AA60" s="337" t="e">
        <f t="shared" si="259"/>
        <v>#DIV/0!</v>
      </c>
      <c r="AB60" s="304">
        <f>AB61+AB65</f>
        <v>0</v>
      </c>
      <c r="AC60" s="337" t="e">
        <f t="shared" si="260"/>
        <v>#DIV/0!</v>
      </c>
      <c r="AD60" s="337"/>
      <c r="AE60" s="337"/>
      <c r="AF60" s="304"/>
      <c r="AG60" s="304"/>
      <c r="AH60" s="304"/>
      <c r="AI60" s="304"/>
      <c r="AJ60" s="304">
        <f t="shared" ca="1" si="272"/>
        <v>0</v>
      </c>
      <c r="AK60" s="337">
        <f t="shared" ca="1" si="276"/>
        <v>0</v>
      </c>
      <c r="AL60" s="304">
        <f ca="1">AL61+AL65</f>
        <v>0</v>
      </c>
      <c r="AM60" s="338">
        <f t="shared" ca="1" si="263"/>
        <v>0</v>
      </c>
      <c r="AN60" s="338"/>
      <c r="AO60" s="338"/>
      <c r="AP60" s="304"/>
      <c r="AQ60" s="304"/>
      <c r="AR60" s="304"/>
      <c r="AS60" s="304"/>
      <c r="AT60" s="306">
        <f>AT61+AT65</f>
        <v>0</v>
      </c>
      <c r="AU60" s="306"/>
      <c r="AV60" s="306"/>
      <c r="AW60" s="306">
        <f ca="1">AX60</f>
        <v>0</v>
      </c>
      <c r="AX60" s="306">
        <f ca="1">AX62</f>
        <v>0</v>
      </c>
      <c r="AY60" s="306"/>
      <c r="AZ60" s="306"/>
      <c r="BA60" s="306">
        <f t="shared" ref="BA60:BA74" si="281">BB60</f>
        <v>955255.25491999998</v>
      </c>
      <c r="BB60" s="306">
        <f>BB61+BB65</f>
        <v>955255.25491999998</v>
      </c>
      <c r="BC60" s="306"/>
      <c r="BD60" s="306"/>
      <c r="BE60" s="306">
        <f t="shared" si="273"/>
        <v>-955255.25491999998</v>
      </c>
      <c r="BF60" s="343" t="e">
        <f t="shared" si="277"/>
        <v>#DIV/0!</v>
      </c>
      <c r="BG60" s="306">
        <f>BG61+BG65</f>
        <v>-955255.25491999998</v>
      </c>
      <c r="BH60" s="341">
        <f t="shared" ca="1" si="267"/>
        <v>0</v>
      </c>
      <c r="BI60" s="306"/>
      <c r="BJ60" s="306"/>
      <c r="BK60" s="306"/>
      <c r="BL60" s="306"/>
    </row>
    <row r="61" spans="2:66" s="35" customFormat="1" ht="41.25" hidden="1" customHeight="1" x14ac:dyDescent="0.25">
      <c r="B61" s="301"/>
      <c r="C61" s="186" t="s">
        <v>56</v>
      </c>
      <c r="D61" s="302"/>
      <c r="E61" s="303"/>
      <c r="F61" s="302"/>
      <c r="G61" s="302"/>
      <c r="H61" s="303"/>
      <c r="I61" s="302"/>
      <c r="J61" s="302"/>
      <c r="K61" s="304">
        <f t="shared" si="274"/>
        <v>0</v>
      </c>
      <c r="L61" s="304">
        <f>L62+L64</f>
        <v>0</v>
      </c>
      <c r="M61" s="304"/>
      <c r="N61" s="304"/>
      <c r="O61" s="304"/>
      <c r="P61" s="304">
        <f t="shared" si="271"/>
        <v>0</v>
      </c>
      <c r="Q61" s="337" t="e">
        <f t="shared" si="256"/>
        <v>#DIV/0!</v>
      </c>
      <c r="R61" s="304">
        <f>R62+R64</f>
        <v>0</v>
      </c>
      <c r="S61" s="337" t="e">
        <f t="shared" si="257"/>
        <v>#DIV/0!</v>
      </c>
      <c r="T61" s="337"/>
      <c r="U61" s="337"/>
      <c r="V61" s="302"/>
      <c r="W61" s="302"/>
      <c r="X61" s="302"/>
      <c r="Y61" s="302"/>
      <c r="Z61" s="304">
        <f>AB61</f>
        <v>0</v>
      </c>
      <c r="AA61" s="337" t="e">
        <f t="shared" si="259"/>
        <v>#DIV/0!</v>
      </c>
      <c r="AB61" s="304">
        <f>AB62+AB64</f>
        <v>0</v>
      </c>
      <c r="AC61" s="337" t="e">
        <f t="shared" si="260"/>
        <v>#DIV/0!</v>
      </c>
      <c r="AD61" s="337"/>
      <c r="AE61" s="337"/>
      <c r="AF61" s="304"/>
      <c r="AG61" s="304"/>
      <c r="AH61" s="304"/>
      <c r="AI61" s="304"/>
      <c r="AJ61" s="304">
        <f t="shared" ca="1" si="272"/>
        <v>0</v>
      </c>
      <c r="AK61" s="337">
        <f t="shared" ca="1" si="276"/>
        <v>0</v>
      </c>
      <c r="AL61" s="304">
        <f ca="1">AL62+AL64</f>
        <v>0</v>
      </c>
      <c r="AM61" s="338">
        <f t="shared" ca="1" si="263"/>
        <v>0</v>
      </c>
      <c r="AN61" s="338"/>
      <c r="AO61" s="338"/>
      <c r="AP61" s="304"/>
      <c r="AQ61" s="304"/>
      <c r="AR61" s="304"/>
      <c r="AS61" s="304"/>
      <c r="AT61" s="306">
        <f>AT62+AT64</f>
        <v>0</v>
      </c>
      <c r="AU61" s="306"/>
      <c r="AV61" s="306"/>
      <c r="AW61" s="306"/>
      <c r="AX61" s="306"/>
      <c r="AY61" s="306"/>
      <c r="AZ61" s="306"/>
      <c r="BA61" s="306">
        <f t="shared" si="281"/>
        <v>0</v>
      </c>
      <c r="BB61" s="306">
        <f>BB62+BB64</f>
        <v>0</v>
      </c>
      <c r="BC61" s="306"/>
      <c r="BD61" s="306"/>
      <c r="BE61" s="306">
        <f t="shared" si="273"/>
        <v>0</v>
      </c>
      <c r="BF61" s="343" t="e">
        <f t="shared" si="277"/>
        <v>#DIV/0!</v>
      </c>
      <c r="BG61" s="306">
        <f>BG62+BG64</f>
        <v>0</v>
      </c>
      <c r="BH61" s="341">
        <f t="shared" ca="1" si="267"/>
        <v>0</v>
      </c>
      <c r="BI61" s="306"/>
      <c r="BJ61" s="306"/>
      <c r="BK61" s="306"/>
      <c r="BL61" s="306"/>
    </row>
    <row r="62" spans="2:66" s="43" customFormat="1" ht="33" hidden="1" customHeight="1" x14ac:dyDescent="0.25">
      <c r="B62" s="358"/>
      <c r="C62" s="192" t="s">
        <v>69</v>
      </c>
      <c r="D62" s="355"/>
      <c r="E62" s="355">
        <f t="shared" ref="E62" si="282">F62+G62</f>
        <v>743937</v>
      </c>
      <c r="F62" s="355">
        <v>743937</v>
      </c>
      <c r="G62" s="355"/>
      <c r="H62" s="355">
        <f t="shared" ref="H62" si="283">I62+J62</f>
        <v>-743937</v>
      </c>
      <c r="I62" s="355">
        <f>L62-F62</f>
        <v>-743937</v>
      </c>
      <c r="J62" s="355"/>
      <c r="K62" s="354">
        <f t="shared" si="274"/>
        <v>0</v>
      </c>
      <c r="L62" s="354">
        <v>0</v>
      </c>
      <c r="M62" s="354"/>
      <c r="N62" s="354"/>
      <c r="O62" s="354"/>
      <c r="P62" s="354">
        <f t="shared" si="271"/>
        <v>0</v>
      </c>
      <c r="Q62" s="337" t="e">
        <f t="shared" si="256"/>
        <v>#DIV/0!</v>
      </c>
      <c r="R62" s="354">
        <f>AF62-L62</f>
        <v>0</v>
      </c>
      <c r="S62" s="337" t="e">
        <f t="shared" si="257"/>
        <v>#DIV/0!</v>
      </c>
      <c r="T62" s="337"/>
      <c r="U62" s="337"/>
      <c r="V62" s="355"/>
      <c r="W62" s="355"/>
      <c r="X62" s="355"/>
      <c r="Y62" s="355"/>
      <c r="Z62" s="354">
        <f t="shared" ref="Z62" si="284">AB62+AH62</f>
        <v>0</v>
      </c>
      <c r="AA62" s="337" t="e">
        <f t="shared" si="259"/>
        <v>#DIV/0!</v>
      </c>
      <c r="AB62" s="354">
        <f>AQ62-X62</f>
        <v>0</v>
      </c>
      <c r="AC62" s="337" t="e">
        <f t="shared" si="260"/>
        <v>#DIV/0!</v>
      </c>
      <c r="AD62" s="337"/>
      <c r="AE62" s="337"/>
      <c r="AF62" s="354"/>
      <c r="AG62" s="354"/>
      <c r="AH62" s="354"/>
      <c r="AI62" s="354"/>
      <c r="AJ62" s="354">
        <f t="shared" ca="1" si="272"/>
        <v>0</v>
      </c>
      <c r="AK62" s="337">
        <f t="shared" ca="1" si="276"/>
        <v>0</v>
      </c>
      <c r="AL62" s="354">
        <f ca="1">AX62-AG62</f>
        <v>0</v>
      </c>
      <c r="AM62" s="338">
        <f t="shared" ca="1" si="263"/>
        <v>0</v>
      </c>
      <c r="AN62" s="338"/>
      <c r="AO62" s="338"/>
      <c r="AP62" s="354"/>
      <c r="AQ62" s="354"/>
      <c r="AR62" s="354"/>
      <c r="AS62" s="354"/>
      <c r="AT62" s="356">
        <f>BB62-AF62</f>
        <v>0</v>
      </c>
      <c r="AU62" s="356"/>
      <c r="AV62" s="356"/>
      <c r="AW62" s="356">
        <f ca="1">AX62</f>
        <v>0</v>
      </c>
      <c r="AX62" s="356">
        <f ca="1">BE62-AJ62</f>
        <v>0</v>
      </c>
      <c r="AY62" s="356"/>
      <c r="AZ62" s="356"/>
      <c r="BA62" s="356">
        <f t="shared" si="281"/>
        <v>0</v>
      </c>
      <c r="BB62" s="356">
        <v>0</v>
      </c>
      <c r="BC62" s="356"/>
      <c r="BD62" s="356"/>
      <c r="BE62" s="356">
        <f t="shared" si="273"/>
        <v>0</v>
      </c>
      <c r="BF62" s="343" t="e">
        <f t="shared" si="277"/>
        <v>#DIV/0!</v>
      </c>
      <c r="BG62" s="356">
        <f>BQ62-BB62</f>
        <v>0</v>
      </c>
      <c r="BH62" s="341">
        <f t="shared" ca="1" si="267"/>
        <v>0</v>
      </c>
      <c r="BI62" s="356"/>
      <c r="BJ62" s="356"/>
      <c r="BK62" s="356"/>
      <c r="BL62" s="356"/>
    </row>
    <row r="63" spans="2:66" s="43" customFormat="1" ht="64.5" hidden="1" customHeight="1" x14ac:dyDescent="0.25">
      <c r="B63" s="358"/>
      <c r="C63" s="192" t="s">
        <v>70</v>
      </c>
      <c r="D63" s="355"/>
      <c r="E63" s="355"/>
      <c r="F63" s="355"/>
      <c r="G63" s="355"/>
      <c r="H63" s="355"/>
      <c r="I63" s="355"/>
      <c r="J63" s="355"/>
      <c r="K63" s="354">
        <f t="shared" si="274"/>
        <v>0</v>
      </c>
      <c r="L63" s="354">
        <v>0</v>
      </c>
      <c r="M63" s="354"/>
      <c r="N63" s="354"/>
      <c r="O63" s="354"/>
      <c r="P63" s="354">
        <f t="shared" si="271"/>
        <v>0</v>
      </c>
      <c r="Q63" s="337" t="e">
        <f t="shared" si="256"/>
        <v>#DIV/0!</v>
      </c>
      <c r="R63" s="354">
        <f>AF63-L63</f>
        <v>0</v>
      </c>
      <c r="S63" s="337" t="e">
        <f t="shared" si="257"/>
        <v>#DIV/0!</v>
      </c>
      <c r="T63" s="337"/>
      <c r="U63" s="337"/>
      <c r="V63" s="355"/>
      <c r="W63" s="355"/>
      <c r="X63" s="355"/>
      <c r="Y63" s="355"/>
      <c r="Z63" s="354"/>
      <c r="AA63" s="337" t="e">
        <f t="shared" si="259"/>
        <v>#DIV/0!</v>
      </c>
      <c r="AB63" s="354">
        <f>AQ63-X63</f>
        <v>0</v>
      </c>
      <c r="AC63" s="337" t="e">
        <f t="shared" si="260"/>
        <v>#DIV/0!</v>
      </c>
      <c r="AD63" s="337"/>
      <c r="AE63" s="337"/>
      <c r="AF63" s="354"/>
      <c r="AG63" s="354"/>
      <c r="AH63" s="354"/>
      <c r="AI63" s="354"/>
      <c r="AJ63" s="354">
        <f t="shared" si="272"/>
        <v>0</v>
      </c>
      <c r="AK63" s="337" t="e">
        <f t="shared" si="276"/>
        <v>#DIV/0!</v>
      </c>
      <c r="AL63" s="354">
        <f>AX63-AG63</f>
        <v>0</v>
      </c>
      <c r="AM63" s="338" t="e">
        <f t="shared" si="263"/>
        <v>#DIV/0!</v>
      </c>
      <c r="AN63" s="338"/>
      <c r="AO63" s="338"/>
      <c r="AP63" s="354"/>
      <c r="AQ63" s="354"/>
      <c r="AR63" s="354"/>
      <c r="AS63" s="354"/>
      <c r="AT63" s="356"/>
      <c r="AU63" s="356"/>
      <c r="AV63" s="356"/>
      <c r="AW63" s="356"/>
      <c r="AX63" s="356"/>
      <c r="AY63" s="356"/>
      <c r="AZ63" s="356"/>
      <c r="BA63" s="356">
        <f t="shared" si="281"/>
        <v>0</v>
      </c>
      <c r="BB63" s="356">
        <v>0</v>
      </c>
      <c r="BC63" s="356"/>
      <c r="BD63" s="356"/>
      <c r="BE63" s="356">
        <f t="shared" si="273"/>
        <v>0</v>
      </c>
      <c r="BF63" s="343" t="e">
        <f t="shared" si="277"/>
        <v>#DIV/0!</v>
      </c>
      <c r="BG63" s="356">
        <f>BQ63-BB63</f>
        <v>0</v>
      </c>
      <c r="BH63" s="341" t="e">
        <f t="shared" si="267"/>
        <v>#DIV/0!</v>
      </c>
      <c r="BI63" s="356"/>
      <c r="BJ63" s="356"/>
      <c r="BK63" s="356"/>
      <c r="BL63" s="356"/>
    </row>
    <row r="64" spans="2:66" s="43" customFormat="1" ht="31.5" hidden="1" customHeight="1" x14ac:dyDescent="0.25">
      <c r="B64" s="358"/>
      <c r="C64" s="191" t="s">
        <v>66</v>
      </c>
      <c r="D64" s="355"/>
      <c r="E64" s="355">
        <f t="shared" ref="E64" si="285">F64+G64</f>
        <v>0</v>
      </c>
      <c r="F64" s="355">
        <v>0</v>
      </c>
      <c r="G64" s="355"/>
      <c r="H64" s="355">
        <f t="shared" ref="H64" si="286">I64+J64</f>
        <v>0</v>
      </c>
      <c r="I64" s="355">
        <v>0</v>
      </c>
      <c r="J64" s="355"/>
      <c r="K64" s="354">
        <f t="shared" si="274"/>
        <v>0</v>
      </c>
      <c r="L64" s="354">
        <v>0</v>
      </c>
      <c r="M64" s="354"/>
      <c r="N64" s="354"/>
      <c r="O64" s="354"/>
      <c r="P64" s="354">
        <f t="shared" si="271"/>
        <v>0</v>
      </c>
      <c r="Q64" s="337" t="e">
        <f t="shared" si="256"/>
        <v>#DIV/0!</v>
      </c>
      <c r="R64" s="354">
        <f>AF64-L64</f>
        <v>0</v>
      </c>
      <c r="S64" s="337" t="e">
        <f t="shared" si="257"/>
        <v>#DIV/0!</v>
      </c>
      <c r="T64" s="337"/>
      <c r="U64" s="337"/>
      <c r="V64" s="355"/>
      <c r="W64" s="355"/>
      <c r="X64" s="355"/>
      <c r="Y64" s="355"/>
      <c r="Z64" s="354">
        <f t="shared" ref="Z64:Z65" si="287">AB64+AH64</f>
        <v>0</v>
      </c>
      <c r="AA64" s="337" t="e">
        <f t="shared" si="259"/>
        <v>#DIV/0!</v>
      </c>
      <c r="AB64" s="354">
        <f>AQ64-X64</f>
        <v>0</v>
      </c>
      <c r="AC64" s="337" t="e">
        <f t="shared" si="260"/>
        <v>#DIV/0!</v>
      </c>
      <c r="AD64" s="337"/>
      <c r="AE64" s="337"/>
      <c r="AF64" s="354"/>
      <c r="AG64" s="354"/>
      <c r="AH64" s="354"/>
      <c r="AI64" s="354"/>
      <c r="AJ64" s="354">
        <f t="shared" si="272"/>
        <v>0</v>
      </c>
      <c r="AK64" s="337" t="e">
        <f t="shared" si="276"/>
        <v>#DIV/0!</v>
      </c>
      <c r="AL64" s="354">
        <f>AX64-AG64</f>
        <v>0</v>
      </c>
      <c r="AM64" s="338" t="e">
        <f t="shared" si="263"/>
        <v>#DIV/0!</v>
      </c>
      <c r="AN64" s="338"/>
      <c r="AO64" s="338"/>
      <c r="AP64" s="354"/>
      <c r="AQ64" s="354"/>
      <c r="AR64" s="354"/>
      <c r="AS64" s="354"/>
      <c r="AT64" s="356">
        <v>0</v>
      </c>
      <c r="AU64" s="356"/>
      <c r="AV64" s="356"/>
      <c r="AW64" s="356"/>
      <c r="AX64" s="356"/>
      <c r="AY64" s="356"/>
      <c r="AZ64" s="356"/>
      <c r="BA64" s="356">
        <f t="shared" si="281"/>
        <v>0</v>
      </c>
      <c r="BB64" s="356">
        <f>L64</f>
        <v>0</v>
      </c>
      <c r="BC64" s="356"/>
      <c r="BD64" s="356"/>
      <c r="BE64" s="356">
        <f t="shared" si="273"/>
        <v>0</v>
      </c>
      <c r="BF64" s="343" t="e">
        <f t="shared" si="277"/>
        <v>#DIV/0!</v>
      </c>
      <c r="BG64" s="356">
        <f>BQ64-BB64</f>
        <v>0</v>
      </c>
      <c r="BH64" s="341" t="e">
        <f t="shared" si="267"/>
        <v>#DIV/0!</v>
      </c>
      <c r="BI64" s="356"/>
      <c r="BJ64" s="356"/>
      <c r="BK64" s="356"/>
      <c r="BL64" s="356"/>
    </row>
    <row r="65" spans="2:64" s="36" customFormat="1" ht="46.5" hidden="1" customHeight="1" x14ac:dyDescent="0.25">
      <c r="B65" s="307"/>
      <c r="C65" s="187" t="s">
        <v>57</v>
      </c>
      <c r="D65" s="308"/>
      <c r="E65" s="308"/>
      <c r="F65" s="308"/>
      <c r="G65" s="308"/>
      <c r="H65" s="308"/>
      <c r="I65" s="308"/>
      <c r="J65" s="308"/>
      <c r="K65" s="309">
        <f t="shared" si="274"/>
        <v>0</v>
      </c>
      <c r="L65" s="309">
        <v>0</v>
      </c>
      <c r="M65" s="309"/>
      <c r="N65" s="309"/>
      <c r="O65" s="309"/>
      <c r="P65" s="309">
        <f t="shared" si="271"/>
        <v>0</v>
      </c>
      <c r="Q65" s="337" t="e">
        <f t="shared" si="256"/>
        <v>#DIV/0!</v>
      </c>
      <c r="R65" s="309">
        <f>AF65-L65</f>
        <v>0</v>
      </c>
      <c r="S65" s="337" t="e">
        <f t="shared" si="257"/>
        <v>#DIV/0!</v>
      </c>
      <c r="T65" s="337"/>
      <c r="U65" s="337"/>
      <c r="V65" s="308"/>
      <c r="W65" s="308"/>
      <c r="X65" s="308"/>
      <c r="Y65" s="308"/>
      <c r="Z65" s="309">
        <f t="shared" si="287"/>
        <v>0</v>
      </c>
      <c r="AA65" s="337" t="e">
        <f t="shared" si="259"/>
        <v>#DIV/0!</v>
      </c>
      <c r="AB65" s="309">
        <f>AQ65-X65</f>
        <v>0</v>
      </c>
      <c r="AC65" s="337" t="e">
        <f t="shared" si="260"/>
        <v>#DIV/0!</v>
      </c>
      <c r="AD65" s="337"/>
      <c r="AE65" s="337"/>
      <c r="AF65" s="309"/>
      <c r="AG65" s="309"/>
      <c r="AH65" s="309"/>
      <c r="AI65" s="309"/>
      <c r="AJ65" s="309">
        <f t="shared" si="272"/>
        <v>0</v>
      </c>
      <c r="AK65" s="337" t="e">
        <f t="shared" si="276"/>
        <v>#DIV/0!</v>
      </c>
      <c r="AL65" s="309">
        <f>AX65-AG65</f>
        <v>0</v>
      </c>
      <c r="AM65" s="338" t="e">
        <f t="shared" si="263"/>
        <v>#DIV/0!</v>
      </c>
      <c r="AN65" s="338"/>
      <c r="AO65" s="338"/>
      <c r="AP65" s="309"/>
      <c r="AQ65" s="309"/>
      <c r="AR65" s="309"/>
      <c r="AS65" s="309"/>
      <c r="AT65" s="311">
        <v>0</v>
      </c>
      <c r="AU65" s="311"/>
      <c r="AV65" s="311"/>
      <c r="AW65" s="311"/>
      <c r="AX65" s="311"/>
      <c r="AY65" s="311"/>
      <c r="AZ65" s="311"/>
      <c r="BA65" s="311">
        <f t="shared" si="281"/>
        <v>955255.25491999998</v>
      </c>
      <c r="BB65" s="311">
        <v>955255.25491999998</v>
      </c>
      <c r="BC65" s="311"/>
      <c r="BD65" s="311"/>
      <c r="BE65" s="311">
        <f t="shared" si="273"/>
        <v>-955255.25491999998</v>
      </c>
      <c r="BF65" s="343" t="e">
        <f t="shared" si="277"/>
        <v>#DIV/0!</v>
      </c>
      <c r="BG65" s="311">
        <f>BQ65-BB65</f>
        <v>-955255.25491999998</v>
      </c>
      <c r="BH65" s="341" t="e">
        <f t="shared" si="267"/>
        <v>#DIV/0!</v>
      </c>
      <c r="BI65" s="311"/>
      <c r="BJ65" s="311"/>
      <c r="BK65" s="311"/>
      <c r="BL65" s="311"/>
    </row>
    <row r="66" spans="2:64" s="44" customFormat="1" ht="150.75" hidden="1" customHeight="1" x14ac:dyDescent="0.25">
      <c r="B66" s="301" t="s">
        <v>71</v>
      </c>
      <c r="C66" s="190" t="s">
        <v>72</v>
      </c>
      <c r="D66" s="302"/>
      <c r="E66" s="303">
        <f t="shared" ref="E66" si="288">F66+G66</f>
        <v>0</v>
      </c>
      <c r="F66" s="302">
        <f>SUM(F67:F71)</f>
        <v>0</v>
      </c>
      <c r="G66" s="302">
        <f>SUM(G67:G71)</f>
        <v>0</v>
      </c>
      <c r="H66" s="302">
        <f>I66</f>
        <v>0</v>
      </c>
      <c r="I66" s="302">
        <f>I67</f>
        <v>0</v>
      </c>
      <c r="J66" s="302"/>
      <c r="K66" s="304">
        <f t="shared" si="274"/>
        <v>0</v>
      </c>
      <c r="L66" s="304">
        <f>L67+L68</f>
        <v>0</v>
      </c>
      <c r="M66" s="304"/>
      <c r="N66" s="304"/>
      <c r="O66" s="304"/>
      <c r="P66" s="304">
        <f t="shared" si="271"/>
        <v>0</v>
      </c>
      <c r="Q66" s="337" t="e">
        <f t="shared" si="256"/>
        <v>#DIV/0!</v>
      </c>
      <c r="R66" s="304">
        <f>R67+R68</f>
        <v>0</v>
      </c>
      <c r="S66" s="337" t="e">
        <f t="shared" si="257"/>
        <v>#DIV/0!</v>
      </c>
      <c r="T66" s="337"/>
      <c r="U66" s="337"/>
      <c r="V66" s="302"/>
      <c r="W66" s="302"/>
      <c r="X66" s="302">
        <f>SUM(X67:X71)</f>
        <v>0</v>
      </c>
      <c r="Y66" s="302"/>
      <c r="Z66" s="304">
        <f>AB66</f>
        <v>0</v>
      </c>
      <c r="AA66" s="337" t="e">
        <f t="shared" si="259"/>
        <v>#DIV/0!</v>
      </c>
      <c r="AB66" s="304">
        <f>AB67+AB68</f>
        <v>0</v>
      </c>
      <c r="AC66" s="337" t="e">
        <f t="shared" si="260"/>
        <v>#DIV/0!</v>
      </c>
      <c r="AD66" s="337"/>
      <c r="AE66" s="337"/>
      <c r="AF66" s="304"/>
      <c r="AG66" s="304"/>
      <c r="AH66" s="304">
        <f>SUM(AH67:AH71)</f>
        <v>0</v>
      </c>
      <c r="AI66" s="304"/>
      <c r="AJ66" s="304">
        <f t="shared" si="272"/>
        <v>0</v>
      </c>
      <c r="AK66" s="337" t="e">
        <f t="shared" si="276"/>
        <v>#DIV/0!</v>
      </c>
      <c r="AL66" s="304">
        <f>AL67+AL68</f>
        <v>0</v>
      </c>
      <c r="AM66" s="338" t="e">
        <f t="shared" si="263"/>
        <v>#DIV/0!</v>
      </c>
      <c r="AN66" s="338"/>
      <c r="AO66" s="338"/>
      <c r="AP66" s="304"/>
      <c r="AQ66" s="304"/>
      <c r="AR66" s="304">
        <f>SUM(AR67:AR71)</f>
        <v>0</v>
      </c>
      <c r="AS66" s="304"/>
      <c r="AT66" s="306">
        <f>AT67+AT68</f>
        <v>0</v>
      </c>
      <c r="AU66" s="306"/>
      <c r="AV66" s="306"/>
      <c r="AW66" s="306">
        <f>AX66</f>
        <v>0</v>
      </c>
      <c r="AX66" s="306">
        <f>AX67</f>
        <v>0</v>
      </c>
      <c r="AY66" s="306"/>
      <c r="AZ66" s="306"/>
      <c r="BA66" s="306">
        <f t="shared" si="281"/>
        <v>217000</v>
      </c>
      <c r="BB66" s="306">
        <f>BB67+BB68</f>
        <v>217000</v>
      </c>
      <c r="BC66" s="306"/>
      <c r="BD66" s="306"/>
      <c r="BE66" s="306">
        <f t="shared" si="273"/>
        <v>-217000</v>
      </c>
      <c r="BF66" s="343" t="e">
        <f t="shared" si="277"/>
        <v>#DIV/0!</v>
      </c>
      <c r="BG66" s="306">
        <f>BG67+BG68</f>
        <v>-217000</v>
      </c>
      <c r="BH66" s="341" t="e">
        <f t="shared" si="267"/>
        <v>#DIV/0!</v>
      </c>
      <c r="BI66" s="306"/>
      <c r="BJ66" s="306"/>
      <c r="BK66" s="306">
        <f>SUM(BK67:BK71)</f>
        <v>0</v>
      </c>
      <c r="BL66" s="306"/>
    </row>
    <row r="67" spans="2:64" s="36" customFormat="1" ht="46.5" hidden="1" customHeight="1" x14ac:dyDescent="0.25">
      <c r="B67" s="307"/>
      <c r="C67" s="187" t="s">
        <v>57</v>
      </c>
      <c r="D67" s="308"/>
      <c r="E67" s="308"/>
      <c r="F67" s="308"/>
      <c r="G67" s="308"/>
      <c r="H67" s="308"/>
      <c r="I67" s="308"/>
      <c r="J67" s="308"/>
      <c r="K67" s="309">
        <f t="shared" si="274"/>
        <v>0</v>
      </c>
      <c r="L67" s="309">
        <v>0</v>
      </c>
      <c r="M67" s="309"/>
      <c r="N67" s="309"/>
      <c r="O67" s="309"/>
      <c r="P67" s="309">
        <f t="shared" si="271"/>
        <v>0</v>
      </c>
      <c r="Q67" s="337" t="e">
        <f t="shared" si="256"/>
        <v>#DIV/0!</v>
      </c>
      <c r="R67" s="309">
        <f>AF67-L67</f>
        <v>0</v>
      </c>
      <c r="S67" s="337" t="e">
        <f t="shared" si="257"/>
        <v>#DIV/0!</v>
      </c>
      <c r="T67" s="337"/>
      <c r="U67" s="337"/>
      <c r="V67" s="308"/>
      <c r="W67" s="308"/>
      <c r="X67" s="308"/>
      <c r="Y67" s="308"/>
      <c r="Z67" s="309">
        <f t="shared" ref="Z67" si="289">AB67+AH67</f>
        <v>0</v>
      </c>
      <c r="AA67" s="337" t="e">
        <f t="shared" si="259"/>
        <v>#DIV/0!</v>
      </c>
      <c r="AB67" s="309">
        <f>AQ67-X67</f>
        <v>0</v>
      </c>
      <c r="AC67" s="337" t="e">
        <f t="shared" si="260"/>
        <v>#DIV/0!</v>
      </c>
      <c r="AD67" s="337"/>
      <c r="AE67" s="337"/>
      <c r="AF67" s="309"/>
      <c r="AG67" s="309"/>
      <c r="AH67" s="309"/>
      <c r="AI67" s="309"/>
      <c r="AJ67" s="309">
        <f t="shared" si="272"/>
        <v>0</v>
      </c>
      <c r="AK67" s="337" t="e">
        <f t="shared" si="276"/>
        <v>#DIV/0!</v>
      </c>
      <c r="AL67" s="309">
        <f>AX67-AG67</f>
        <v>0</v>
      </c>
      <c r="AM67" s="338" t="e">
        <f t="shared" si="263"/>
        <v>#DIV/0!</v>
      </c>
      <c r="AN67" s="338"/>
      <c r="AO67" s="338"/>
      <c r="AP67" s="309"/>
      <c r="AQ67" s="309"/>
      <c r="AR67" s="309"/>
      <c r="AS67" s="309"/>
      <c r="AT67" s="311">
        <v>0</v>
      </c>
      <c r="AU67" s="311"/>
      <c r="AV67" s="311"/>
      <c r="AW67" s="311"/>
      <c r="AX67" s="311"/>
      <c r="AY67" s="311"/>
      <c r="AZ67" s="311"/>
      <c r="BA67" s="311">
        <f t="shared" si="281"/>
        <v>217000</v>
      </c>
      <c r="BB67" s="311">
        <v>217000</v>
      </c>
      <c r="BC67" s="311"/>
      <c r="BD67" s="311"/>
      <c r="BE67" s="311">
        <f t="shared" si="273"/>
        <v>-217000</v>
      </c>
      <c r="BF67" s="343" t="e">
        <f t="shared" si="277"/>
        <v>#DIV/0!</v>
      </c>
      <c r="BG67" s="311">
        <f>BQ67-BB67</f>
        <v>-217000</v>
      </c>
      <c r="BH67" s="341" t="e">
        <f t="shared" si="267"/>
        <v>#DIV/0!</v>
      </c>
      <c r="BI67" s="311"/>
      <c r="BJ67" s="311"/>
      <c r="BK67" s="311"/>
      <c r="BL67" s="311"/>
    </row>
    <row r="68" spans="2:64" s="45" customFormat="1" ht="46.5" hidden="1" customHeight="1" x14ac:dyDescent="0.25">
      <c r="B68" s="301"/>
      <c r="C68" s="186" t="s">
        <v>56</v>
      </c>
      <c r="D68" s="303"/>
      <c r="E68" s="303"/>
      <c r="F68" s="303"/>
      <c r="G68" s="303"/>
      <c r="H68" s="303"/>
      <c r="I68" s="303"/>
      <c r="J68" s="303"/>
      <c r="K68" s="229">
        <f t="shared" si="274"/>
        <v>0</v>
      </c>
      <c r="L68" s="229">
        <f>SUM(L69:L71)</f>
        <v>0</v>
      </c>
      <c r="M68" s="229"/>
      <c r="N68" s="229"/>
      <c r="O68" s="229"/>
      <c r="P68" s="229">
        <f t="shared" si="271"/>
        <v>0</v>
      </c>
      <c r="Q68" s="337" t="e">
        <f t="shared" si="256"/>
        <v>#DIV/0!</v>
      </c>
      <c r="R68" s="229">
        <f>SUM(R69:R71)</f>
        <v>0</v>
      </c>
      <c r="S68" s="337" t="e">
        <f t="shared" si="257"/>
        <v>#DIV/0!</v>
      </c>
      <c r="T68" s="337"/>
      <c r="U68" s="337"/>
      <c r="V68" s="303"/>
      <c r="W68" s="303"/>
      <c r="X68" s="303"/>
      <c r="Y68" s="303"/>
      <c r="Z68" s="229">
        <f>AB68</f>
        <v>0</v>
      </c>
      <c r="AA68" s="337" t="e">
        <f t="shared" si="259"/>
        <v>#DIV/0!</v>
      </c>
      <c r="AB68" s="229">
        <f>SUM(AB69:AB71)</f>
        <v>0</v>
      </c>
      <c r="AC68" s="337" t="e">
        <f t="shared" si="260"/>
        <v>#DIV/0!</v>
      </c>
      <c r="AD68" s="337"/>
      <c r="AE68" s="337"/>
      <c r="AF68" s="229"/>
      <c r="AG68" s="229"/>
      <c r="AH68" s="229"/>
      <c r="AI68" s="229"/>
      <c r="AJ68" s="229">
        <f t="shared" si="272"/>
        <v>0</v>
      </c>
      <c r="AK68" s="337" t="e">
        <f t="shared" si="276"/>
        <v>#DIV/0!</v>
      </c>
      <c r="AL68" s="229">
        <f>SUM(AL69:AL71)</f>
        <v>0</v>
      </c>
      <c r="AM68" s="338" t="e">
        <f t="shared" si="263"/>
        <v>#DIV/0!</v>
      </c>
      <c r="AN68" s="338"/>
      <c r="AO68" s="338"/>
      <c r="AP68" s="229"/>
      <c r="AQ68" s="229"/>
      <c r="AR68" s="229"/>
      <c r="AS68" s="229"/>
      <c r="AT68" s="230">
        <v>0</v>
      </c>
      <c r="AU68" s="230"/>
      <c r="AV68" s="230"/>
      <c r="AW68" s="230"/>
      <c r="AX68" s="230"/>
      <c r="AY68" s="230"/>
      <c r="AZ68" s="230"/>
      <c r="BA68" s="230">
        <f t="shared" si="281"/>
        <v>0</v>
      </c>
      <c r="BB68" s="230">
        <f>BB69+BB70+BB71</f>
        <v>0</v>
      </c>
      <c r="BC68" s="230"/>
      <c r="BD68" s="230"/>
      <c r="BE68" s="230">
        <f t="shared" si="273"/>
        <v>0</v>
      </c>
      <c r="BF68" s="343" t="e">
        <f t="shared" si="277"/>
        <v>#DIV/0!</v>
      </c>
      <c r="BG68" s="230">
        <f>SUM(BG69:BG71)</f>
        <v>0</v>
      </c>
      <c r="BH68" s="341" t="e">
        <f t="shared" si="267"/>
        <v>#DIV/0!</v>
      </c>
      <c r="BI68" s="230"/>
      <c r="BJ68" s="230"/>
      <c r="BK68" s="230"/>
      <c r="BL68" s="230"/>
    </row>
    <row r="69" spans="2:64" s="43" customFormat="1" ht="30.75" hidden="1" customHeight="1" x14ac:dyDescent="0.25">
      <c r="B69" s="358"/>
      <c r="C69" s="191" t="s">
        <v>65</v>
      </c>
      <c r="D69" s="355"/>
      <c r="E69" s="355"/>
      <c r="F69" s="355"/>
      <c r="G69" s="355"/>
      <c r="H69" s="355"/>
      <c r="I69" s="355"/>
      <c r="J69" s="355"/>
      <c r="K69" s="354">
        <f t="shared" si="274"/>
        <v>0</v>
      </c>
      <c r="L69" s="354">
        <v>0</v>
      </c>
      <c r="M69" s="354"/>
      <c r="N69" s="354"/>
      <c r="O69" s="354"/>
      <c r="P69" s="354">
        <f t="shared" si="271"/>
        <v>0</v>
      </c>
      <c r="Q69" s="337" t="e">
        <f t="shared" si="256"/>
        <v>#DIV/0!</v>
      </c>
      <c r="R69" s="354">
        <f>AF69-L69</f>
        <v>0</v>
      </c>
      <c r="S69" s="337" t="e">
        <f t="shared" si="257"/>
        <v>#DIV/0!</v>
      </c>
      <c r="T69" s="337"/>
      <c r="U69" s="337"/>
      <c r="V69" s="355"/>
      <c r="W69" s="355"/>
      <c r="X69" s="355"/>
      <c r="Y69" s="355"/>
      <c r="Z69" s="354">
        <f>AB69</f>
        <v>0</v>
      </c>
      <c r="AA69" s="337" t="e">
        <f t="shared" si="259"/>
        <v>#DIV/0!</v>
      </c>
      <c r="AB69" s="354">
        <f>AQ69-X69</f>
        <v>0</v>
      </c>
      <c r="AC69" s="337" t="e">
        <f t="shared" si="260"/>
        <v>#DIV/0!</v>
      </c>
      <c r="AD69" s="337"/>
      <c r="AE69" s="337"/>
      <c r="AF69" s="354"/>
      <c r="AG69" s="354"/>
      <c r="AH69" s="354"/>
      <c r="AI69" s="354"/>
      <c r="AJ69" s="354">
        <f t="shared" si="272"/>
        <v>0</v>
      </c>
      <c r="AK69" s="337" t="e">
        <f t="shared" si="276"/>
        <v>#DIV/0!</v>
      </c>
      <c r="AL69" s="354">
        <f>AX69-AG69</f>
        <v>0</v>
      </c>
      <c r="AM69" s="338" t="e">
        <f t="shared" si="263"/>
        <v>#DIV/0!</v>
      </c>
      <c r="AN69" s="338"/>
      <c r="AO69" s="338"/>
      <c r="AP69" s="354"/>
      <c r="AQ69" s="354"/>
      <c r="AR69" s="354"/>
      <c r="AS69" s="354"/>
      <c r="AT69" s="356">
        <f>BB69-AF69</f>
        <v>0</v>
      </c>
      <c r="AU69" s="356"/>
      <c r="AV69" s="356"/>
      <c r="AW69" s="356"/>
      <c r="AX69" s="356"/>
      <c r="AY69" s="356"/>
      <c r="AZ69" s="356"/>
      <c r="BA69" s="356">
        <f t="shared" si="281"/>
        <v>0</v>
      </c>
      <c r="BB69" s="356">
        <f>L69</f>
        <v>0</v>
      </c>
      <c r="BC69" s="356"/>
      <c r="BD69" s="356"/>
      <c r="BE69" s="356">
        <f t="shared" si="273"/>
        <v>0</v>
      </c>
      <c r="BF69" s="343" t="e">
        <f t="shared" si="277"/>
        <v>#DIV/0!</v>
      </c>
      <c r="BG69" s="356">
        <f>BQ69-BB69</f>
        <v>0</v>
      </c>
      <c r="BH69" s="341" t="e">
        <f t="shared" si="267"/>
        <v>#DIV/0!</v>
      </c>
      <c r="BI69" s="356"/>
      <c r="BJ69" s="356"/>
      <c r="BK69" s="356"/>
      <c r="BL69" s="356"/>
    </row>
    <row r="70" spans="2:64" s="43" customFormat="1" ht="47.25" hidden="1" customHeight="1" x14ac:dyDescent="0.25">
      <c r="B70" s="358"/>
      <c r="C70" s="191" t="s">
        <v>73</v>
      </c>
      <c r="D70" s="355"/>
      <c r="E70" s="355"/>
      <c r="F70" s="355"/>
      <c r="G70" s="355"/>
      <c r="H70" s="355"/>
      <c r="I70" s="355"/>
      <c r="J70" s="355"/>
      <c r="K70" s="354">
        <f t="shared" si="274"/>
        <v>0</v>
      </c>
      <c r="L70" s="354">
        <v>0</v>
      </c>
      <c r="M70" s="354"/>
      <c r="N70" s="354"/>
      <c r="O70" s="354"/>
      <c r="P70" s="354">
        <f t="shared" si="271"/>
        <v>0</v>
      </c>
      <c r="Q70" s="337" t="e">
        <f t="shared" si="256"/>
        <v>#DIV/0!</v>
      </c>
      <c r="R70" s="354">
        <f>AF70-L70</f>
        <v>0</v>
      </c>
      <c r="S70" s="337" t="e">
        <f t="shared" si="257"/>
        <v>#DIV/0!</v>
      </c>
      <c r="T70" s="337"/>
      <c r="U70" s="337"/>
      <c r="V70" s="355"/>
      <c r="W70" s="355"/>
      <c r="X70" s="355"/>
      <c r="Y70" s="355"/>
      <c r="Z70" s="354">
        <f>AB70</f>
        <v>0</v>
      </c>
      <c r="AA70" s="337" t="e">
        <f t="shared" si="259"/>
        <v>#DIV/0!</v>
      </c>
      <c r="AB70" s="354">
        <f>AQ70-X70</f>
        <v>0</v>
      </c>
      <c r="AC70" s="337" t="e">
        <f t="shared" si="260"/>
        <v>#DIV/0!</v>
      </c>
      <c r="AD70" s="337"/>
      <c r="AE70" s="337"/>
      <c r="AF70" s="354"/>
      <c r="AG70" s="354"/>
      <c r="AH70" s="354"/>
      <c r="AI70" s="354"/>
      <c r="AJ70" s="354">
        <f t="shared" si="272"/>
        <v>0</v>
      </c>
      <c r="AK70" s="337" t="e">
        <f t="shared" si="276"/>
        <v>#DIV/0!</v>
      </c>
      <c r="AL70" s="354">
        <f>AX70-AG70</f>
        <v>0</v>
      </c>
      <c r="AM70" s="338" t="e">
        <f t="shared" si="263"/>
        <v>#DIV/0!</v>
      </c>
      <c r="AN70" s="338"/>
      <c r="AO70" s="338"/>
      <c r="AP70" s="354"/>
      <c r="AQ70" s="354"/>
      <c r="AR70" s="354"/>
      <c r="AS70" s="354"/>
      <c r="AT70" s="356">
        <v>0</v>
      </c>
      <c r="AU70" s="356"/>
      <c r="AV70" s="356"/>
      <c r="AW70" s="356"/>
      <c r="AX70" s="356"/>
      <c r="AY70" s="356"/>
      <c r="AZ70" s="356"/>
      <c r="BA70" s="356">
        <f t="shared" si="281"/>
        <v>0</v>
      </c>
      <c r="BB70" s="356">
        <f>AF70</f>
        <v>0</v>
      </c>
      <c r="BC70" s="356"/>
      <c r="BD70" s="356"/>
      <c r="BE70" s="356">
        <f t="shared" si="273"/>
        <v>0</v>
      </c>
      <c r="BF70" s="343" t="e">
        <f t="shared" si="277"/>
        <v>#DIV/0!</v>
      </c>
      <c r="BG70" s="356">
        <f>BQ70-BB70</f>
        <v>0</v>
      </c>
      <c r="BH70" s="341" t="e">
        <f t="shared" si="267"/>
        <v>#DIV/0!</v>
      </c>
      <c r="BI70" s="356"/>
      <c r="BJ70" s="356"/>
      <c r="BK70" s="356"/>
      <c r="BL70" s="356"/>
    </row>
    <row r="71" spans="2:64" s="43" customFormat="1" ht="27.75" hidden="1" customHeight="1" x14ac:dyDescent="0.25">
      <c r="B71" s="358"/>
      <c r="C71" s="191" t="s">
        <v>66</v>
      </c>
      <c r="D71" s="355"/>
      <c r="E71" s="355">
        <f t="shared" ref="E71:E75" si="290">F71+G71</f>
        <v>0</v>
      </c>
      <c r="F71" s="355"/>
      <c r="G71" s="355"/>
      <c r="H71" s="355"/>
      <c r="I71" s="355"/>
      <c r="J71" s="355"/>
      <c r="K71" s="354">
        <f t="shared" si="274"/>
        <v>0</v>
      </c>
      <c r="L71" s="354">
        <v>0</v>
      </c>
      <c r="M71" s="354"/>
      <c r="N71" s="354"/>
      <c r="O71" s="354"/>
      <c r="P71" s="354">
        <f t="shared" si="271"/>
        <v>0</v>
      </c>
      <c r="Q71" s="337" t="e">
        <f t="shared" si="256"/>
        <v>#DIV/0!</v>
      </c>
      <c r="R71" s="354">
        <f>AF71-L71</f>
        <v>0</v>
      </c>
      <c r="S71" s="337" t="e">
        <f t="shared" si="257"/>
        <v>#DIV/0!</v>
      </c>
      <c r="T71" s="337"/>
      <c r="U71" s="337"/>
      <c r="V71" s="355"/>
      <c r="W71" s="355"/>
      <c r="X71" s="355"/>
      <c r="Y71" s="355"/>
      <c r="Z71" s="354">
        <f>AB71</f>
        <v>0</v>
      </c>
      <c r="AA71" s="337" t="e">
        <f t="shared" si="259"/>
        <v>#DIV/0!</v>
      </c>
      <c r="AB71" s="354">
        <f>AQ71-X71</f>
        <v>0</v>
      </c>
      <c r="AC71" s="337" t="e">
        <f t="shared" si="260"/>
        <v>#DIV/0!</v>
      </c>
      <c r="AD71" s="337"/>
      <c r="AE71" s="337"/>
      <c r="AF71" s="354"/>
      <c r="AG71" s="354"/>
      <c r="AH71" s="354"/>
      <c r="AI71" s="354"/>
      <c r="AJ71" s="354">
        <f t="shared" si="272"/>
        <v>0</v>
      </c>
      <c r="AK71" s="337" t="e">
        <f t="shared" si="276"/>
        <v>#DIV/0!</v>
      </c>
      <c r="AL71" s="354">
        <f>AX71-AG71</f>
        <v>0</v>
      </c>
      <c r="AM71" s="338" t="e">
        <f t="shared" si="263"/>
        <v>#DIV/0!</v>
      </c>
      <c r="AN71" s="338"/>
      <c r="AO71" s="338"/>
      <c r="AP71" s="354"/>
      <c r="AQ71" s="354"/>
      <c r="AR71" s="354"/>
      <c r="AS71" s="354"/>
      <c r="AT71" s="356">
        <f>BB71-AF71</f>
        <v>0</v>
      </c>
      <c r="AU71" s="356"/>
      <c r="AV71" s="356"/>
      <c r="AW71" s="356"/>
      <c r="AX71" s="356"/>
      <c r="AY71" s="356"/>
      <c r="AZ71" s="356"/>
      <c r="BA71" s="356">
        <f t="shared" si="281"/>
        <v>0</v>
      </c>
      <c r="BB71" s="356">
        <f>L71</f>
        <v>0</v>
      </c>
      <c r="BC71" s="356"/>
      <c r="BD71" s="356"/>
      <c r="BE71" s="356">
        <f t="shared" si="273"/>
        <v>0</v>
      </c>
      <c r="BF71" s="343" t="e">
        <f t="shared" si="277"/>
        <v>#DIV/0!</v>
      </c>
      <c r="BG71" s="356">
        <f>BQ71-BB71</f>
        <v>0</v>
      </c>
      <c r="BH71" s="341" t="e">
        <f t="shared" si="267"/>
        <v>#DIV/0!</v>
      </c>
      <c r="BI71" s="356"/>
      <c r="BJ71" s="356"/>
      <c r="BK71" s="356"/>
      <c r="BL71" s="356"/>
    </row>
    <row r="72" spans="2:64" s="44" customFormat="1" ht="92.25" hidden="1" customHeight="1" x14ac:dyDescent="0.25">
      <c r="B72" s="301" t="s">
        <v>31</v>
      </c>
      <c r="C72" s="186" t="s">
        <v>74</v>
      </c>
      <c r="D72" s="302"/>
      <c r="E72" s="303">
        <f t="shared" si="290"/>
        <v>55000</v>
      </c>
      <c r="F72" s="302">
        <f>SUM(F73:F74)</f>
        <v>55000</v>
      </c>
      <c r="G72" s="302">
        <f>SUM(G73:G74)</f>
        <v>0</v>
      </c>
      <c r="H72" s="302">
        <f>I72</f>
        <v>-55000</v>
      </c>
      <c r="I72" s="302">
        <f>I73</f>
        <v>-55000</v>
      </c>
      <c r="J72" s="302"/>
      <c r="K72" s="304">
        <f t="shared" si="274"/>
        <v>0</v>
      </c>
      <c r="L72" s="304">
        <f>L73+L74</f>
        <v>0</v>
      </c>
      <c r="M72" s="304"/>
      <c r="N72" s="304"/>
      <c r="O72" s="304"/>
      <c r="P72" s="304">
        <f t="shared" si="271"/>
        <v>0</v>
      </c>
      <c r="Q72" s="337" t="e">
        <f t="shared" si="256"/>
        <v>#DIV/0!</v>
      </c>
      <c r="R72" s="229">
        <f>SUM(R73:R74)</f>
        <v>0</v>
      </c>
      <c r="S72" s="337" t="e">
        <f t="shared" si="257"/>
        <v>#DIV/0!</v>
      </c>
      <c r="T72" s="337"/>
      <c r="U72" s="337"/>
      <c r="V72" s="302"/>
      <c r="W72" s="302"/>
      <c r="X72" s="302">
        <f>SUM(X73:X74)</f>
        <v>0</v>
      </c>
      <c r="Y72" s="302"/>
      <c r="Z72" s="304">
        <f t="shared" ref="Z72:Z74" si="291">AB72+AH72</f>
        <v>0</v>
      </c>
      <c r="AA72" s="337" t="e">
        <f t="shared" si="259"/>
        <v>#DIV/0!</v>
      </c>
      <c r="AB72" s="229">
        <f>SUM(AB73:AB74)</f>
        <v>0</v>
      </c>
      <c r="AC72" s="337" t="e">
        <f t="shared" si="260"/>
        <v>#DIV/0!</v>
      </c>
      <c r="AD72" s="337"/>
      <c r="AE72" s="337"/>
      <c r="AF72" s="304"/>
      <c r="AG72" s="304"/>
      <c r="AH72" s="304">
        <f>SUM(AH73:AH74)</f>
        <v>0</v>
      </c>
      <c r="AI72" s="304"/>
      <c r="AJ72" s="304">
        <f t="shared" ca="1" si="272"/>
        <v>0</v>
      </c>
      <c r="AK72" s="337">
        <f t="shared" ca="1" si="276"/>
        <v>0</v>
      </c>
      <c r="AL72" s="229">
        <f ca="1">SUM(AL73:AL74)</f>
        <v>0</v>
      </c>
      <c r="AM72" s="338">
        <f t="shared" ca="1" si="263"/>
        <v>0</v>
      </c>
      <c r="AN72" s="338"/>
      <c r="AO72" s="338"/>
      <c r="AP72" s="304"/>
      <c r="AQ72" s="304"/>
      <c r="AR72" s="304">
        <f>SUM(AR73:AR74)</f>
        <v>0</v>
      </c>
      <c r="AS72" s="304"/>
      <c r="AT72" s="306">
        <f>AT73</f>
        <v>0</v>
      </c>
      <c r="AU72" s="306"/>
      <c r="AV72" s="306"/>
      <c r="AW72" s="306">
        <f ca="1">AX72</f>
        <v>0</v>
      </c>
      <c r="AX72" s="306">
        <f ca="1">AX73</f>
        <v>0</v>
      </c>
      <c r="AY72" s="306"/>
      <c r="AZ72" s="306"/>
      <c r="BA72" s="306">
        <f t="shared" si="281"/>
        <v>0</v>
      </c>
      <c r="BB72" s="306">
        <f>BB73+BB74</f>
        <v>0</v>
      </c>
      <c r="BC72" s="306"/>
      <c r="BD72" s="306"/>
      <c r="BE72" s="230">
        <f t="shared" si="273"/>
        <v>0</v>
      </c>
      <c r="BF72" s="343" t="e">
        <f t="shared" si="277"/>
        <v>#DIV/0!</v>
      </c>
      <c r="BG72" s="230">
        <f>SUM(BG73:BG74)</f>
        <v>0</v>
      </c>
      <c r="BH72" s="341">
        <f t="shared" ca="1" si="267"/>
        <v>0</v>
      </c>
      <c r="BI72" s="306"/>
      <c r="BJ72" s="306"/>
      <c r="BK72" s="306">
        <f>SUM(BK73:BK74)</f>
        <v>0</v>
      </c>
      <c r="BL72" s="306"/>
    </row>
    <row r="73" spans="2:64" s="43" customFormat="1" ht="30" hidden="1" customHeight="1" x14ac:dyDescent="0.25">
      <c r="B73" s="358"/>
      <c r="C73" s="191" t="s">
        <v>65</v>
      </c>
      <c r="D73" s="355"/>
      <c r="E73" s="355">
        <f t="shared" si="290"/>
        <v>55000</v>
      </c>
      <c r="F73" s="355">
        <v>55000</v>
      </c>
      <c r="G73" s="355"/>
      <c r="H73" s="355">
        <f>I73</f>
        <v>-55000</v>
      </c>
      <c r="I73" s="355">
        <f>L73-E73</f>
        <v>-55000</v>
      </c>
      <c r="J73" s="355"/>
      <c r="K73" s="354">
        <f t="shared" si="274"/>
        <v>0</v>
      </c>
      <c r="L73" s="354">
        <v>0</v>
      </c>
      <c r="M73" s="354"/>
      <c r="N73" s="354"/>
      <c r="O73" s="354"/>
      <c r="P73" s="354">
        <f t="shared" si="271"/>
        <v>0</v>
      </c>
      <c r="Q73" s="337" t="e">
        <f t="shared" si="256"/>
        <v>#DIV/0!</v>
      </c>
      <c r="R73" s="354">
        <f>AF73-L73</f>
        <v>0</v>
      </c>
      <c r="S73" s="337" t="e">
        <f t="shared" si="257"/>
        <v>#DIV/0!</v>
      </c>
      <c r="T73" s="337"/>
      <c r="U73" s="337"/>
      <c r="V73" s="355"/>
      <c r="W73" s="355"/>
      <c r="X73" s="355"/>
      <c r="Y73" s="355"/>
      <c r="Z73" s="354">
        <f t="shared" si="291"/>
        <v>0</v>
      </c>
      <c r="AA73" s="337" t="e">
        <f t="shared" si="259"/>
        <v>#DIV/0!</v>
      </c>
      <c r="AB73" s="354">
        <f>AQ73-X73</f>
        <v>0</v>
      </c>
      <c r="AC73" s="337" t="e">
        <f t="shared" si="260"/>
        <v>#DIV/0!</v>
      </c>
      <c r="AD73" s="337"/>
      <c r="AE73" s="337"/>
      <c r="AF73" s="354"/>
      <c r="AG73" s="354"/>
      <c r="AH73" s="354"/>
      <c r="AI73" s="354"/>
      <c r="AJ73" s="354">
        <f t="shared" ca="1" si="272"/>
        <v>0</v>
      </c>
      <c r="AK73" s="337">
        <f t="shared" ca="1" si="276"/>
        <v>0</v>
      </c>
      <c r="AL73" s="354">
        <f ca="1">AX73-AG73</f>
        <v>0</v>
      </c>
      <c r="AM73" s="338">
        <f t="shared" ca="1" si="263"/>
        <v>0</v>
      </c>
      <c r="AN73" s="338"/>
      <c r="AO73" s="338"/>
      <c r="AP73" s="354"/>
      <c r="AQ73" s="354"/>
      <c r="AR73" s="354"/>
      <c r="AS73" s="354"/>
      <c r="AT73" s="356">
        <f>BB73-AF73</f>
        <v>0</v>
      </c>
      <c r="AU73" s="356"/>
      <c r="AV73" s="356"/>
      <c r="AW73" s="356">
        <f ca="1">AX73</f>
        <v>0</v>
      </c>
      <c r="AX73" s="356">
        <f ca="1">BE73-AJ73</f>
        <v>0</v>
      </c>
      <c r="AY73" s="356"/>
      <c r="AZ73" s="356"/>
      <c r="BA73" s="356">
        <f t="shared" si="281"/>
        <v>0</v>
      </c>
      <c r="BB73" s="356">
        <f>AF73</f>
        <v>0</v>
      </c>
      <c r="BC73" s="356"/>
      <c r="BD73" s="356"/>
      <c r="BE73" s="356">
        <f t="shared" si="273"/>
        <v>0</v>
      </c>
      <c r="BF73" s="343" t="e">
        <f t="shared" si="277"/>
        <v>#DIV/0!</v>
      </c>
      <c r="BG73" s="356">
        <f>BQ73-BB73</f>
        <v>0</v>
      </c>
      <c r="BH73" s="341">
        <f t="shared" ca="1" si="267"/>
        <v>0</v>
      </c>
      <c r="BI73" s="356"/>
      <c r="BJ73" s="356"/>
      <c r="BK73" s="356"/>
      <c r="BL73" s="356"/>
    </row>
    <row r="74" spans="2:64" s="43" customFormat="1" ht="31.5" hidden="1" customHeight="1" x14ac:dyDescent="0.25">
      <c r="B74" s="358"/>
      <c r="C74" s="191" t="s">
        <v>75</v>
      </c>
      <c r="D74" s="355"/>
      <c r="E74" s="355">
        <f t="shared" si="290"/>
        <v>0</v>
      </c>
      <c r="F74" s="355">
        <v>0</v>
      </c>
      <c r="G74" s="355"/>
      <c r="H74" s="355"/>
      <c r="I74" s="355"/>
      <c r="J74" s="355"/>
      <c r="K74" s="354">
        <f t="shared" si="274"/>
        <v>0</v>
      </c>
      <c r="L74" s="354">
        <v>0</v>
      </c>
      <c r="M74" s="354"/>
      <c r="N74" s="354"/>
      <c r="O74" s="354"/>
      <c r="P74" s="354">
        <f t="shared" si="271"/>
        <v>0</v>
      </c>
      <c r="Q74" s="337" t="e">
        <f t="shared" si="256"/>
        <v>#DIV/0!</v>
      </c>
      <c r="R74" s="354">
        <f>AF74-L74</f>
        <v>0</v>
      </c>
      <c r="S74" s="337" t="e">
        <f t="shared" si="257"/>
        <v>#DIV/0!</v>
      </c>
      <c r="T74" s="337"/>
      <c r="U74" s="337"/>
      <c r="V74" s="355"/>
      <c r="W74" s="355"/>
      <c r="X74" s="355"/>
      <c r="Y74" s="355"/>
      <c r="Z74" s="354">
        <f t="shared" si="291"/>
        <v>0</v>
      </c>
      <c r="AA74" s="337" t="e">
        <f t="shared" si="259"/>
        <v>#DIV/0!</v>
      </c>
      <c r="AB74" s="354">
        <f>AQ74-X74</f>
        <v>0</v>
      </c>
      <c r="AC74" s="337" t="e">
        <f t="shared" si="260"/>
        <v>#DIV/0!</v>
      </c>
      <c r="AD74" s="337"/>
      <c r="AE74" s="337"/>
      <c r="AF74" s="354"/>
      <c r="AG74" s="354"/>
      <c r="AH74" s="354"/>
      <c r="AI74" s="354"/>
      <c r="AJ74" s="354">
        <f t="shared" si="272"/>
        <v>0</v>
      </c>
      <c r="AK74" s="337" t="e">
        <f t="shared" si="276"/>
        <v>#DIV/0!</v>
      </c>
      <c r="AL74" s="354">
        <f>AX74-AG74</f>
        <v>0</v>
      </c>
      <c r="AM74" s="338" t="e">
        <f t="shared" si="263"/>
        <v>#DIV/0!</v>
      </c>
      <c r="AN74" s="338"/>
      <c r="AO74" s="338"/>
      <c r="AP74" s="354"/>
      <c r="AQ74" s="354"/>
      <c r="AR74" s="354"/>
      <c r="AS74" s="354"/>
      <c r="AT74" s="356"/>
      <c r="AU74" s="356"/>
      <c r="AV74" s="356"/>
      <c r="AW74" s="356"/>
      <c r="AX74" s="356"/>
      <c r="AY74" s="356"/>
      <c r="AZ74" s="356"/>
      <c r="BA74" s="356">
        <f t="shared" si="281"/>
        <v>0</v>
      </c>
      <c r="BB74" s="356">
        <f>L74</f>
        <v>0</v>
      </c>
      <c r="BC74" s="356"/>
      <c r="BD74" s="356"/>
      <c r="BE74" s="356">
        <f t="shared" si="273"/>
        <v>0</v>
      </c>
      <c r="BF74" s="343" t="e">
        <f t="shared" si="277"/>
        <v>#DIV/0!</v>
      </c>
      <c r="BG74" s="356">
        <f>BQ74-BB74</f>
        <v>0</v>
      </c>
      <c r="BH74" s="341" t="e">
        <f t="shared" si="267"/>
        <v>#DIV/0!</v>
      </c>
      <c r="BI74" s="356"/>
      <c r="BJ74" s="356"/>
      <c r="BK74" s="356"/>
      <c r="BL74" s="356"/>
    </row>
    <row r="75" spans="2:64" s="44" customFormat="1" ht="171.75" hidden="1" customHeight="1" x14ac:dyDescent="0.25">
      <c r="B75" s="301" t="s">
        <v>76</v>
      </c>
      <c r="C75" s="186" t="s">
        <v>77</v>
      </c>
      <c r="D75" s="302"/>
      <c r="E75" s="303">
        <f t="shared" si="290"/>
        <v>20250</v>
      </c>
      <c r="F75" s="302">
        <f>F77+F80</f>
        <v>20250</v>
      </c>
      <c r="G75" s="302">
        <f>SUM(G77:G80)</f>
        <v>0</v>
      </c>
      <c r="H75" s="302"/>
      <c r="I75" s="302"/>
      <c r="J75" s="302"/>
      <c r="K75" s="304">
        <f t="shared" si="274"/>
        <v>0</v>
      </c>
      <c r="L75" s="304">
        <f>SUM(L77:L80)</f>
        <v>0</v>
      </c>
      <c r="M75" s="304"/>
      <c r="N75" s="304"/>
      <c r="O75" s="304"/>
      <c r="P75" s="304">
        <f t="shared" si="271"/>
        <v>0</v>
      </c>
      <c r="Q75" s="337" t="e">
        <f t="shared" si="256"/>
        <v>#DIV/0!</v>
      </c>
      <c r="R75" s="229">
        <f>SUM(R77:R80)</f>
        <v>0</v>
      </c>
      <c r="S75" s="337" t="e">
        <f t="shared" si="257"/>
        <v>#DIV/0!</v>
      </c>
      <c r="T75" s="337"/>
      <c r="U75" s="337"/>
      <c r="V75" s="302"/>
      <c r="W75" s="302"/>
      <c r="X75" s="302">
        <f>SUM(X77:X80)</f>
        <v>0</v>
      </c>
      <c r="Y75" s="302"/>
      <c r="Z75" s="304">
        <f>AB75+AH75</f>
        <v>0</v>
      </c>
      <c r="AA75" s="337" t="e">
        <f t="shared" si="259"/>
        <v>#DIV/0!</v>
      </c>
      <c r="AB75" s="229">
        <f>SUM(AB77:AB80)</f>
        <v>0</v>
      </c>
      <c r="AC75" s="337" t="e">
        <f t="shared" si="260"/>
        <v>#DIV/0!</v>
      </c>
      <c r="AD75" s="337"/>
      <c r="AE75" s="337"/>
      <c r="AF75" s="304"/>
      <c r="AG75" s="304"/>
      <c r="AH75" s="304">
        <f>SUM(AH77:AH80)</f>
        <v>0</v>
      </c>
      <c r="AI75" s="304"/>
      <c r="AJ75" s="304">
        <f t="shared" si="272"/>
        <v>0</v>
      </c>
      <c r="AK75" s="337" t="e">
        <f t="shared" si="276"/>
        <v>#DIV/0!</v>
      </c>
      <c r="AL75" s="229">
        <f>SUM(AL77:AL80)</f>
        <v>0</v>
      </c>
      <c r="AM75" s="338" t="e">
        <f t="shared" si="263"/>
        <v>#DIV/0!</v>
      </c>
      <c r="AN75" s="338"/>
      <c r="AO75" s="338"/>
      <c r="AP75" s="304"/>
      <c r="AQ75" s="304"/>
      <c r="AR75" s="304">
        <f>SUM(AR77:AR80)</f>
        <v>0</v>
      </c>
      <c r="AS75" s="304"/>
      <c r="AT75" s="306">
        <f>SUM(AT77:AT80)</f>
        <v>0</v>
      </c>
      <c r="AU75" s="306"/>
      <c r="AV75" s="306"/>
      <c r="AW75" s="306">
        <f>AX75</f>
        <v>-774244.74508000002</v>
      </c>
      <c r="AX75" s="306">
        <f>BE75-AJ75</f>
        <v>-774244.74508000002</v>
      </c>
      <c r="AY75" s="306"/>
      <c r="AZ75" s="306"/>
      <c r="BA75" s="230">
        <f>BB75+BD75</f>
        <v>774244.74508000002</v>
      </c>
      <c r="BB75" s="306">
        <f>SUM(BB77:BB80)</f>
        <v>774244.74508000002</v>
      </c>
      <c r="BC75" s="306"/>
      <c r="BD75" s="306"/>
      <c r="BE75" s="230">
        <f t="shared" si="273"/>
        <v>-774244.74508000002</v>
      </c>
      <c r="BF75" s="343" t="e">
        <f t="shared" si="277"/>
        <v>#DIV/0!</v>
      </c>
      <c r="BG75" s="230">
        <f>SUM(BG77:BG80)</f>
        <v>-774244.74508000002</v>
      </c>
      <c r="BH75" s="341" t="e">
        <f t="shared" si="267"/>
        <v>#DIV/0!</v>
      </c>
      <c r="BI75" s="306"/>
      <c r="BJ75" s="306"/>
      <c r="BK75" s="306">
        <f>SUM(BK77:BK80)</f>
        <v>0</v>
      </c>
      <c r="BL75" s="306"/>
    </row>
    <row r="76" spans="2:64" s="44" customFormat="1" ht="45" hidden="1" customHeight="1" x14ac:dyDescent="0.25">
      <c r="B76" s="301"/>
      <c r="C76" s="186" t="s">
        <v>56</v>
      </c>
      <c r="D76" s="302"/>
      <c r="E76" s="303"/>
      <c r="F76" s="302"/>
      <c r="G76" s="302"/>
      <c r="H76" s="302"/>
      <c r="I76" s="302"/>
      <c r="J76" s="302"/>
      <c r="K76" s="304">
        <f t="shared" si="274"/>
        <v>0</v>
      </c>
      <c r="L76" s="304">
        <f>SUM(L77:L79)</f>
        <v>0</v>
      </c>
      <c r="M76" s="304"/>
      <c r="N76" s="304"/>
      <c r="O76" s="304"/>
      <c r="P76" s="304">
        <f t="shared" si="271"/>
        <v>0</v>
      </c>
      <c r="Q76" s="337" t="e">
        <f t="shared" si="256"/>
        <v>#DIV/0!</v>
      </c>
      <c r="R76" s="304">
        <f>R77+R79</f>
        <v>0</v>
      </c>
      <c r="S76" s="337" t="e">
        <f t="shared" si="257"/>
        <v>#DIV/0!</v>
      </c>
      <c r="T76" s="337"/>
      <c r="U76" s="337"/>
      <c r="V76" s="302"/>
      <c r="W76" s="302"/>
      <c r="X76" s="302"/>
      <c r="Y76" s="302"/>
      <c r="Z76" s="304">
        <f>AB76</f>
        <v>0</v>
      </c>
      <c r="AA76" s="337" t="e">
        <f t="shared" si="259"/>
        <v>#DIV/0!</v>
      </c>
      <c r="AB76" s="304">
        <f>AB77+AB79</f>
        <v>0</v>
      </c>
      <c r="AC76" s="337" t="e">
        <f t="shared" si="260"/>
        <v>#DIV/0!</v>
      </c>
      <c r="AD76" s="337"/>
      <c r="AE76" s="337"/>
      <c r="AF76" s="304"/>
      <c r="AG76" s="304"/>
      <c r="AH76" s="304"/>
      <c r="AI76" s="304"/>
      <c r="AJ76" s="304">
        <f t="shared" si="272"/>
        <v>0</v>
      </c>
      <c r="AK76" s="337" t="e">
        <f t="shared" si="276"/>
        <v>#DIV/0!</v>
      </c>
      <c r="AL76" s="304">
        <f>AL77+AL79</f>
        <v>0</v>
      </c>
      <c r="AM76" s="338" t="e">
        <f t="shared" si="263"/>
        <v>#DIV/0!</v>
      </c>
      <c r="AN76" s="338"/>
      <c r="AO76" s="338"/>
      <c r="AP76" s="304"/>
      <c r="AQ76" s="304"/>
      <c r="AR76" s="304"/>
      <c r="AS76" s="304"/>
      <c r="AT76" s="306">
        <f>AT77+AT79</f>
        <v>0</v>
      </c>
      <c r="AU76" s="306"/>
      <c r="AV76" s="306"/>
      <c r="AW76" s="306"/>
      <c r="AX76" s="306"/>
      <c r="AY76" s="306"/>
      <c r="AZ76" s="306"/>
      <c r="BA76" s="306">
        <f>BB76</f>
        <v>90000</v>
      </c>
      <c r="BB76" s="306">
        <f>BB77+BB79</f>
        <v>90000</v>
      </c>
      <c r="BC76" s="306"/>
      <c r="BD76" s="306"/>
      <c r="BE76" s="306">
        <f t="shared" si="273"/>
        <v>-90000</v>
      </c>
      <c r="BF76" s="343" t="e">
        <f t="shared" si="277"/>
        <v>#DIV/0!</v>
      </c>
      <c r="BG76" s="306">
        <f>BG77+BG79</f>
        <v>-90000</v>
      </c>
      <c r="BH76" s="341" t="e">
        <f t="shared" si="267"/>
        <v>#DIV/0!</v>
      </c>
      <c r="BI76" s="306"/>
      <c r="BJ76" s="306"/>
      <c r="BK76" s="306"/>
      <c r="BL76" s="306"/>
    </row>
    <row r="77" spans="2:64" s="43" customFormat="1" ht="24" hidden="1" customHeight="1" x14ac:dyDescent="0.25">
      <c r="B77" s="358"/>
      <c r="C77" s="191" t="s">
        <v>65</v>
      </c>
      <c r="D77" s="355"/>
      <c r="E77" s="355">
        <f t="shared" ref="E77" si="292">F77+G77</f>
        <v>20250</v>
      </c>
      <c r="F77" s="355">
        <v>20250</v>
      </c>
      <c r="G77" s="355">
        <v>0</v>
      </c>
      <c r="H77" s="355"/>
      <c r="I77" s="355"/>
      <c r="J77" s="355"/>
      <c r="K77" s="354">
        <f t="shared" si="274"/>
        <v>0</v>
      </c>
      <c r="L77" s="354">
        <v>0</v>
      </c>
      <c r="M77" s="354"/>
      <c r="N77" s="354"/>
      <c r="O77" s="354"/>
      <c r="P77" s="354">
        <f t="shared" si="271"/>
        <v>0</v>
      </c>
      <c r="Q77" s="337" t="e">
        <f t="shared" si="256"/>
        <v>#DIV/0!</v>
      </c>
      <c r="R77" s="354">
        <f>AF77-L77</f>
        <v>0</v>
      </c>
      <c r="S77" s="337" t="e">
        <f t="shared" si="257"/>
        <v>#DIV/0!</v>
      </c>
      <c r="T77" s="337"/>
      <c r="U77" s="337"/>
      <c r="V77" s="355"/>
      <c r="W77" s="355"/>
      <c r="X77" s="355"/>
      <c r="Y77" s="355"/>
      <c r="Z77" s="354">
        <f>AB77+AH77</f>
        <v>0</v>
      </c>
      <c r="AA77" s="337" t="e">
        <f t="shared" si="259"/>
        <v>#DIV/0!</v>
      </c>
      <c r="AB77" s="354">
        <f>AQ77-X77</f>
        <v>0</v>
      </c>
      <c r="AC77" s="337" t="e">
        <f t="shared" si="260"/>
        <v>#DIV/0!</v>
      </c>
      <c r="AD77" s="337"/>
      <c r="AE77" s="337"/>
      <c r="AF77" s="354"/>
      <c r="AG77" s="354"/>
      <c r="AH77" s="354"/>
      <c r="AI77" s="354"/>
      <c r="AJ77" s="354">
        <f t="shared" si="272"/>
        <v>0</v>
      </c>
      <c r="AK77" s="337" t="e">
        <f t="shared" si="276"/>
        <v>#DIV/0!</v>
      </c>
      <c r="AL77" s="354">
        <f>AX77-AG77</f>
        <v>0</v>
      </c>
      <c r="AM77" s="338" t="e">
        <f t="shared" si="263"/>
        <v>#DIV/0!</v>
      </c>
      <c r="AN77" s="338"/>
      <c r="AO77" s="338"/>
      <c r="AP77" s="354"/>
      <c r="AQ77" s="354"/>
      <c r="AR77" s="354"/>
      <c r="AS77" s="354"/>
      <c r="AT77" s="356">
        <v>0</v>
      </c>
      <c r="AU77" s="356"/>
      <c r="AV77" s="356"/>
      <c r="AW77" s="356"/>
      <c r="AX77" s="356"/>
      <c r="AY77" s="356"/>
      <c r="AZ77" s="356"/>
      <c r="BA77" s="356">
        <f>BB77</f>
        <v>90000</v>
      </c>
      <c r="BB77" s="356">
        <v>90000</v>
      </c>
      <c r="BC77" s="356"/>
      <c r="BD77" s="356"/>
      <c r="BE77" s="356">
        <f t="shared" si="273"/>
        <v>-90000</v>
      </c>
      <c r="BF77" s="343" t="e">
        <f t="shared" si="277"/>
        <v>#DIV/0!</v>
      </c>
      <c r="BG77" s="356">
        <f>BQ77-BB77</f>
        <v>-90000</v>
      </c>
      <c r="BH77" s="341" t="e">
        <f t="shared" si="267"/>
        <v>#DIV/0!</v>
      </c>
      <c r="BI77" s="356"/>
      <c r="BJ77" s="356"/>
      <c r="BK77" s="356"/>
      <c r="BL77" s="356"/>
    </row>
    <row r="78" spans="2:64" s="43" customFormat="1" ht="51" hidden="1" customHeight="1" x14ac:dyDescent="0.25">
      <c r="B78" s="358"/>
      <c r="C78" s="191" t="s">
        <v>73</v>
      </c>
      <c r="D78" s="355"/>
      <c r="E78" s="355"/>
      <c r="F78" s="355"/>
      <c r="G78" s="355"/>
      <c r="H78" s="355"/>
      <c r="I78" s="355"/>
      <c r="J78" s="355"/>
      <c r="K78" s="354">
        <f t="shared" si="274"/>
        <v>0</v>
      </c>
      <c r="L78" s="354">
        <v>0</v>
      </c>
      <c r="M78" s="354"/>
      <c r="N78" s="354"/>
      <c r="O78" s="354"/>
      <c r="P78" s="354">
        <f t="shared" si="271"/>
        <v>0</v>
      </c>
      <c r="Q78" s="337" t="e">
        <f t="shared" si="256"/>
        <v>#DIV/0!</v>
      </c>
      <c r="R78" s="354"/>
      <c r="S78" s="337" t="e">
        <f t="shared" si="257"/>
        <v>#DIV/0!</v>
      </c>
      <c r="T78" s="337"/>
      <c r="U78" s="337"/>
      <c r="V78" s="355"/>
      <c r="W78" s="355"/>
      <c r="X78" s="355"/>
      <c r="Y78" s="355"/>
      <c r="Z78" s="354"/>
      <c r="AA78" s="337" t="e">
        <f t="shared" si="259"/>
        <v>#DIV/0!</v>
      </c>
      <c r="AB78" s="354"/>
      <c r="AC78" s="337" t="e">
        <f t="shared" si="260"/>
        <v>#DIV/0!</v>
      </c>
      <c r="AD78" s="337"/>
      <c r="AE78" s="337"/>
      <c r="AF78" s="354"/>
      <c r="AG78" s="354"/>
      <c r="AH78" s="354"/>
      <c r="AI78" s="354"/>
      <c r="AJ78" s="354">
        <f t="shared" si="272"/>
        <v>0</v>
      </c>
      <c r="AK78" s="337" t="e">
        <f t="shared" si="276"/>
        <v>#DIV/0!</v>
      </c>
      <c r="AL78" s="354"/>
      <c r="AM78" s="338" t="e">
        <f t="shared" si="263"/>
        <v>#DIV/0!</v>
      </c>
      <c r="AN78" s="338"/>
      <c r="AO78" s="338"/>
      <c r="AP78" s="354"/>
      <c r="AQ78" s="354"/>
      <c r="AR78" s="354"/>
      <c r="AS78" s="354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>
        <f t="shared" si="273"/>
        <v>0</v>
      </c>
      <c r="BF78" s="343" t="e">
        <f t="shared" si="277"/>
        <v>#DIV/0!</v>
      </c>
      <c r="BG78" s="356"/>
      <c r="BH78" s="341" t="e">
        <f t="shared" si="267"/>
        <v>#DIV/0!</v>
      </c>
      <c r="BI78" s="356"/>
      <c r="BJ78" s="356"/>
      <c r="BK78" s="356"/>
      <c r="BL78" s="356"/>
    </row>
    <row r="79" spans="2:64" s="43" customFormat="1" ht="24" hidden="1" customHeight="1" x14ac:dyDescent="0.25">
      <c r="B79" s="358"/>
      <c r="C79" s="191" t="s">
        <v>66</v>
      </c>
      <c r="D79" s="355"/>
      <c r="E79" s="355"/>
      <c r="F79" s="355"/>
      <c r="G79" s="355"/>
      <c r="H79" s="355"/>
      <c r="I79" s="355"/>
      <c r="J79" s="355"/>
      <c r="K79" s="354">
        <f t="shared" si="274"/>
        <v>0</v>
      </c>
      <c r="L79" s="354">
        <v>0</v>
      </c>
      <c r="M79" s="354"/>
      <c r="N79" s="354"/>
      <c r="O79" s="354"/>
      <c r="P79" s="354">
        <f t="shared" si="271"/>
        <v>0</v>
      </c>
      <c r="Q79" s="337" t="e">
        <f t="shared" si="256"/>
        <v>#DIV/0!</v>
      </c>
      <c r="R79" s="354">
        <v>0</v>
      </c>
      <c r="S79" s="337" t="e">
        <f t="shared" si="257"/>
        <v>#DIV/0!</v>
      </c>
      <c r="T79" s="337"/>
      <c r="U79" s="337"/>
      <c r="V79" s="355"/>
      <c r="W79" s="355"/>
      <c r="X79" s="355"/>
      <c r="Y79" s="355"/>
      <c r="Z79" s="354">
        <f>AB79+AH79</f>
        <v>0</v>
      </c>
      <c r="AA79" s="337" t="e">
        <f t="shared" si="259"/>
        <v>#DIV/0!</v>
      </c>
      <c r="AB79" s="354">
        <v>0</v>
      </c>
      <c r="AC79" s="337" t="e">
        <f t="shared" si="260"/>
        <v>#DIV/0!</v>
      </c>
      <c r="AD79" s="337"/>
      <c r="AE79" s="337"/>
      <c r="AF79" s="354"/>
      <c r="AG79" s="354"/>
      <c r="AH79" s="354"/>
      <c r="AI79" s="354"/>
      <c r="AJ79" s="354">
        <f t="shared" si="272"/>
        <v>0</v>
      </c>
      <c r="AK79" s="337" t="e">
        <f t="shared" si="276"/>
        <v>#DIV/0!</v>
      </c>
      <c r="AL79" s="354">
        <v>0</v>
      </c>
      <c r="AM79" s="338" t="e">
        <f t="shared" si="263"/>
        <v>#DIV/0!</v>
      </c>
      <c r="AN79" s="338"/>
      <c r="AO79" s="338"/>
      <c r="AP79" s="354"/>
      <c r="AQ79" s="354"/>
      <c r="AR79" s="354"/>
      <c r="AS79" s="354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>
        <f t="shared" si="273"/>
        <v>0</v>
      </c>
      <c r="BF79" s="343" t="e">
        <f t="shared" si="277"/>
        <v>#DIV/0!</v>
      </c>
      <c r="BG79" s="356">
        <v>0</v>
      </c>
      <c r="BH79" s="341" t="e">
        <f t="shared" si="267"/>
        <v>#DIV/0!</v>
      </c>
      <c r="BI79" s="356"/>
      <c r="BJ79" s="356"/>
      <c r="BK79" s="356"/>
      <c r="BL79" s="356"/>
    </row>
    <row r="80" spans="2:64" s="36" customFormat="1" ht="46.5" hidden="1" customHeight="1" x14ac:dyDescent="0.25">
      <c r="B80" s="307"/>
      <c r="C80" s="187" t="s">
        <v>57</v>
      </c>
      <c r="D80" s="308"/>
      <c r="E80" s="308"/>
      <c r="F80" s="308"/>
      <c r="G80" s="308"/>
      <c r="H80" s="308"/>
      <c r="I80" s="308"/>
      <c r="J80" s="308"/>
      <c r="K80" s="309">
        <f t="shared" si="274"/>
        <v>0</v>
      </c>
      <c r="L80" s="309">
        <v>0</v>
      </c>
      <c r="M80" s="309"/>
      <c r="N80" s="309"/>
      <c r="O80" s="309"/>
      <c r="P80" s="309">
        <f t="shared" si="271"/>
        <v>0</v>
      </c>
      <c r="Q80" s="337" t="e">
        <f t="shared" si="256"/>
        <v>#DIV/0!</v>
      </c>
      <c r="R80" s="309">
        <f>AF80-L80</f>
        <v>0</v>
      </c>
      <c r="S80" s="337" t="e">
        <f t="shared" si="257"/>
        <v>#DIV/0!</v>
      </c>
      <c r="T80" s="337"/>
      <c r="U80" s="337"/>
      <c r="V80" s="308"/>
      <c r="W80" s="308"/>
      <c r="X80" s="308"/>
      <c r="Y80" s="308"/>
      <c r="Z80" s="309">
        <f>AB80+AH80</f>
        <v>0</v>
      </c>
      <c r="AA80" s="337" t="e">
        <f t="shared" si="259"/>
        <v>#DIV/0!</v>
      </c>
      <c r="AB80" s="309">
        <f>AQ80-X80</f>
        <v>0</v>
      </c>
      <c r="AC80" s="337" t="e">
        <f t="shared" si="260"/>
        <v>#DIV/0!</v>
      </c>
      <c r="AD80" s="337"/>
      <c r="AE80" s="337"/>
      <c r="AF80" s="309"/>
      <c r="AG80" s="309"/>
      <c r="AH80" s="309"/>
      <c r="AI80" s="309"/>
      <c r="AJ80" s="309">
        <f t="shared" si="272"/>
        <v>0</v>
      </c>
      <c r="AK80" s="337" t="e">
        <f t="shared" si="276"/>
        <v>#DIV/0!</v>
      </c>
      <c r="AL80" s="309">
        <f>AX80-AG80</f>
        <v>0</v>
      </c>
      <c r="AM80" s="338" t="e">
        <f t="shared" si="263"/>
        <v>#DIV/0!</v>
      </c>
      <c r="AN80" s="338"/>
      <c r="AO80" s="338"/>
      <c r="AP80" s="309"/>
      <c r="AQ80" s="309"/>
      <c r="AR80" s="309"/>
      <c r="AS80" s="309"/>
      <c r="AT80" s="311"/>
      <c r="AU80" s="311"/>
      <c r="AV80" s="311"/>
      <c r="AW80" s="311"/>
      <c r="AX80" s="311"/>
      <c r="AY80" s="311"/>
      <c r="AZ80" s="311"/>
      <c r="BA80" s="311">
        <f>BB80</f>
        <v>684244.74508000002</v>
      </c>
      <c r="BB80" s="311">
        <v>684244.74508000002</v>
      </c>
      <c r="BC80" s="311"/>
      <c r="BD80" s="311"/>
      <c r="BE80" s="311">
        <f t="shared" si="273"/>
        <v>-684244.74508000002</v>
      </c>
      <c r="BF80" s="343" t="e">
        <f t="shared" si="277"/>
        <v>#DIV/0!</v>
      </c>
      <c r="BG80" s="311">
        <f>BQ80-BB80</f>
        <v>-684244.74508000002</v>
      </c>
      <c r="BH80" s="341" t="e">
        <f t="shared" si="267"/>
        <v>#DIV/0!</v>
      </c>
      <c r="BI80" s="311"/>
      <c r="BJ80" s="311"/>
      <c r="BK80" s="311"/>
      <c r="BL80" s="311"/>
    </row>
    <row r="81" spans="2:66" s="118" customFormat="1" ht="93" hidden="1" customHeight="1" x14ac:dyDescent="0.25">
      <c r="B81" s="313"/>
      <c r="C81" s="193" t="s">
        <v>419</v>
      </c>
      <c r="D81" s="314"/>
      <c r="E81" s="314"/>
      <c r="F81" s="314"/>
      <c r="G81" s="314"/>
      <c r="H81" s="314"/>
      <c r="I81" s="314"/>
      <c r="J81" s="314"/>
      <c r="K81" s="315">
        <v>0</v>
      </c>
      <c r="L81" s="315"/>
      <c r="M81" s="315"/>
      <c r="N81" s="315"/>
      <c r="O81" s="315"/>
      <c r="P81" s="315">
        <f>P137</f>
        <v>24465.020120000001</v>
      </c>
      <c r="Q81" s="359">
        <v>0</v>
      </c>
      <c r="R81" s="315">
        <f>R137</f>
        <v>24465.020120000001</v>
      </c>
      <c r="S81" s="359">
        <v>0</v>
      </c>
      <c r="T81" s="359"/>
      <c r="U81" s="359"/>
      <c r="V81" s="314"/>
      <c r="W81" s="314"/>
      <c r="X81" s="314"/>
      <c r="Y81" s="314"/>
      <c r="Z81" s="315">
        <v>0</v>
      </c>
      <c r="AA81" s="359">
        <v>0</v>
      </c>
      <c r="AB81" s="315"/>
      <c r="AC81" s="359"/>
      <c r="AD81" s="359"/>
      <c r="AE81" s="359"/>
      <c r="AF81" s="315"/>
      <c r="AG81" s="315"/>
      <c r="AH81" s="315"/>
      <c r="AI81" s="315"/>
      <c r="AJ81" s="315">
        <v>0</v>
      </c>
      <c r="AK81" s="359">
        <v>0</v>
      </c>
      <c r="AL81" s="315"/>
      <c r="AM81" s="338"/>
      <c r="AN81" s="338"/>
      <c r="AO81" s="338"/>
      <c r="AP81" s="315"/>
      <c r="AQ81" s="315"/>
      <c r="AR81" s="315"/>
      <c r="AS81" s="315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60"/>
      <c r="BG81" s="317"/>
      <c r="BH81" s="360"/>
      <c r="BI81" s="317"/>
      <c r="BJ81" s="317"/>
      <c r="BK81" s="317"/>
      <c r="BL81" s="317"/>
    </row>
    <row r="82" spans="2:66" s="46" customFormat="1" ht="76.5" customHeight="1" x14ac:dyDescent="0.25">
      <c r="B82" s="346" t="s">
        <v>60</v>
      </c>
      <c r="C82" s="194" t="s">
        <v>78</v>
      </c>
      <c r="D82" s="347"/>
      <c r="E82" s="347">
        <f>E86+E89+E92+E95+E111+E101+E104</f>
        <v>1000</v>
      </c>
      <c r="F82" s="347">
        <f>F86+F89+F92+F95+F111+F101+F104</f>
        <v>1000</v>
      </c>
      <c r="G82" s="347">
        <f>G86+G89+G92+G95+G111</f>
        <v>0</v>
      </c>
      <c r="H82" s="347">
        <f>I82</f>
        <v>0</v>
      </c>
      <c r="I82" s="347">
        <f>I86+I89+I92+I95+I111+I101+I104</f>
        <v>0</v>
      </c>
      <c r="J82" s="347">
        <f>J86+J89+J92+J95+J111</f>
        <v>0</v>
      </c>
      <c r="K82" s="348">
        <f>L82</f>
        <v>300097.24526</v>
      </c>
      <c r="L82" s="348">
        <f>L83</f>
        <v>300097.24526</v>
      </c>
      <c r="M82" s="348"/>
      <c r="N82" s="348"/>
      <c r="O82" s="348">
        <f>O86+O89+O92+O95+O111</f>
        <v>0</v>
      </c>
      <c r="P82" s="348">
        <f t="shared" si="271"/>
        <v>154791.23205000002</v>
      </c>
      <c r="Q82" s="349">
        <f t="shared" si="256"/>
        <v>0.51580357532402898</v>
      </c>
      <c r="R82" s="348">
        <f>R83+R84</f>
        <v>154791.23205000002</v>
      </c>
      <c r="S82" s="349">
        <f t="shared" si="257"/>
        <v>0.51580357532402898</v>
      </c>
      <c r="T82" s="349"/>
      <c r="U82" s="349"/>
      <c r="V82" s="347"/>
      <c r="W82" s="347"/>
      <c r="X82" s="347">
        <f>X86+X89+X92+X95+X111</f>
        <v>0</v>
      </c>
      <c r="Y82" s="347"/>
      <c r="Z82" s="348">
        <f>AB82</f>
        <v>107808.518</v>
      </c>
      <c r="AA82" s="349">
        <f t="shared" si="259"/>
        <v>0.35924527699878162</v>
      </c>
      <c r="AB82" s="348">
        <f>AB83+AB84</f>
        <v>107808.518</v>
      </c>
      <c r="AC82" s="349">
        <f t="shared" si="260"/>
        <v>0.35924527699878162</v>
      </c>
      <c r="AD82" s="349"/>
      <c r="AE82" s="349"/>
      <c r="AF82" s="348"/>
      <c r="AG82" s="348"/>
      <c r="AH82" s="348">
        <f>AH86+AH89+AH92+AH95+AH111</f>
        <v>0</v>
      </c>
      <c r="AI82" s="348"/>
      <c r="AJ82" s="348">
        <f t="shared" si="272"/>
        <v>300097.24526</v>
      </c>
      <c r="AK82" s="349">
        <f t="shared" si="276"/>
        <v>1</v>
      </c>
      <c r="AL82" s="348">
        <f>AL83+AL84</f>
        <v>300097.24526</v>
      </c>
      <c r="AM82" s="338">
        <f t="shared" si="263"/>
        <v>1</v>
      </c>
      <c r="AN82" s="338"/>
      <c r="AO82" s="338"/>
      <c r="AP82" s="348"/>
      <c r="AQ82" s="348"/>
      <c r="AR82" s="348"/>
      <c r="AS82" s="348"/>
      <c r="AT82" s="352">
        <f>AT83+AT84</f>
        <v>0</v>
      </c>
      <c r="AU82" s="352"/>
      <c r="AV82" s="352">
        <f>AV86+AV89+AV92+AV95+AV111</f>
        <v>0</v>
      </c>
      <c r="AW82" s="352" t="e">
        <f>AX82</f>
        <v>#REF!</v>
      </c>
      <c r="AX82" s="352" t="e">
        <f>AX83+AX84</f>
        <v>#REF!</v>
      </c>
      <c r="AY82" s="352"/>
      <c r="AZ82" s="352">
        <f>AZ86+AZ89+AZ92+AZ95+AZ111</f>
        <v>0</v>
      </c>
      <c r="BA82" s="352">
        <f>BB82</f>
        <v>561675.05822000001</v>
      </c>
      <c r="BB82" s="352">
        <f>BB83+BB84</f>
        <v>561675.05822000001</v>
      </c>
      <c r="BC82" s="352"/>
      <c r="BD82" s="352">
        <f>BD86+BD89+BD92+BD95+BD111</f>
        <v>0</v>
      </c>
      <c r="BE82" s="352">
        <f t="shared" si="273"/>
        <v>192288.72725999999</v>
      </c>
      <c r="BF82" s="353">
        <f t="shared" si="277"/>
        <v>0.64075472300121838</v>
      </c>
      <c r="BG82" s="352">
        <f>BG83+BG84</f>
        <v>192288.72725999999</v>
      </c>
      <c r="BH82" s="353">
        <f t="shared" si="267"/>
        <v>0.64075472300121838</v>
      </c>
      <c r="BI82" s="352"/>
      <c r="BJ82" s="352"/>
      <c r="BK82" s="352">
        <f>BK86+BK89+BK92+BK95+BK111</f>
        <v>0</v>
      </c>
      <c r="BL82" s="352"/>
    </row>
    <row r="83" spans="2:66" s="35" customFormat="1" ht="41.25" hidden="1" customHeight="1" x14ac:dyDescent="0.25">
      <c r="B83" s="301"/>
      <c r="C83" s="186" t="s">
        <v>56</v>
      </c>
      <c r="D83" s="302"/>
      <c r="E83" s="303"/>
      <c r="F83" s="302"/>
      <c r="G83" s="302"/>
      <c r="H83" s="303"/>
      <c r="I83" s="302"/>
      <c r="J83" s="302"/>
      <c r="K83" s="304">
        <f>L83</f>
        <v>300097.24526</v>
      </c>
      <c r="L83" s="304">
        <f>L86</f>
        <v>300097.24526</v>
      </c>
      <c r="M83" s="304"/>
      <c r="N83" s="304"/>
      <c r="O83" s="304"/>
      <c r="P83" s="304">
        <f t="shared" si="271"/>
        <v>154791.23205000002</v>
      </c>
      <c r="Q83" s="337">
        <f t="shared" si="256"/>
        <v>0.51580357532402898</v>
      </c>
      <c r="R83" s="304">
        <f>R86</f>
        <v>154791.23205000002</v>
      </c>
      <c r="S83" s="337">
        <f t="shared" si="257"/>
        <v>0.51580357532402898</v>
      </c>
      <c r="T83" s="337"/>
      <c r="U83" s="337"/>
      <c r="V83" s="302"/>
      <c r="W83" s="302"/>
      <c r="X83" s="302"/>
      <c r="Y83" s="302"/>
      <c r="Z83" s="304">
        <f>AB83</f>
        <v>107808.518</v>
      </c>
      <c r="AA83" s="337">
        <f t="shared" si="259"/>
        <v>0.35924527699878162</v>
      </c>
      <c r="AB83" s="304">
        <f>AB86</f>
        <v>107808.518</v>
      </c>
      <c r="AC83" s="337">
        <f t="shared" si="260"/>
        <v>0.35924527699878162</v>
      </c>
      <c r="AD83" s="337"/>
      <c r="AE83" s="337"/>
      <c r="AF83" s="304"/>
      <c r="AG83" s="304"/>
      <c r="AH83" s="304"/>
      <c r="AI83" s="304"/>
      <c r="AJ83" s="304">
        <f t="shared" si="272"/>
        <v>300097.24526</v>
      </c>
      <c r="AK83" s="337">
        <f t="shared" si="276"/>
        <v>1</v>
      </c>
      <c r="AL83" s="304">
        <f>AL86</f>
        <v>300097.24526</v>
      </c>
      <c r="AM83" s="338">
        <f t="shared" si="263"/>
        <v>1</v>
      </c>
      <c r="AN83" s="338"/>
      <c r="AO83" s="338"/>
      <c r="AP83" s="304"/>
      <c r="AQ83" s="304"/>
      <c r="AR83" s="304"/>
      <c r="AS83" s="304"/>
      <c r="AT83" s="306">
        <f>AT89+AT96+AT104+AT107+AT111</f>
        <v>0</v>
      </c>
      <c r="AU83" s="306"/>
      <c r="AV83" s="306"/>
      <c r="AW83" s="306" t="e">
        <f>AX83</f>
        <v>#REF!</v>
      </c>
      <c r="AX83" s="306" t="e">
        <f>AX86+AX89+AX96+AX104+AX107+AX111</f>
        <v>#REF!</v>
      </c>
      <c r="AY83" s="306"/>
      <c r="AZ83" s="306"/>
      <c r="BA83" s="306">
        <f>BB83</f>
        <v>561675.05822000001</v>
      </c>
      <c r="BB83" s="306">
        <f>BB86+BB89+BB96+BB104+BB107+BB111</f>
        <v>561675.05822000001</v>
      </c>
      <c r="BC83" s="306"/>
      <c r="BD83" s="306"/>
      <c r="BE83" s="306">
        <f t="shared" si="273"/>
        <v>192288.72725999999</v>
      </c>
      <c r="BF83" s="343">
        <f t="shared" si="277"/>
        <v>0.64075472300121838</v>
      </c>
      <c r="BG83" s="306">
        <f>BG86</f>
        <v>192288.72725999999</v>
      </c>
      <c r="BH83" s="341">
        <f t="shared" si="267"/>
        <v>0.64075472300121838</v>
      </c>
      <c r="BI83" s="306"/>
      <c r="BJ83" s="306"/>
      <c r="BK83" s="306"/>
      <c r="BL83" s="306"/>
    </row>
    <row r="84" spans="2:66" s="36" customFormat="1" ht="46.5" hidden="1" customHeight="1" x14ac:dyDescent="0.25">
      <c r="B84" s="307"/>
      <c r="C84" s="187" t="s">
        <v>57</v>
      </c>
      <c r="D84" s="308"/>
      <c r="E84" s="308"/>
      <c r="F84" s="308"/>
      <c r="G84" s="308"/>
      <c r="H84" s="308"/>
      <c r="I84" s="308"/>
      <c r="J84" s="308"/>
      <c r="K84" s="309">
        <f>L84</f>
        <v>0</v>
      </c>
      <c r="L84" s="309">
        <f>L100</f>
        <v>0</v>
      </c>
      <c r="M84" s="309"/>
      <c r="N84" s="309"/>
      <c r="O84" s="309"/>
      <c r="P84" s="309">
        <f t="shared" si="271"/>
        <v>0</v>
      </c>
      <c r="Q84" s="337" t="e">
        <f t="shared" si="256"/>
        <v>#DIV/0!</v>
      </c>
      <c r="R84" s="309">
        <f>R100</f>
        <v>0</v>
      </c>
      <c r="S84" s="337" t="e">
        <f t="shared" si="257"/>
        <v>#DIV/0!</v>
      </c>
      <c r="T84" s="337"/>
      <c r="U84" s="337"/>
      <c r="V84" s="308"/>
      <c r="W84" s="308"/>
      <c r="X84" s="308"/>
      <c r="Y84" s="308"/>
      <c r="Z84" s="309">
        <f>AB84</f>
        <v>0</v>
      </c>
      <c r="AA84" s="337" t="e">
        <f t="shared" si="259"/>
        <v>#DIV/0!</v>
      </c>
      <c r="AB84" s="309">
        <f>AB100</f>
        <v>0</v>
      </c>
      <c r="AC84" s="337" t="e">
        <f t="shared" si="260"/>
        <v>#DIV/0!</v>
      </c>
      <c r="AD84" s="337"/>
      <c r="AE84" s="337"/>
      <c r="AF84" s="309"/>
      <c r="AG84" s="309"/>
      <c r="AH84" s="309"/>
      <c r="AI84" s="309"/>
      <c r="AJ84" s="309">
        <f t="shared" si="272"/>
        <v>0</v>
      </c>
      <c r="AK84" s="337" t="e">
        <f t="shared" si="276"/>
        <v>#DIV/0!</v>
      </c>
      <c r="AL84" s="309">
        <f>AL100</f>
        <v>0</v>
      </c>
      <c r="AM84" s="338" t="e">
        <f t="shared" si="263"/>
        <v>#DIV/0!</v>
      </c>
      <c r="AN84" s="338"/>
      <c r="AO84" s="338"/>
      <c r="AP84" s="309"/>
      <c r="AQ84" s="309"/>
      <c r="AR84" s="309"/>
      <c r="AS84" s="309"/>
      <c r="AT84" s="311">
        <f>AT100</f>
        <v>0</v>
      </c>
      <c r="AU84" s="311"/>
      <c r="AV84" s="311"/>
      <c r="AW84" s="306">
        <f>AX84</f>
        <v>0</v>
      </c>
      <c r="AX84" s="311">
        <f>AX100</f>
        <v>0</v>
      </c>
      <c r="AY84" s="311"/>
      <c r="AZ84" s="311"/>
      <c r="BA84" s="311">
        <f>BB84</f>
        <v>0</v>
      </c>
      <c r="BB84" s="311">
        <f>BB100</f>
        <v>0</v>
      </c>
      <c r="BC84" s="311"/>
      <c r="BD84" s="311"/>
      <c r="BE84" s="311">
        <f t="shared" si="273"/>
        <v>0</v>
      </c>
      <c r="BF84" s="343" t="e">
        <f t="shared" si="277"/>
        <v>#DIV/0!</v>
      </c>
      <c r="BG84" s="311">
        <f>BG100</f>
        <v>0</v>
      </c>
      <c r="BH84" s="341" t="e">
        <f t="shared" si="267"/>
        <v>#DIV/0!</v>
      </c>
      <c r="BI84" s="311"/>
      <c r="BJ84" s="311"/>
      <c r="BK84" s="311"/>
      <c r="BL84" s="311"/>
    </row>
    <row r="85" spans="2:66" s="47" customFormat="1" ht="24.75" customHeight="1" x14ac:dyDescent="0.25">
      <c r="B85" s="301"/>
      <c r="C85" s="186" t="s">
        <v>79</v>
      </c>
      <c r="D85" s="303"/>
      <c r="E85" s="355"/>
      <c r="F85" s="303"/>
      <c r="G85" s="303"/>
      <c r="H85" s="303"/>
      <c r="I85" s="303"/>
      <c r="J85" s="303"/>
      <c r="K85" s="229"/>
      <c r="L85" s="229"/>
      <c r="M85" s="229"/>
      <c r="N85" s="229"/>
      <c r="O85" s="229"/>
      <c r="P85" s="229"/>
      <c r="Q85" s="337"/>
      <c r="R85" s="354"/>
      <c r="S85" s="337"/>
      <c r="T85" s="337"/>
      <c r="U85" s="337"/>
      <c r="V85" s="303"/>
      <c r="W85" s="303"/>
      <c r="X85" s="303"/>
      <c r="Y85" s="303"/>
      <c r="Z85" s="229"/>
      <c r="AA85" s="337"/>
      <c r="AB85" s="354"/>
      <c r="AC85" s="337"/>
      <c r="AD85" s="337"/>
      <c r="AE85" s="337"/>
      <c r="AF85" s="229"/>
      <c r="AG85" s="229"/>
      <c r="AH85" s="229"/>
      <c r="AI85" s="229"/>
      <c r="AJ85" s="229"/>
      <c r="AK85" s="337"/>
      <c r="AL85" s="354"/>
      <c r="AM85" s="338"/>
      <c r="AN85" s="338"/>
      <c r="AO85" s="338"/>
      <c r="AP85" s="229"/>
      <c r="AQ85" s="229"/>
      <c r="AR85" s="229"/>
      <c r="AS85" s="229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356"/>
      <c r="BF85" s="343"/>
      <c r="BG85" s="356"/>
      <c r="BH85" s="341"/>
      <c r="BI85" s="230"/>
      <c r="BJ85" s="230"/>
      <c r="BK85" s="230"/>
      <c r="BL85" s="230"/>
      <c r="BM85" s="38"/>
      <c r="BN85" s="38"/>
    </row>
    <row r="86" spans="2:66" s="45" customFormat="1" ht="90" customHeight="1" x14ac:dyDescent="0.25">
      <c r="B86" s="301" t="s">
        <v>60</v>
      </c>
      <c r="C86" s="186" t="s">
        <v>288</v>
      </c>
      <c r="D86" s="302"/>
      <c r="E86" s="303">
        <f t="shared" ref="E86" si="293">F86+G86</f>
        <v>1000</v>
      </c>
      <c r="F86" s="302">
        <f>SUM(F88:F89)</f>
        <v>1000</v>
      </c>
      <c r="G86" s="302">
        <f>SUM(G88:G89)</f>
        <v>0</v>
      </c>
      <c r="H86" s="302"/>
      <c r="I86" s="302"/>
      <c r="J86" s="302"/>
      <c r="K86" s="304">
        <f t="shared" ref="K86:K91" si="294">L86</f>
        <v>300097.24526</v>
      </c>
      <c r="L86" s="304">
        <f>L87+L91</f>
        <v>300097.24526</v>
      </c>
      <c r="M86" s="304"/>
      <c r="N86" s="304"/>
      <c r="O86" s="304"/>
      <c r="P86" s="304">
        <f t="shared" si="271"/>
        <v>154791.23205000002</v>
      </c>
      <c r="Q86" s="342">
        <f t="shared" si="256"/>
        <v>0.51580357532402898</v>
      </c>
      <c r="R86" s="304">
        <f>R87+R91</f>
        <v>154791.23205000002</v>
      </c>
      <c r="S86" s="342">
        <f t="shared" si="257"/>
        <v>0.51580357532402898</v>
      </c>
      <c r="T86" s="342"/>
      <c r="U86" s="342"/>
      <c r="V86" s="302"/>
      <c r="W86" s="302"/>
      <c r="X86" s="302"/>
      <c r="Y86" s="302"/>
      <c r="Z86" s="304">
        <f>AB86</f>
        <v>107808.518</v>
      </c>
      <c r="AA86" s="342">
        <f t="shared" si="259"/>
        <v>0.35924527699878162</v>
      </c>
      <c r="AB86" s="304">
        <f>AB87+AB91</f>
        <v>107808.518</v>
      </c>
      <c r="AC86" s="342">
        <f t="shared" si="260"/>
        <v>0.35924527699878162</v>
      </c>
      <c r="AD86" s="342"/>
      <c r="AE86" s="342"/>
      <c r="AF86" s="304"/>
      <c r="AG86" s="304"/>
      <c r="AH86" s="304"/>
      <c r="AI86" s="304"/>
      <c r="AJ86" s="304">
        <f t="shared" si="272"/>
        <v>300097.24526</v>
      </c>
      <c r="AK86" s="342">
        <f t="shared" si="276"/>
        <v>1</v>
      </c>
      <c r="AL86" s="304">
        <f>AL87+AL91</f>
        <v>300097.24526</v>
      </c>
      <c r="AM86" s="338">
        <f t="shared" si="263"/>
        <v>1</v>
      </c>
      <c r="AN86" s="338"/>
      <c r="AO86" s="338"/>
      <c r="AP86" s="304"/>
      <c r="AQ86" s="304"/>
      <c r="AR86" s="304"/>
      <c r="AS86" s="304"/>
      <c r="AT86" s="306">
        <f>AT87+AT91</f>
        <v>500000</v>
      </c>
      <c r="AU86" s="306"/>
      <c r="AV86" s="306"/>
      <c r="AW86" s="306" t="e">
        <f>AX86</f>
        <v>#REF!</v>
      </c>
      <c r="AX86" s="306" t="e">
        <f>AX87</f>
        <v>#REF!</v>
      </c>
      <c r="AY86" s="306"/>
      <c r="AZ86" s="306"/>
      <c r="BA86" s="306">
        <f t="shared" ref="BA86:BA89" si="295">BB86</f>
        <v>561675.05822000001</v>
      </c>
      <c r="BB86" s="306">
        <f>BB87+BB91</f>
        <v>561675.05822000001</v>
      </c>
      <c r="BC86" s="306"/>
      <c r="BD86" s="306"/>
      <c r="BE86" s="306">
        <f t="shared" si="273"/>
        <v>192288.72725999999</v>
      </c>
      <c r="BF86" s="343">
        <f t="shared" si="277"/>
        <v>0.64075472300121838</v>
      </c>
      <c r="BG86" s="306">
        <f>BG87</f>
        <v>192288.72725999999</v>
      </c>
      <c r="BH86" s="343">
        <f t="shared" si="267"/>
        <v>0.64075472300121838</v>
      </c>
      <c r="BI86" s="306"/>
      <c r="BJ86" s="306"/>
      <c r="BK86" s="306"/>
      <c r="BL86" s="306"/>
    </row>
    <row r="87" spans="2:66" s="41" customFormat="1" ht="45.75" customHeight="1" x14ac:dyDescent="0.25">
      <c r="B87" s="301"/>
      <c r="C87" s="186" t="s">
        <v>56</v>
      </c>
      <c r="D87" s="303"/>
      <c r="E87" s="303"/>
      <c r="F87" s="303"/>
      <c r="G87" s="303"/>
      <c r="H87" s="303"/>
      <c r="I87" s="303"/>
      <c r="J87" s="303"/>
      <c r="K87" s="229">
        <f t="shared" si="294"/>
        <v>300097.24526</v>
      </c>
      <c r="L87" s="229">
        <f>SUM(L88:L90)</f>
        <v>300097.24526</v>
      </c>
      <c r="M87" s="229"/>
      <c r="N87" s="354"/>
      <c r="O87" s="354"/>
      <c r="P87" s="229">
        <f t="shared" si="271"/>
        <v>154791.23205000002</v>
      </c>
      <c r="Q87" s="342">
        <f t="shared" si="256"/>
        <v>0.51580357532402898</v>
      </c>
      <c r="R87" s="229">
        <f>R88+R89+R90</f>
        <v>154791.23205000002</v>
      </c>
      <c r="S87" s="342">
        <f t="shared" si="257"/>
        <v>0.51580357532402898</v>
      </c>
      <c r="T87" s="342"/>
      <c r="U87" s="342"/>
      <c r="V87" s="303"/>
      <c r="W87" s="303"/>
      <c r="X87" s="303"/>
      <c r="Y87" s="303"/>
      <c r="Z87" s="229">
        <f>AB87</f>
        <v>107808.518</v>
      </c>
      <c r="AA87" s="342">
        <f t="shared" si="259"/>
        <v>0.35924527699878162</v>
      </c>
      <c r="AB87" s="229">
        <f>AB88+AB89+AB90</f>
        <v>107808.518</v>
      </c>
      <c r="AC87" s="342">
        <f t="shared" si="260"/>
        <v>0.35924527699878162</v>
      </c>
      <c r="AD87" s="342"/>
      <c r="AE87" s="342"/>
      <c r="AF87" s="229"/>
      <c r="AG87" s="229"/>
      <c r="AH87" s="229"/>
      <c r="AI87" s="229"/>
      <c r="AJ87" s="229">
        <f t="shared" si="272"/>
        <v>300097.24526</v>
      </c>
      <c r="AK87" s="342">
        <f t="shared" si="276"/>
        <v>1</v>
      </c>
      <c r="AL87" s="229">
        <f>AL88+AL89</f>
        <v>300097.24526</v>
      </c>
      <c r="AM87" s="338">
        <f t="shared" si="263"/>
        <v>1</v>
      </c>
      <c r="AN87" s="338"/>
      <c r="AO87" s="338"/>
      <c r="AP87" s="229"/>
      <c r="AQ87" s="229"/>
      <c r="AR87" s="229"/>
      <c r="AS87" s="229"/>
      <c r="AT87" s="230">
        <f>SUM(AT88:AT90)</f>
        <v>0</v>
      </c>
      <c r="AU87" s="356"/>
      <c r="AV87" s="356"/>
      <c r="AW87" s="230" t="e">
        <f>AX87</f>
        <v>#REF!</v>
      </c>
      <c r="AX87" s="230" t="e">
        <f>SUM(AX88:AX90)</f>
        <v>#REF!</v>
      </c>
      <c r="AY87" s="356"/>
      <c r="AZ87" s="356"/>
      <c r="BA87" s="230">
        <f t="shared" si="295"/>
        <v>61675.058219999999</v>
      </c>
      <c r="BB87" s="230">
        <f>SUM(BB88:BB90)</f>
        <v>61675.058219999999</v>
      </c>
      <c r="BC87" s="356"/>
      <c r="BD87" s="356"/>
      <c r="BE87" s="230">
        <f t="shared" si="273"/>
        <v>192288.72725999999</v>
      </c>
      <c r="BF87" s="343">
        <f t="shared" si="277"/>
        <v>0.64075472300121838</v>
      </c>
      <c r="BG87" s="230">
        <f>BG88+BG89</f>
        <v>192288.72725999999</v>
      </c>
      <c r="BH87" s="343">
        <f t="shared" si="267"/>
        <v>0.64075472300121838</v>
      </c>
      <c r="BI87" s="230"/>
      <c r="BJ87" s="230"/>
      <c r="BK87" s="230"/>
      <c r="BL87" s="230"/>
    </row>
    <row r="88" spans="2:66" s="43" customFormat="1" ht="27" hidden="1" customHeight="1" x14ac:dyDescent="0.25">
      <c r="B88" s="358"/>
      <c r="C88" s="191" t="s">
        <v>65</v>
      </c>
      <c r="D88" s="355"/>
      <c r="E88" s="355">
        <f t="shared" ref="E88:E89" si="296">F88+G88</f>
        <v>1000</v>
      </c>
      <c r="F88" s="355">
        <v>1000</v>
      </c>
      <c r="G88" s="355"/>
      <c r="H88" s="355"/>
      <c r="I88" s="355"/>
      <c r="J88" s="355"/>
      <c r="K88" s="354">
        <f t="shared" si="294"/>
        <v>290496.50959999999</v>
      </c>
      <c r="L88" s="354">
        <v>290496.50959999999</v>
      </c>
      <c r="M88" s="354"/>
      <c r="N88" s="354"/>
      <c r="O88" s="354"/>
      <c r="P88" s="354">
        <f t="shared" si="271"/>
        <v>153578.40066000001</v>
      </c>
      <c r="Q88" s="338">
        <f t="shared" si="256"/>
        <v>0.52867554543588235</v>
      </c>
      <c r="R88" s="354">
        <v>153578.40066000001</v>
      </c>
      <c r="S88" s="338">
        <f t="shared" si="257"/>
        <v>0.52867554543588235</v>
      </c>
      <c r="T88" s="338"/>
      <c r="U88" s="338"/>
      <c r="V88" s="355"/>
      <c r="W88" s="355"/>
      <c r="X88" s="355"/>
      <c r="Y88" s="355"/>
      <c r="Z88" s="354">
        <f t="shared" ref="Z88:Z91" si="297">AB88+AH88</f>
        <v>106622.16277</v>
      </c>
      <c r="AA88" s="338">
        <f t="shared" si="259"/>
        <v>0.36703423017651293</v>
      </c>
      <c r="AB88" s="354">
        <v>106622.16277</v>
      </c>
      <c r="AC88" s="338">
        <f t="shared" si="260"/>
        <v>0.36703423017651293</v>
      </c>
      <c r="AD88" s="338"/>
      <c r="AE88" s="338"/>
      <c r="AF88" s="354"/>
      <c r="AG88" s="354"/>
      <c r="AH88" s="354"/>
      <c r="AI88" s="354"/>
      <c r="AJ88" s="354">
        <f t="shared" si="272"/>
        <v>290496.50959999999</v>
      </c>
      <c r="AK88" s="342">
        <f t="shared" si="276"/>
        <v>1</v>
      </c>
      <c r="AL88" s="354">
        <v>290496.50959999999</v>
      </c>
      <c r="AM88" s="338">
        <f t="shared" si="263"/>
        <v>1</v>
      </c>
      <c r="AN88" s="338"/>
      <c r="AO88" s="338"/>
      <c r="AP88" s="354"/>
      <c r="AQ88" s="354"/>
      <c r="AR88" s="354"/>
      <c r="AS88" s="354"/>
      <c r="AT88" s="356">
        <f>BB88-AF88</f>
        <v>0</v>
      </c>
      <c r="AU88" s="356"/>
      <c r="AV88" s="356"/>
      <c r="AW88" s="356">
        <f>AX88</f>
        <v>-106622.16277</v>
      </c>
      <c r="AX88" s="356">
        <f>BE88-AJ88</f>
        <v>-106622.16277</v>
      </c>
      <c r="AY88" s="356"/>
      <c r="AZ88" s="356"/>
      <c r="BA88" s="356">
        <f t="shared" si="295"/>
        <v>0</v>
      </c>
      <c r="BB88" s="356">
        <f>AF88</f>
        <v>0</v>
      </c>
      <c r="BC88" s="356"/>
      <c r="BD88" s="356"/>
      <c r="BE88" s="356">
        <f t="shared" si="273"/>
        <v>183874.34682999999</v>
      </c>
      <c r="BF88" s="357">
        <f t="shared" si="277"/>
        <v>0.63296576982348707</v>
      </c>
      <c r="BG88" s="356">
        <f>L88-AB88</f>
        <v>183874.34682999999</v>
      </c>
      <c r="BH88" s="357">
        <f t="shared" si="267"/>
        <v>0.63296576982348707</v>
      </c>
      <c r="BI88" s="356"/>
      <c r="BJ88" s="356"/>
      <c r="BK88" s="356"/>
      <c r="BL88" s="356"/>
    </row>
    <row r="89" spans="2:66" s="43" customFormat="1" ht="22.5" hidden="1" customHeight="1" x14ac:dyDescent="0.25">
      <c r="B89" s="358"/>
      <c r="C89" s="191" t="s">
        <v>66</v>
      </c>
      <c r="D89" s="355"/>
      <c r="E89" s="355">
        <f t="shared" si="296"/>
        <v>0</v>
      </c>
      <c r="F89" s="355"/>
      <c r="G89" s="355"/>
      <c r="H89" s="355"/>
      <c r="I89" s="355"/>
      <c r="J89" s="355"/>
      <c r="K89" s="354">
        <f t="shared" si="294"/>
        <v>9600.7356600000003</v>
      </c>
      <c r="L89" s="354">
        <v>9600.7356600000003</v>
      </c>
      <c r="M89" s="354"/>
      <c r="N89" s="354"/>
      <c r="O89" s="354"/>
      <c r="P89" s="354">
        <f t="shared" si="271"/>
        <v>1212.8313900000001</v>
      </c>
      <c r="Q89" s="338">
        <f t="shared" si="256"/>
        <v>0.12632692253501748</v>
      </c>
      <c r="R89" s="354">
        <v>1212.8313900000001</v>
      </c>
      <c r="S89" s="338">
        <f t="shared" si="257"/>
        <v>0.12632692253501748</v>
      </c>
      <c r="T89" s="338"/>
      <c r="U89" s="338"/>
      <c r="V89" s="355"/>
      <c r="W89" s="355"/>
      <c r="X89" s="355"/>
      <c r="Y89" s="355"/>
      <c r="Z89" s="354">
        <f t="shared" si="297"/>
        <v>1186.3552299999999</v>
      </c>
      <c r="AA89" s="338">
        <f t="shared" si="259"/>
        <v>0.12356920052936858</v>
      </c>
      <c r="AB89" s="354">
        <v>1186.3552299999999</v>
      </c>
      <c r="AC89" s="338">
        <f t="shared" si="260"/>
        <v>0.12356920052936858</v>
      </c>
      <c r="AD89" s="338"/>
      <c r="AE89" s="338"/>
      <c r="AF89" s="354"/>
      <c r="AG89" s="354"/>
      <c r="AH89" s="354"/>
      <c r="AI89" s="354"/>
      <c r="AJ89" s="354">
        <f t="shared" si="272"/>
        <v>9600.7356600000003</v>
      </c>
      <c r="AK89" s="342">
        <f t="shared" si="276"/>
        <v>1</v>
      </c>
      <c r="AL89" s="354">
        <v>9600.7356600000003</v>
      </c>
      <c r="AM89" s="338">
        <f t="shared" si="263"/>
        <v>1</v>
      </c>
      <c r="AN89" s="338"/>
      <c r="AO89" s="338"/>
      <c r="AP89" s="354"/>
      <c r="AQ89" s="354"/>
      <c r="AR89" s="354"/>
      <c r="AS89" s="354"/>
      <c r="AT89" s="356"/>
      <c r="AU89" s="356"/>
      <c r="AV89" s="356"/>
      <c r="AW89" s="356">
        <f>AX89</f>
        <v>0</v>
      </c>
      <c r="AX89" s="356"/>
      <c r="AY89" s="356"/>
      <c r="AZ89" s="356"/>
      <c r="BA89" s="356">
        <f t="shared" si="295"/>
        <v>0</v>
      </c>
      <c r="BB89" s="356">
        <f>AF89</f>
        <v>0</v>
      </c>
      <c r="BC89" s="356"/>
      <c r="BD89" s="356"/>
      <c r="BE89" s="356">
        <f t="shared" si="273"/>
        <v>8414.3804300000011</v>
      </c>
      <c r="BF89" s="357">
        <f t="shared" si="277"/>
        <v>0.87643079947063152</v>
      </c>
      <c r="BG89" s="356">
        <f>L89-AB89</f>
        <v>8414.3804300000011</v>
      </c>
      <c r="BH89" s="357">
        <v>0</v>
      </c>
      <c r="BI89" s="356"/>
      <c r="BJ89" s="356"/>
      <c r="BK89" s="356"/>
      <c r="BL89" s="356"/>
    </row>
    <row r="90" spans="2:66" s="43" customFormat="1" ht="62.25" hidden="1" customHeight="1" x14ac:dyDescent="0.25">
      <c r="B90" s="358"/>
      <c r="C90" s="191" t="s">
        <v>73</v>
      </c>
      <c r="D90" s="355"/>
      <c r="E90" s="355"/>
      <c r="F90" s="355"/>
      <c r="G90" s="355"/>
      <c r="H90" s="355"/>
      <c r="I90" s="355"/>
      <c r="J90" s="355"/>
      <c r="K90" s="354">
        <f t="shared" si="294"/>
        <v>0</v>
      </c>
      <c r="L90" s="354">
        <v>0</v>
      </c>
      <c r="M90" s="354"/>
      <c r="N90" s="354"/>
      <c r="O90" s="354"/>
      <c r="P90" s="354">
        <f t="shared" si="271"/>
        <v>0</v>
      </c>
      <c r="Q90" s="337" t="e">
        <f t="shared" si="256"/>
        <v>#DIV/0!</v>
      </c>
      <c r="R90" s="354">
        <f>AF90-L90</f>
        <v>0</v>
      </c>
      <c r="S90" s="337" t="e">
        <f t="shared" si="257"/>
        <v>#DIV/0!</v>
      </c>
      <c r="T90" s="337"/>
      <c r="U90" s="337"/>
      <c r="V90" s="355"/>
      <c r="W90" s="355"/>
      <c r="X90" s="355"/>
      <c r="Y90" s="355"/>
      <c r="Z90" s="354">
        <f t="shared" si="297"/>
        <v>0</v>
      </c>
      <c r="AA90" s="337" t="e">
        <f t="shared" si="259"/>
        <v>#DIV/0!</v>
      </c>
      <c r="AB90" s="354">
        <f t="shared" ref="AB90:AB102" si="298">L90</f>
        <v>0</v>
      </c>
      <c r="AC90" s="337" t="e">
        <f t="shared" si="260"/>
        <v>#DIV/0!</v>
      </c>
      <c r="AD90" s="337"/>
      <c r="AE90" s="337"/>
      <c r="AF90" s="354"/>
      <c r="AG90" s="354"/>
      <c r="AH90" s="354"/>
      <c r="AI90" s="354"/>
      <c r="AJ90" s="354">
        <f t="shared" si="272"/>
        <v>0</v>
      </c>
      <c r="AK90" s="337" t="e">
        <f t="shared" si="276"/>
        <v>#DIV/0!</v>
      </c>
      <c r="AL90" s="354">
        <v>0</v>
      </c>
      <c r="AM90" s="338" t="e">
        <f t="shared" si="263"/>
        <v>#DIV/0!</v>
      </c>
      <c r="AN90" s="338"/>
      <c r="AO90" s="338"/>
      <c r="AP90" s="354"/>
      <c r="AQ90" s="354"/>
      <c r="AR90" s="354"/>
      <c r="AS90" s="354"/>
      <c r="AT90" s="356"/>
      <c r="AU90" s="356"/>
      <c r="AV90" s="356"/>
      <c r="AW90" s="356" t="e">
        <f>AX90</f>
        <v>#REF!</v>
      </c>
      <c r="AX90" s="356" t="e">
        <f>AF90-#REF!</f>
        <v>#REF!</v>
      </c>
      <c r="AY90" s="356"/>
      <c r="AZ90" s="356"/>
      <c r="BA90" s="356">
        <f>AF90</f>
        <v>0</v>
      </c>
      <c r="BB90" s="356">
        <f>AF90+61675.05822</f>
        <v>61675.058219999999</v>
      </c>
      <c r="BC90" s="356"/>
      <c r="BD90" s="356"/>
      <c r="BE90" s="356">
        <f t="shared" si="273"/>
        <v>-61675.058219999999</v>
      </c>
      <c r="BF90" s="343" t="e">
        <f t="shared" si="277"/>
        <v>#DIV/0!</v>
      </c>
      <c r="BG90" s="356">
        <f>BQ90-BB90</f>
        <v>-61675.058219999999</v>
      </c>
      <c r="BH90" s="341" t="e">
        <f t="shared" si="267"/>
        <v>#DIV/0!</v>
      </c>
      <c r="BI90" s="356"/>
      <c r="BJ90" s="356"/>
      <c r="BK90" s="356"/>
      <c r="BL90" s="356"/>
    </row>
    <row r="91" spans="2:66" s="36" customFormat="1" ht="46.5" hidden="1" customHeight="1" x14ac:dyDescent="0.25">
      <c r="B91" s="307"/>
      <c r="C91" s="187" t="s">
        <v>57</v>
      </c>
      <c r="D91" s="308"/>
      <c r="E91" s="308"/>
      <c r="F91" s="308"/>
      <c r="G91" s="308"/>
      <c r="H91" s="308"/>
      <c r="I91" s="308"/>
      <c r="J91" s="308"/>
      <c r="K91" s="309">
        <f t="shared" si="294"/>
        <v>0</v>
      </c>
      <c r="L91" s="309">
        <v>0</v>
      </c>
      <c r="M91" s="309"/>
      <c r="N91" s="309"/>
      <c r="O91" s="309"/>
      <c r="P91" s="309">
        <f t="shared" si="271"/>
        <v>0</v>
      </c>
      <c r="Q91" s="337" t="e">
        <f t="shared" si="256"/>
        <v>#DIV/0!</v>
      </c>
      <c r="R91" s="309">
        <f>AF91-L91</f>
        <v>0</v>
      </c>
      <c r="S91" s="337" t="e">
        <f t="shared" si="257"/>
        <v>#DIV/0!</v>
      </c>
      <c r="T91" s="337"/>
      <c r="U91" s="337"/>
      <c r="V91" s="308"/>
      <c r="W91" s="308"/>
      <c r="X91" s="308"/>
      <c r="Y91" s="308"/>
      <c r="Z91" s="309">
        <f t="shared" si="297"/>
        <v>0</v>
      </c>
      <c r="AA91" s="337" t="e">
        <f t="shared" si="259"/>
        <v>#DIV/0!</v>
      </c>
      <c r="AB91" s="354">
        <f t="shared" si="298"/>
        <v>0</v>
      </c>
      <c r="AC91" s="337" t="e">
        <f t="shared" si="260"/>
        <v>#DIV/0!</v>
      </c>
      <c r="AD91" s="337"/>
      <c r="AE91" s="337"/>
      <c r="AF91" s="309"/>
      <c r="AG91" s="309"/>
      <c r="AH91" s="309"/>
      <c r="AI91" s="309"/>
      <c r="AJ91" s="309">
        <f t="shared" si="272"/>
        <v>0</v>
      </c>
      <c r="AK91" s="337" t="e">
        <f t="shared" si="276"/>
        <v>#DIV/0!</v>
      </c>
      <c r="AL91" s="309">
        <f>AX91-AG91</f>
        <v>0</v>
      </c>
      <c r="AM91" s="338" t="e">
        <f t="shared" si="263"/>
        <v>#DIV/0!</v>
      </c>
      <c r="AN91" s="338"/>
      <c r="AO91" s="338"/>
      <c r="AP91" s="309"/>
      <c r="AQ91" s="309"/>
      <c r="AR91" s="309"/>
      <c r="AS91" s="309"/>
      <c r="AT91" s="311">
        <f>BB91-AF91</f>
        <v>500000</v>
      </c>
      <c r="AU91" s="311"/>
      <c r="AV91" s="311"/>
      <c r="AW91" s="311"/>
      <c r="AX91" s="311"/>
      <c r="AY91" s="311"/>
      <c r="AZ91" s="311"/>
      <c r="BA91" s="311">
        <f t="shared" ref="BA91" si="299">BB91</f>
        <v>500000</v>
      </c>
      <c r="BB91" s="311">
        <v>500000</v>
      </c>
      <c r="BC91" s="311"/>
      <c r="BD91" s="311"/>
      <c r="BE91" s="311">
        <f t="shared" si="273"/>
        <v>-500000</v>
      </c>
      <c r="BF91" s="343" t="e">
        <f t="shared" si="277"/>
        <v>#DIV/0!</v>
      </c>
      <c r="BG91" s="311">
        <f>BQ91-BB91</f>
        <v>-500000</v>
      </c>
      <c r="BH91" s="341" t="e">
        <f t="shared" si="267"/>
        <v>#DIV/0!</v>
      </c>
      <c r="BI91" s="311"/>
      <c r="BJ91" s="311"/>
      <c r="BK91" s="311"/>
      <c r="BL91" s="311"/>
    </row>
    <row r="92" spans="2:66" s="42" customFormat="1" ht="30" hidden="1" customHeight="1" x14ac:dyDescent="0.25">
      <c r="B92" s="301"/>
      <c r="C92" s="191"/>
      <c r="D92" s="303"/>
      <c r="E92" s="355"/>
      <c r="F92" s="355"/>
      <c r="G92" s="303"/>
      <c r="H92" s="355"/>
      <c r="I92" s="355"/>
      <c r="J92" s="303"/>
      <c r="K92" s="354"/>
      <c r="L92" s="354"/>
      <c r="M92" s="354"/>
      <c r="N92" s="354"/>
      <c r="O92" s="354"/>
      <c r="P92" s="354">
        <f t="shared" si="271"/>
        <v>0</v>
      </c>
      <c r="Q92" s="337" t="e">
        <f t="shared" si="256"/>
        <v>#DIV/0!</v>
      </c>
      <c r="R92" s="354"/>
      <c r="S92" s="337" t="e">
        <f t="shared" si="257"/>
        <v>#DIV/0!</v>
      </c>
      <c r="T92" s="337"/>
      <c r="U92" s="337"/>
      <c r="V92" s="303"/>
      <c r="W92" s="303"/>
      <c r="X92" s="303"/>
      <c r="Y92" s="303"/>
      <c r="Z92" s="354"/>
      <c r="AA92" s="337" t="e">
        <f t="shared" si="259"/>
        <v>#DIV/0!</v>
      </c>
      <c r="AB92" s="354">
        <f t="shared" si="298"/>
        <v>0</v>
      </c>
      <c r="AC92" s="337" t="e">
        <f t="shared" si="260"/>
        <v>#DIV/0!</v>
      </c>
      <c r="AD92" s="337"/>
      <c r="AE92" s="337"/>
      <c r="AF92" s="303"/>
      <c r="AG92" s="303"/>
      <c r="AH92" s="303"/>
      <c r="AI92" s="303"/>
      <c r="AJ92" s="354">
        <f t="shared" si="272"/>
        <v>0</v>
      </c>
      <c r="AK92" s="337" t="e">
        <f t="shared" si="276"/>
        <v>#DIV/0!</v>
      </c>
      <c r="AL92" s="354"/>
      <c r="AM92" s="338" t="e">
        <f t="shared" si="263"/>
        <v>#DIV/0!</v>
      </c>
      <c r="AN92" s="338"/>
      <c r="AO92" s="338"/>
      <c r="AP92" s="303"/>
      <c r="AQ92" s="303"/>
      <c r="AR92" s="303"/>
      <c r="AS92" s="303"/>
      <c r="AT92" s="351"/>
      <c r="AU92" s="351"/>
      <c r="AV92" s="351"/>
      <c r="AW92" s="351"/>
      <c r="AX92" s="351"/>
      <c r="AY92" s="351"/>
      <c r="AZ92" s="351"/>
      <c r="BA92" s="351"/>
      <c r="BB92" s="351"/>
      <c r="BC92" s="351"/>
      <c r="BD92" s="351"/>
      <c r="BE92" s="356">
        <f t="shared" si="273"/>
        <v>0</v>
      </c>
      <c r="BF92" s="343" t="e">
        <f t="shared" si="277"/>
        <v>#DIV/0!</v>
      </c>
      <c r="BG92" s="356"/>
      <c r="BH92" s="341" t="e">
        <f t="shared" si="267"/>
        <v>#DIV/0!</v>
      </c>
      <c r="BI92" s="331"/>
      <c r="BJ92" s="331"/>
      <c r="BK92" s="331"/>
      <c r="BL92" s="331"/>
      <c r="BM92" s="41"/>
      <c r="BN92" s="41"/>
    </row>
    <row r="93" spans="2:66" s="42" customFormat="1" ht="30" hidden="1" customHeight="1" x14ac:dyDescent="0.25">
      <c r="B93" s="301"/>
      <c r="C93" s="191"/>
      <c r="D93" s="303"/>
      <c r="E93" s="355"/>
      <c r="F93" s="355"/>
      <c r="G93" s="303"/>
      <c r="H93" s="355"/>
      <c r="I93" s="355"/>
      <c r="J93" s="303"/>
      <c r="K93" s="354"/>
      <c r="L93" s="354"/>
      <c r="M93" s="354"/>
      <c r="N93" s="354"/>
      <c r="O93" s="354"/>
      <c r="P93" s="354">
        <f t="shared" si="271"/>
        <v>0</v>
      </c>
      <c r="Q93" s="337" t="e">
        <f t="shared" si="256"/>
        <v>#DIV/0!</v>
      </c>
      <c r="R93" s="354"/>
      <c r="S93" s="337" t="e">
        <f t="shared" si="257"/>
        <v>#DIV/0!</v>
      </c>
      <c r="T93" s="337"/>
      <c r="U93" s="337"/>
      <c r="V93" s="303"/>
      <c r="W93" s="303"/>
      <c r="X93" s="303"/>
      <c r="Y93" s="303"/>
      <c r="Z93" s="354"/>
      <c r="AA93" s="337" t="e">
        <f t="shared" si="259"/>
        <v>#DIV/0!</v>
      </c>
      <c r="AB93" s="354">
        <f t="shared" si="298"/>
        <v>0</v>
      </c>
      <c r="AC93" s="337" t="e">
        <f t="shared" si="260"/>
        <v>#DIV/0!</v>
      </c>
      <c r="AD93" s="337"/>
      <c r="AE93" s="337"/>
      <c r="AF93" s="303"/>
      <c r="AG93" s="303"/>
      <c r="AH93" s="303"/>
      <c r="AI93" s="303"/>
      <c r="AJ93" s="354">
        <f t="shared" si="272"/>
        <v>0</v>
      </c>
      <c r="AK93" s="337" t="e">
        <f t="shared" si="276"/>
        <v>#DIV/0!</v>
      </c>
      <c r="AL93" s="354"/>
      <c r="AM93" s="338" t="e">
        <f t="shared" si="263"/>
        <v>#DIV/0!</v>
      </c>
      <c r="AN93" s="338"/>
      <c r="AO93" s="338"/>
      <c r="AP93" s="303"/>
      <c r="AQ93" s="303"/>
      <c r="AR93" s="303"/>
      <c r="AS93" s="303"/>
      <c r="AT93" s="351"/>
      <c r="AU93" s="351"/>
      <c r="AV93" s="351"/>
      <c r="AW93" s="351"/>
      <c r="AX93" s="351"/>
      <c r="AY93" s="351"/>
      <c r="AZ93" s="351"/>
      <c r="BA93" s="351"/>
      <c r="BB93" s="351"/>
      <c r="BC93" s="351"/>
      <c r="BD93" s="351"/>
      <c r="BE93" s="356">
        <f t="shared" si="273"/>
        <v>0</v>
      </c>
      <c r="BF93" s="343" t="e">
        <f t="shared" si="277"/>
        <v>#DIV/0!</v>
      </c>
      <c r="BG93" s="356"/>
      <c r="BH93" s="341" t="e">
        <f t="shared" si="267"/>
        <v>#DIV/0!</v>
      </c>
      <c r="BI93" s="331"/>
      <c r="BJ93" s="331"/>
      <c r="BK93" s="331"/>
      <c r="BL93" s="331"/>
      <c r="BM93" s="41"/>
      <c r="BN93" s="41"/>
    </row>
    <row r="94" spans="2:66" s="42" customFormat="1" ht="30" hidden="1" customHeight="1" x14ac:dyDescent="0.25">
      <c r="B94" s="301"/>
      <c r="C94" s="191"/>
      <c r="D94" s="303"/>
      <c r="E94" s="355"/>
      <c r="F94" s="355"/>
      <c r="G94" s="303"/>
      <c r="H94" s="355"/>
      <c r="I94" s="355"/>
      <c r="J94" s="303"/>
      <c r="K94" s="354"/>
      <c r="L94" s="354"/>
      <c r="M94" s="354"/>
      <c r="N94" s="354"/>
      <c r="O94" s="354"/>
      <c r="P94" s="354">
        <f t="shared" si="271"/>
        <v>0</v>
      </c>
      <c r="Q94" s="337" t="e">
        <f t="shared" si="256"/>
        <v>#DIV/0!</v>
      </c>
      <c r="R94" s="354"/>
      <c r="S94" s="337" t="e">
        <f t="shared" si="257"/>
        <v>#DIV/0!</v>
      </c>
      <c r="T94" s="337"/>
      <c r="U94" s="337"/>
      <c r="V94" s="303"/>
      <c r="W94" s="303"/>
      <c r="X94" s="303"/>
      <c r="Y94" s="303"/>
      <c r="Z94" s="354"/>
      <c r="AA94" s="337" t="e">
        <f t="shared" si="259"/>
        <v>#DIV/0!</v>
      </c>
      <c r="AB94" s="354">
        <f t="shared" si="298"/>
        <v>0</v>
      </c>
      <c r="AC94" s="337" t="e">
        <f t="shared" si="260"/>
        <v>#DIV/0!</v>
      </c>
      <c r="AD94" s="337"/>
      <c r="AE94" s="337"/>
      <c r="AF94" s="303"/>
      <c r="AG94" s="303"/>
      <c r="AH94" s="303"/>
      <c r="AI94" s="303"/>
      <c r="AJ94" s="354">
        <f t="shared" si="272"/>
        <v>0</v>
      </c>
      <c r="AK94" s="337" t="e">
        <f t="shared" si="276"/>
        <v>#DIV/0!</v>
      </c>
      <c r="AL94" s="354"/>
      <c r="AM94" s="338" t="e">
        <f t="shared" si="263"/>
        <v>#DIV/0!</v>
      </c>
      <c r="AN94" s="338"/>
      <c r="AO94" s="338"/>
      <c r="AP94" s="303"/>
      <c r="AQ94" s="303"/>
      <c r="AR94" s="303"/>
      <c r="AS94" s="303"/>
      <c r="AT94" s="351"/>
      <c r="AU94" s="351"/>
      <c r="AV94" s="351"/>
      <c r="AW94" s="351"/>
      <c r="AX94" s="351"/>
      <c r="AY94" s="351"/>
      <c r="AZ94" s="351"/>
      <c r="BA94" s="351"/>
      <c r="BB94" s="351"/>
      <c r="BC94" s="351"/>
      <c r="BD94" s="351"/>
      <c r="BE94" s="356">
        <f t="shared" si="273"/>
        <v>0</v>
      </c>
      <c r="BF94" s="343" t="e">
        <f t="shared" si="277"/>
        <v>#DIV/0!</v>
      </c>
      <c r="BG94" s="356"/>
      <c r="BH94" s="341" t="e">
        <f t="shared" si="267"/>
        <v>#DIV/0!</v>
      </c>
      <c r="BI94" s="331"/>
      <c r="BJ94" s="331"/>
      <c r="BK94" s="331"/>
      <c r="BL94" s="331"/>
      <c r="BM94" s="41"/>
      <c r="BN94" s="41"/>
    </row>
    <row r="95" spans="2:66" s="42" customFormat="1" ht="30" hidden="1" customHeight="1" x14ac:dyDescent="0.25">
      <c r="B95" s="301"/>
      <c r="C95" s="191"/>
      <c r="D95" s="303"/>
      <c r="E95" s="355"/>
      <c r="F95" s="355"/>
      <c r="G95" s="303"/>
      <c r="H95" s="355"/>
      <c r="I95" s="355"/>
      <c r="J95" s="303"/>
      <c r="K95" s="354"/>
      <c r="L95" s="354"/>
      <c r="M95" s="354"/>
      <c r="N95" s="354"/>
      <c r="O95" s="354"/>
      <c r="P95" s="354">
        <f t="shared" si="271"/>
        <v>0</v>
      </c>
      <c r="Q95" s="337" t="e">
        <f t="shared" si="256"/>
        <v>#DIV/0!</v>
      </c>
      <c r="R95" s="354"/>
      <c r="S95" s="337" t="e">
        <f t="shared" si="257"/>
        <v>#DIV/0!</v>
      </c>
      <c r="T95" s="337"/>
      <c r="U95" s="337"/>
      <c r="V95" s="303"/>
      <c r="W95" s="303"/>
      <c r="X95" s="303"/>
      <c r="Y95" s="303"/>
      <c r="Z95" s="354"/>
      <c r="AA95" s="337" t="e">
        <f t="shared" si="259"/>
        <v>#DIV/0!</v>
      </c>
      <c r="AB95" s="354">
        <f t="shared" si="298"/>
        <v>0</v>
      </c>
      <c r="AC95" s="337" t="e">
        <f t="shared" si="260"/>
        <v>#DIV/0!</v>
      </c>
      <c r="AD95" s="337"/>
      <c r="AE95" s="337"/>
      <c r="AF95" s="303"/>
      <c r="AG95" s="303"/>
      <c r="AH95" s="303"/>
      <c r="AI95" s="303"/>
      <c r="AJ95" s="354">
        <f t="shared" si="272"/>
        <v>0</v>
      </c>
      <c r="AK95" s="337" t="e">
        <f t="shared" si="276"/>
        <v>#DIV/0!</v>
      </c>
      <c r="AL95" s="354"/>
      <c r="AM95" s="338" t="e">
        <f t="shared" si="263"/>
        <v>#DIV/0!</v>
      </c>
      <c r="AN95" s="338"/>
      <c r="AO95" s="338"/>
      <c r="AP95" s="303"/>
      <c r="AQ95" s="303"/>
      <c r="AR95" s="303"/>
      <c r="AS95" s="303"/>
      <c r="AT95" s="351"/>
      <c r="AU95" s="351"/>
      <c r="AV95" s="351"/>
      <c r="AW95" s="351"/>
      <c r="AX95" s="351"/>
      <c r="AY95" s="351"/>
      <c r="AZ95" s="351"/>
      <c r="BA95" s="351"/>
      <c r="BB95" s="351"/>
      <c r="BC95" s="351"/>
      <c r="BD95" s="351"/>
      <c r="BE95" s="356">
        <f t="shared" si="273"/>
        <v>0</v>
      </c>
      <c r="BF95" s="343" t="e">
        <f t="shared" si="277"/>
        <v>#DIV/0!</v>
      </c>
      <c r="BG95" s="356"/>
      <c r="BH95" s="341" t="e">
        <f t="shared" si="267"/>
        <v>#DIV/0!</v>
      </c>
      <c r="BI95" s="331"/>
      <c r="BJ95" s="331"/>
      <c r="BK95" s="331"/>
      <c r="BL95" s="331"/>
      <c r="BM95" s="41"/>
      <c r="BN95" s="41"/>
    </row>
    <row r="96" spans="2:66" s="42" customFormat="1" ht="30" hidden="1" customHeight="1" x14ac:dyDescent="0.25">
      <c r="B96" s="301"/>
      <c r="C96" s="191"/>
      <c r="D96" s="303"/>
      <c r="E96" s="355"/>
      <c r="F96" s="355"/>
      <c r="G96" s="303"/>
      <c r="H96" s="355"/>
      <c r="I96" s="355"/>
      <c r="J96" s="303"/>
      <c r="K96" s="354"/>
      <c r="L96" s="354"/>
      <c r="M96" s="354"/>
      <c r="N96" s="354"/>
      <c r="O96" s="354"/>
      <c r="P96" s="354">
        <f t="shared" si="271"/>
        <v>0</v>
      </c>
      <c r="Q96" s="337" t="e">
        <f t="shared" si="256"/>
        <v>#DIV/0!</v>
      </c>
      <c r="R96" s="354"/>
      <c r="S96" s="337" t="e">
        <f t="shared" si="257"/>
        <v>#DIV/0!</v>
      </c>
      <c r="T96" s="337"/>
      <c r="U96" s="337"/>
      <c r="V96" s="303"/>
      <c r="W96" s="303"/>
      <c r="X96" s="303"/>
      <c r="Y96" s="303"/>
      <c r="Z96" s="354"/>
      <c r="AA96" s="337" t="e">
        <f t="shared" si="259"/>
        <v>#DIV/0!</v>
      </c>
      <c r="AB96" s="354">
        <f t="shared" si="298"/>
        <v>0</v>
      </c>
      <c r="AC96" s="337" t="e">
        <f t="shared" si="260"/>
        <v>#DIV/0!</v>
      </c>
      <c r="AD96" s="337"/>
      <c r="AE96" s="337"/>
      <c r="AF96" s="303"/>
      <c r="AG96" s="303"/>
      <c r="AH96" s="303"/>
      <c r="AI96" s="303"/>
      <c r="AJ96" s="354">
        <f t="shared" si="272"/>
        <v>0</v>
      </c>
      <c r="AK96" s="337" t="e">
        <f t="shared" si="276"/>
        <v>#DIV/0!</v>
      </c>
      <c r="AL96" s="354"/>
      <c r="AM96" s="338" t="e">
        <f t="shared" si="263"/>
        <v>#DIV/0!</v>
      </c>
      <c r="AN96" s="338"/>
      <c r="AO96" s="338"/>
      <c r="AP96" s="303"/>
      <c r="AQ96" s="303"/>
      <c r="AR96" s="303"/>
      <c r="AS96" s="303"/>
      <c r="AT96" s="351"/>
      <c r="AU96" s="351"/>
      <c r="AV96" s="351"/>
      <c r="AW96" s="351"/>
      <c r="AX96" s="351"/>
      <c r="AY96" s="351"/>
      <c r="AZ96" s="351"/>
      <c r="BA96" s="351"/>
      <c r="BB96" s="351"/>
      <c r="BC96" s="351"/>
      <c r="BD96" s="351"/>
      <c r="BE96" s="356">
        <f t="shared" si="273"/>
        <v>0</v>
      </c>
      <c r="BF96" s="343" t="e">
        <f t="shared" si="277"/>
        <v>#DIV/0!</v>
      </c>
      <c r="BG96" s="356"/>
      <c r="BH96" s="341" t="e">
        <f t="shared" si="267"/>
        <v>#DIV/0!</v>
      </c>
      <c r="BI96" s="331"/>
      <c r="BJ96" s="331"/>
      <c r="BK96" s="331"/>
      <c r="BL96" s="331"/>
      <c r="BM96" s="41"/>
      <c r="BN96" s="41"/>
    </row>
    <row r="97" spans="2:76" s="42" customFormat="1" ht="30" hidden="1" customHeight="1" x14ac:dyDescent="0.25">
      <c r="B97" s="301"/>
      <c r="C97" s="191"/>
      <c r="D97" s="303"/>
      <c r="E97" s="355"/>
      <c r="F97" s="355"/>
      <c r="G97" s="303"/>
      <c r="H97" s="355"/>
      <c r="I97" s="355"/>
      <c r="J97" s="303"/>
      <c r="K97" s="354"/>
      <c r="L97" s="354"/>
      <c r="M97" s="354"/>
      <c r="N97" s="354"/>
      <c r="O97" s="354"/>
      <c r="P97" s="354">
        <f t="shared" si="271"/>
        <v>0</v>
      </c>
      <c r="Q97" s="337" t="e">
        <f t="shared" si="256"/>
        <v>#DIV/0!</v>
      </c>
      <c r="R97" s="354"/>
      <c r="S97" s="337" t="e">
        <f t="shared" si="257"/>
        <v>#DIV/0!</v>
      </c>
      <c r="T97" s="337"/>
      <c r="U97" s="337"/>
      <c r="V97" s="303"/>
      <c r="W97" s="303"/>
      <c r="X97" s="303"/>
      <c r="Y97" s="303"/>
      <c r="Z97" s="354"/>
      <c r="AA97" s="337" t="e">
        <f t="shared" si="259"/>
        <v>#DIV/0!</v>
      </c>
      <c r="AB97" s="354">
        <f t="shared" si="298"/>
        <v>0</v>
      </c>
      <c r="AC97" s="337" t="e">
        <f t="shared" si="260"/>
        <v>#DIV/0!</v>
      </c>
      <c r="AD97" s="337"/>
      <c r="AE97" s="337"/>
      <c r="AF97" s="303"/>
      <c r="AG97" s="303"/>
      <c r="AH97" s="303"/>
      <c r="AI97" s="303"/>
      <c r="AJ97" s="354">
        <f t="shared" si="272"/>
        <v>0</v>
      </c>
      <c r="AK97" s="337" t="e">
        <f t="shared" si="276"/>
        <v>#DIV/0!</v>
      </c>
      <c r="AL97" s="354"/>
      <c r="AM97" s="338" t="e">
        <f t="shared" si="263"/>
        <v>#DIV/0!</v>
      </c>
      <c r="AN97" s="338"/>
      <c r="AO97" s="338"/>
      <c r="AP97" s="303"/>
      <c r="AQ97" s="303"/>
      <c r="AR97" s="303"/>
      <c r="AS97" s="303"/>
      <c r="AT97" s="351"/>
      <c r="AU97" s="351"/>
      <c r="AV97" s="351"/>
      <c r="AW97" s="351"/>
      <c r="AX97" s="351"/>
      <c r="AY97" s="351"/>
      <c r="AZ97" s="351"/>
      <c r="BA97" s="351"/>
      <c r="BB97" s="351"/>
      <c r="BC97" s="351"/>
      <c r="BD97" s="351"/>
      <c r="BE97" s="356">
        <f t="shared" si="273"/>
        <v>0</v>
      </c>
      <c r="BF97" s="343" t="e">
        <f t="shared" si="277"/>
        <v>#DIV/0!</v>
      </c>
      <c r="BG97" s="356"/>
      <c r="BH97" s="341" t="e">
        <f t="shared" si="267"/>
        <v>#DIV/0!</v>
      </c>
      <c r="BI97" s="331"/>
      <c r="BJ97" s="331"/>
      <c r="BK97" s="331"/>
      <c r="BL97" s="331"/>
      <c r="BM97" s="41"/>
      <c r="BN97" s="41"/>
    </row>
    <row r="98" spans="2:76" s="42" customFormat="1" ht="30" hidden="1" customHeight="1" x14ac:dyDescent="0.25">
      <c r="B98" s="301"/>
      <c r="C98" s="191"/>
      <c r="D98" s="303"/>
      <c r="E98" s="355"/>
      <c r="F98" s="355"/>
      <c r="G98" s="303"/>
      <c r="H98" s="355"/>
      <c r="I98" s="355"/>
      <c r="J98" s="303"/>
      <c r="K98" s="354"/>
      <c r="L98" s="354"/>
      <c r="M98" s="354"/>
      <c r="N98" s="354"/>
      <c r="O98" s="354"/>
      <c r="P98" s="354">
        <f t="shared" si="271"/>
        <v>0</v>
      </c>
      <c r="Q98" s="337" t="e">
        <f t="shared" si="256"/>
        <v>#DIV/0!</v>
      </c>
      <c r="R98" s="354"/>
      <c r="S98" s="337" t="e">
        <f t="shared" si="257"/>
        <v>#DIV/0!</v>
      </c>
      <c r="T98" s="337"/>
      <c r="U98" s="337"/>
      <c r="V98" s="303"/>
      <c r="W98" s="303"/>
      <c r="X98" s="303"/>
      <c r="Y98" s="303"/>
      <c r="Z98" s="354"/>
      <c r="AA98" s="337" t="e">
        <f t="shared" si="259"/>
        <v>#DIV/0!</v>
      </c>
      <c r="AB98" s="354">
        <f t="shared" si="298"/>
        <v>0</v>
      </c>
      <c r="AC98" s="337" t="e">
        <f t="shared" si="260"/>
        <v>#DIV/0!</v>
      </c>
      <c r="AD98" s="337"/>
      <c r="AE98" s="337"/>
      <c r="AF98" s="303"/>
      <c r="AG98" s="303"/>
      <c r="AH98" s="303"/>
      <c r="AI98" s="303"/>
      <c r="AJ98" s="354">
        <f t="shared" si="272"/>
        <v>0</v>
      </c>
      <c r="AK98" s="337" t="e">
        <f t="shared" si="276"/>
        <v>#DIV/0!</v>
      </c>
      <c r="AL98" s="354"/>
      <c r="AM98" s="338" t="e">
        <f t="shared" si="263"/>
        <v>#DIV/0!</v>
      </c>
      <c r="AN98" s="338"/>
      <c r="AO98" s="338"/>
      <c r="AP98" s="303"/>
      <c r="AQ98" s="303"/>
      <c r="AR98" s="303"/>
      <c r="AS98" s="303"/>
      <c r="AT98" s="351"/>
      <c r="AU98" s="351"/>
      <c r="AV98" s="351"/>
      <c r="AW98" s="351"/>
      <c r="AX98" s="351"/>
      <c r="AY98" s="351"/>
      <c r="AZ98" s="351"/>
      <c r="BA98" s="351"/>
      <c r="BB98" s="351"/>
      <c r="BC98" s="351"/>
      <c r="BD98" s="351"/>
      <c r="BE98" s="356">
        <f t="shared" si="273"/>
        <v>0</v>
      </c>
      <c r="BF98" s="343" t="e">
        <f t="shared" si="277"/>
        <v>#DIV/0!</v>
      </c>
      <c r="BG98" s="356"/>
      <c r="BH98" s="341" t="e">
        <f t="shared" si="267"/>
        <v>#DIV/0!</v>
      </c>
      <c r="BI98" s="331"/>
      <c r="BJ98" s="331"/>
      <c r="BK98" s="331"/>
      <c r="BL98" s="331"/>
      <c r="BM98" s="41"/>
      <c r="BN98" s="41"/>
    </row>
    <row r="99" spans="2:76" s="42" customFormat="1" ht="30" hidden="1" customHeight="1" x14ac:dyDescent="0.25">
      <c r="B99" s="301"/>
      <c r="C99" s="191"/>
      <c r="D99" s="303"/>
      <c r="E99" s="355"/>
      <c r="F99" s="355"/>
      <c r="G99" s="303"/>
      <c r="H99" s="355"/>
      <c r="I99" s="355"/>
      <c r="J99" s="303"/>
      <c r="K99" s="354"/>
      <c r="L99" s="354"/>
      <c r="M99" s="354"/>
      <c r="N99" s="354"/>
      <c r="O99" s="354"/>
      <c r="P99" s="354">
        <f t="shared" si="271"/>
        <v>0</v>
      </c>
      <c r="Q99" s="337" t="e">
        <f t="shared" si="256"/>
        <v>#DIV/0!</v>
      </c>
      <c r="R99" s="354"/>
      <c r="S99" s="337" t="e">
        <f t="shared" si="257"/>
        <v>#DIV/0!</v>
      </c>
      <c r="T99" s="337"/>
      <c r="U99" s="337"/>
      <c r="V99" s="303"/>
      <c r="W99" s="303"/>
      <c r="X99" s="303"/>
      <c r="Y99" s="303"/>
      <c r="Z99" s="354"/>
      <c r="AA99" s="337" t="e">
        <f t="shared" si="259"/>
        <v>#DIV/0!</v>
      </c>
      <c r="AB99" s="354">
        <f t="shared" si="298"/>
        <v>0</v>
      </c>
      <c r="AC99" s="337" t="e">
        <f t="shared" si="260"/>
        <v>#DIV/0!</v>
      </c>
      <c r="AD99" s="337"/>
      <c r="AE99" s="337"/>
      <c r="AF99" s="303"/>
      <c r="AG99" s="303"/>
      <c r="AH99" s="303"/>
      <c r="AI99" s="303"/>
      <c r="AJ99" s="354">
        <f t="shared" si="272"/>
        <v>0</v>
      </c>
      <c r="AK99" s="337" t="e">
        <f t="shared" si="276"/>
        <v>#DIV/0!</v>
      </c>
      <c r="AL99" s="354"/>
      <c r="AM99" s="338" t="e">
        <f t="shared" si="263"/>
        <v>#DIV/0!</v>
      </c>
      <c r="AN99" s="338"/>
      <c r="AO99" s="338"/>
      <c r="AP99" s="303"/>
      <c r="AQ99" s="303"/>
      <c r="AR99" s="303"/>
      <c r="AS99" s="303"/>
      <c r="AT99" s="351"/>
      <c r="AU99" s="351"/>
      <c r="AV99" s="351"/>
      <c r="AW99" s="351"/>
      <c r="AX99" s="351"/>
      <c r="AY99" s="351"/>
      <c r="AZ99" s="351"/>
      <c r="BA99" s="351"/>
      <c r="BB99" s="351"/>
      <c r="BC99" s="351"/>
      <c r="BD99" s="351"/>
      <c r="BE99" s="356">
        <f t="shared" si="273"/>
        <v>0</v>
      </c>
      <c r="BF99" s="343" t="e">
        <f t="shared" si="277"/>
        <v>#DIV/0!</v>
      </c>
      <c r="BG99" s="356"/>
      <c r="BH99" s="341" t="e">
        <f t="shared" si="267"/>
        <v>#DIV/0!</v>
      </c>
      <c r="BI99" s="331"/>
      <c r="BJ99" s="331"/>
      <c r="BK99" s="331"/>
      <c r="BL99" s="331"/>
      <c r="BM99" s="41"/>
      <c r="BN99" s="41"/>
    </row>
    <row r="100" spans="2:76" s="42" customFormat="1" ht="30" hidden="1" customHeight="1" x14ac:dyDescent="0.25">
      <c r="B100" s="301"/>
      <c r="C100" s="191"/>
      <c r="D100" s="303"/>
      <c r="E100" s="355"/>
      <c r="F100" s="355"/>
      <c r="G100" s="303"/>
      <c r="H100" s="355"/>
      <c r="I100" s="355"/>
      <c r="J100" s="303"/>
      <c r="K100" s="354"/>
      <c r="L100" s="354"/>
      <c r="M100" s="354"/>
      <c r="N100" s="354"/>
      <c r="O100" s="354"/>
      <c r="P100" s="354">
        <f t="shared" si="271"/>
        <v>0</v>
      </c>
      <c r="Q100" s="337" t="e">
        <f t="shared" si="256"/>
        <v>#DIV/0!</v>
      </c>
      <c r="R100" s="354"/>
      <c r="S100" s="337" t="e">
        <f t="shared" si="257"/>
        <v>#DIV/0!</v>
      </c>
      <c r="T100" s="337"/>
      <c r="U100" s="337"/>
      <c r="V100" s="303"/>
      <c r="W100" s="303"/>
      <c r="X100" s="303"/>
      <c r="Y100" s="303"/>
      <c r="Z100" s="354"/>
      <c r="AA100" s="337" t="e">
        <f t="shared" si="259"/>
        <v>#DIV/0!</v>
      </c>
      <c r="AB100" s="354">
        <f t="shared" si="298"/>
        <v>0</v>
      </c>
      <c r="AC100" s="337" t="e">
        <f t="shared" si="260"/>
        <v>#DIV/0!</v>
      </c>
      <c r="AD100" s="337"/>
      <c r="AE100" s="337"/>
      <c r="AF100" s="303"/>
      <c r="AG100" s="303"/>
      <c r="AH100" s="303"/>
      <c r="AI100" s="303"/>
      <c r="AJ100" s="354">
        <f t="shared" si="272"/>
        <v>0</v>
      </c>
      <c r="AK100" s="337" t="e">
        <f t="shared" si="276"/>
        <v>#DIV/0!</v>
      </c>
      <c r="AL100" s="354"/>
      <c r="AM100" s="338" t="e">
        <f t="shared" si="263"/>
        <v>#DIV/0!</v>
      </c>
      <c r="AN100" s="338"/>
      <c r="AO100" s="338"/>
      <c r="AP100" s="303"/>
      <c r="AQ100" s="303"/>
      <c r="AR100" s="303"/>
      <c r="AS100" s="303"/>
      <c r="AT100" s="351"/>
      <c r="AU100" s="351"/>
      <c r="AV100" s="351"/>
      <c r="AW100" s="351"/>
      <c r="AX100" s="351"/>
      <c r="AY100" s="351"/>
      <c r="AZ100" s="351"/>
      <c r="BA100" s="351"/>
      <c r="BB100" s="351"/>
      <c r="BC100" s="351"/>
      <c r="BD100" s="351"/>
      <c r="BE100" s="356">
        <f t="shared" si="273"/>
        <v>0</v>
      </c>
      <c r="BF100" s="343" t="e">
        <f t="shared" si="277"/>
        <v>#DIV/0!</v>
      </c>
      <c r="BG100" s="356"/>
      <c r="BH100" s="341" t="e">
        <f t="shared" si="267"/>
        <v>#DIV/0!</v>
      </c>
      <c r="BI100" s="331"/>
      <c r="BJ100" s="331"/>
      <c r="BK100" s="331"/>
      <c r="BL100" s="331"/>
      <c r="BM100" s="41"/>
      <c r="BN100" s="41"/>
    </row>
    <row r="101" spans="2:76" s="42" customFormat="1" ht="30" hidden="1" customHeight="1" x14ac:dyDescent="0.25">
      <c r="B101" s="301"/>
      <c r="C101" s="191"/>
      <c r="D101" s="303"/>
      <c r="E101" s="355"/>
      <c r="F101" s="355"/>
      <c r="G101" s="303"/>
      <c r="H101" s="355"/>
      <c r="I101" s="355"/>
      <c r="J101" s="303"/>
      <c r="K101" s="354"/>
      <c r="L101" s="354"/>
      <c r="M101" s="354"/>
      <c r="N101" s="354"/>
      <c r="O101" s="354"/>
      <c r="P101" s="354">
        <f t="shared" si="271"/>
        <v>0</v>
      </c>
      <c r="Q101" s="337" t="e">
        <f t="shared" si="256"/>
        <v>#DIV/0!</v>
      </c>
      <c r="R101" s="354"/>
      <c r="S101" s="337" t="e">
        <f t="shared" si="257"/>
        <v>#DIV/0!</v>
      </c>
      <c r="T101" s="337"/>
      <c r="U101" s="337"/>
      <c r="V101" s="303"/>
      <c r="W101" s="303"/>
      <c r="X101" s="303"/>
      <c r="Y101" s="303"/>
      <c r="Z101" s="354"/>
      <c r="AA101" s="337" t="e">
        <f t="shared" si="259"/>
        <v>#DIV/0!</v>
      </c>
      <c r="AB101" s="354">
        <f t="shared" si="298"/>
        <v>0</v>
      </c>
      <c r="AC101" s="337" t="e">
        <f t="shared" si="260"/>
        <v>#DIV/0!</v>
      </c>
      <c r="AD101" s="337"/>
      <c r="AE101" s="337"/>
      <c r="AF101" s="303"/>
      <c r="AG101" s="303"/>
      <c r="AH101" s="303"/>
      <c r="AI101" s="303"/>
      <c r="AJ101" s="354">
        <f t="shared" si="272"/>
        <v>0</v>
      </c>
      <c r="AK101" s="337" t="e">
        <f t="shared" si="276"/>
        <v>#DIV/0!</v>
      </c>
      <c r="AL101" s="354"/>
      <c r="AM101" s="338" t="e">
        <f t="shared" si="263"/>
        <v>#DIV/0!</v>
      </c>
      <c r="AN101" s="338"/>
      <c r="AO101" s="338"/>
      <c r="AP101" s="303"/>
      <c r="AQ101" s="303"/>
      <c r="AR101" s="303"/>
      <c r="AS101" s="303"/>
      <c r="AT101" s="351"/>
      <c r="AU101" s="351"/>
      <c r="AV101" s="351"/>
      <c r="AW101" s="351"/>
      <c r="AX101" s="351"/>
      <c r="AY101" s="351"/>
      <c r="AZ101" s="351"/>
      <c r="BA101" s="351"/>
      <c r="BB101" s="351"/>
      <c r="BC101" s="351"/>
      <c r="BD101" s="351"/>
      <c r="BE101" s="356">
        <f t="shared" si="273"/>
        <v>0</v>
      </c>
      <c r="BF101" s="343" t="e">
        <f t="shared" si="277"/>
        <v>#DIV/0!</v>
      </c>
      <c r="BG101" s="356"/>
      <c r="BH101" s="341" t="e">
        <f t="shared" si="267"/>
        <v>#DIV/0!</v>
      </c>
      <c r="BI101" s="331"/>
      <c r="BJ101" s="331"/>
      <c r="BK101" s="331"/>
      <c r="BL101" s="331"/>
      <c r="BM101" s="41"/>
      <c r="BN101" s="41"/>
    </row>
    <row r="102" spans="2:76" s="42" customFormat="1" ht="30" hidden="1" customHeight="1" x14ac:dyDescent="0.25">
      <c r="B102" s="301"/>
      <c r="C102" s="191"/>
      <c r="D102" s="303"/>
      <c r="E102" s="355"/>
      <c r="F102" s="355"/>
      <c r="G102" s="303"/>
      <c r="H102" s="355"/>
      <c r="I102" s="355"/>
      <c r="J102" s="303"/>
      <c r="K102" s="354"/>
      <c r="L102" s="354"/>
      <c r="M102" s="354"/>
      <c r="N102" s="354"/>
      <c r="O102" s="354"/>
      <c r="P102" s="354">
        <f t="shared" si="271"/>
        <v>0</v>
      </c>
      <c r="Q102" s="337" t="e">
        <f t="shared" si="256"/>
        <v>#DIV/0!</v>
      </c>
      <c r="R102" s="354"/>
      <c r="S102" s="337" t="e">
        <f t="shared" si="257"/>
        <v>#DIV/0!</v>
      </c>
      <c r="T102" s="337"/>
      <c r="U102" s="337"/>
      <c r="V102" s="303"/>
      <c r="W102" s="303"/>
      <c r="X102" s="303"/>
      <c r="Y102" s="303"/>
      <c r="Z102" s="354"/>
      <c r="AA102" s="337" t="e">
        <f t="shared" si="259"/>
        <v>#DIV/0!</v>
      </c>
      <c r="AB102" s="354">
        <f t="shared" si="298"/>
        <v>0</v>
      </c>
      <c r="AC102" s="337" t="e">
        <f t="shared" si="260"/>
        <v>#DIV/0!</v>
      </c>
      <c r="AD102" s="337"/>
      <c r="AE102" s="337"/>
      <c r="AF102" s="303"/>
      <c r="AG102" s="303"/>
      <c r="AH102" s="303"/>
      <c r="AI102" s="303"/>
      <c r="AJ102" s="354">
        <f t="shared" si="272"/>
        <v>0</v>
      </c>
      <c r="AK102" s="337" t="e">
        <f t="shared" si="276"/>
        <v>#DIV/0!</v>
      </c>
      <c r="AL102" s="354"/>
      <c r="AM102" s="338" t="e">
        <f t="shared" si="263"/>
        <v>#DIV/0!</v>
      </c>
      <c r="AN102" s="338"/>
      <c r="AO102" s="338"/>
      <c r="AP102" s="303"/>
      <c r="AQ102" s="303"/>
      <c r="AR102" s="303"/>
      <c r="AS102" s="303"/>
      <c r="AT102" s="351"/>
      <c r="AU102" s="351"/>
      <c r="AV102" s="351"/>
      <c r="AW102" s="351"/>
      <c r="AX102" s="351"/>
      <c r="AY102" s="351"/>
      <c r="AZ102" s="351"/>
      <c r="BA102" s="351"/>
      <c r="BB102" s="351"/>
      <c r="BC102" s="351"/>
      <c r="BD102" s="351"/>
      <c r="BE102" s="356">
        <f t="shared" si="273"/>
        <v>0</v>
      </c>
      <c r="BF102" s="343" t="e">
        <f t="shared" si="277"/>
        <v>#DIV/0!</v>
      </c>
      <c r="BG102" s="356"/>
      <c r="BH102" s="341" t="e">
        <f t="shared" si="267"/>
        <v>#DIV/0!</v>
      </c>
      <c r="BI102" s="331"/>
      <c r="BJ102" s="331"/>
      <c r="BK102" s="331"/>
      <c r="BL102" s="331"/>
      <c r="BM102" s="41"/>
      <c r="BN102" s="41"/>
    </row>
    <row r="103" spans="2:76" s="49" customFormat="1" ht="51" customHeight="1" x14ac:dyDescent="0.25">
      <c r="B103" s="346" t="s">
        <v>67</v>
      </c>
      <c r="C103" s="189" t="s">
        <v>82</v>
      </c>
      <c r="D103" s="347"/>
      <c r="E103" s="347"/>
      <c r="F103" s="347"/>
      <c r="G103" s="347"/>
      <c r="H103" s="347"/>
      <c r="I103" s="347"/>
      <c r="J103" s="347"/>
      <c r="K103" s="348">
        <f>L103+N103+O103</f>
        <v>1381953.7</v>
      </c>
      <c r="L103" s="348">
        <f>L104+L105</f>
        <v>1381953.7</v>
      </c>
      <c r="M103" s="348"/>
      <c r="N103" s="348"/>
      <c r="O103" s="348"/>
      <c r="P103" s="348">
        <f t="shared" si="271"/>
        <v>969711.42709000001</v>
      </c>
      <c r="Q103" s="349">
        <f t="shared" si="256"/>
        <v>0.70169603156024696</v>
      </c>
      <c r="R103" s="348">
        <f>R104+R105</f>
        <v>969711.42709000001</v>
      </c>
      <c r="S103" s="349">
        <f t="shared" si="257"/>
        <v>0.70169603156024696</v>
      </c>
      <c r="T103" s="349"/>
      <c r="U103" s="349"/>
      <c r="V103" s="347"/>
      <c r="W103" s="347"/>
      <c r="X103" s="347"/>
      <c r="Y103" s="347"/>
      <c r="Z103" s="348">
        <f>AB103+AF103+AH103</f>
        <v>733520.85272999993</v>
      </c>
      <c r="AA103" s="349">
        <f t="shared" si="259"/>
        <v>0.53078540383082295</v>
      </c>
      <c r="AB103" s="348">
        <f>AB104+AB105</f>
        <v>733520.85272999993</v>
      </c>
      <c r="AC103" s="349">
        <f t="shared" si="260"/>
        <v>0.53078540383082295</v>
      </c>
      <c r="AD103" s="349"/>
      <c r="AE103" s="349"/>
      <c r="AF103" s="347"/>
      <c r="AG103" s="347"/>
      <c r="AH103" s="347"/>
      <c r="AI103" s="347"/>
      <c r="AJ103" s="348">
        <f t="shared" si="272"/>
        <v>1156472.8</v>
      </c>
      <c r="AK103" s="349">
        <f t="shared" si="276"/>
        <v>0.83683903447705965</v>
      </c>
      <c r="AL103" s="348">
        <f>AL104+AL105</f>
        <v>1156472.8</v>
      </c>
      <c r="AM103" s="338">
        <f t="shared" si="263"/>
        <v>0.83683903447705965</v>
      </c>
      <c r="AN103" s="338"/>
      <c r="AO103" s="338"/>
      <c r="AP103" s="347"/>
      <c r="AQ103" s="347"/>
      <c r="AR103" s="347"/>
      <c r="AS103" s="347"/>
      <c r="AT103" s="350"/>
      <c r="AU103" s="350"/>
      <c r="AV103" s="350"/>
      <c r="AW103" s="350"/>
      <c r="AX103" s="350"/>
      <c r="AY103" s="350"/>
      <c r="AZ103" s="350"/>
      <c r="BA103" s="350"/>
      <c r="BB103" s="350"/>
      <c r="BC103" s="350"/>
      <c r="BD103" s="350"/>
      <c r="BE103" s="352">
        <f t="shared" si="273"/>
        <v>323149.83627000003</v>
      </c>
      <c r="BF103" s="343">
        <f t="shared" si="277"/>
        <v>0.23383550134132572</v>
      </c>
      <c r="BG103" s="352">
        <f>BG104+BG105</f>
        <v>323149.83627000003</v>
      </c>
      <c r="BH103" s="341">
        <f t="shared" si="267"/>
        <v>0.27942709614095551</v>
      </c>
      <c r="BI103" s="350"/>
      <c r="BJ103" s="350"/>
      <c r="BK103" s="350"/>
      <c r="BL103" s="350"/>
      <c r="BM103" s="48"/>
      <c r="BN103" s="48"/>
    </row>
    <row r="104" spans="2:76" s="35" customFormat="1" ht="41.25" hidden="1" customHeight="1" x14ac:dyDescent="0.25">
      <c r="B104" s="301"/>
      <c r="C104" s="186" t="s">
        <v>56</v>
      </c>
      <c r="D104" s="302" t="e">
        <f t="shared" ref="D104" si="300">D628</f>
        <v>#REF!</v>
      </c>
      <c r="E104" s="303"/>
      <c r="F104" s="302"/>
      <c r="G104" s="302"/>
      <c r="H104" s="303"/>
      <c r="I104" s="302"/>
      <c r="J104" s="302"/>
      <c r="K104" s="304">
        <f>L104+N104+O104</f>
        <v>0</v>
      </c>
      <c r="L104" s="304">
        <f>L110+L121</f>
        <v>0</v>
      </c>
      <c r="M104" s="304"/>
      <c r="N104" s="304">
        <f t="shared" ref="N104:BD104" si="301">N628</f>
        <v>0</v>
      </c>
      <c r="O104" s="304">
        <f t="shared" si="301"/>
        <v>0</v>
      </c>
      <c r="P104" s="304">
        <f t="shared" si="271"/>
        <v>0</v>
      </c>
      <c r="Q104" s="337" t="e">
        <f t="shared" si="256"/>
        <v>#DIV/0!</v>
      </c>
      <c r="R104" s="304">
        <f>R110+R121</f>
        <v>0</v>
      </c>
      <c r="S104" s="337" t="e">
        <f t="shared" si="257"/>
        <v>#DIV/0!</v>
      </c>
      <c r="T104" s="337"/>
      <c r="U104" s="337"/>
      <c r="V104" s="302">
        <f t="shared" si="301"/>
        <v>0</v>
      </c>
      <c r="W104" s="302"/>
      <c r="X104" s="302">
        <f t="shared" si="301"/>
        <v>0</v>
      </c>
      <c r="Y104" s="302"/>
      <c r="Z104" s="304">
        <f>AB104+AF104+AH104</f>
        <v>0</v>
      </c>
      <c r="AA104" s="337" t="e">
        <f t="shared" si="259"/>
        <v>#DIV/0!</v>
      </c>
      <c r="AB104" s="304">
        <f>AB110+AB121</f>
        <v>0</v>
      </c>
      <c r="AC104" s="337" t="e">
        <f t="shared" si="260"/>
        <v>#DIV/0!</v>
      </c>
      <c r="AD104" s="337"/>
      <c r="AE104" s="337"/>
      <c r="AF104" s="302">
        <f t="shared" ref="AF104" si="302">AF628</f>
        <v>0</v>
      </c>
      <c r="AG104" s="302"/>
      <c r="AH104" s="302">
        <f t="shared" ref="AH104" si="303">AH628</f>
        <v>0</v>
      </c>
      <c r="AI104" s="302"/>
      <c r="AJ104" s="304">
        <f t="shared" si="272"/>
        <v>0</v>
      </c>
      <c r="AK104" s="337" t="e">
        <f t="shared" si="276"/>
        <v>#DIV/0!</v>
      </c>
      <c r="AL104" s="304">
        <f>AL110+AL121</f>
        <v>0</v>
      </c>
      <c r="AM104" s="338" t="e">
        <f t="shared" si="263"/>
        <v>#DIV/0!</v>
      </c>
      <c r="AN104" s="338"/>
      <c r="AO104" s="338"/>
      <c r="AP104" s="302">
        <f t="shared" ref="AP104" si="304">AP628</f>
        <v>0</v>
      </c>
      <c r="AQ104" s="302"/>
      <c r="AR104" s="302">
        <f t="shared" ref="AR104" si="305">AR628</f>
        <v>0</v>
      </c>
      <c r="AS104" s="302"/>
      <c r="AT104" s="305">
        <f t="shared" si="301"/>
        <v>0</v>
      </c>
      <c r="AU104" s="305">
        <f t="shared" si="301"/>
        <v>0</v>
      </c>
      <c r="AV104" s="305">
        <f t="shared" si="301"/>
        <v>0</v>
      </c>
      <c r="AW104" s="305">
        <f t="shared" si="301"/>
        <v>0</v>
      </c>
      <c r="AX104" s="305">
        <f t="shared" si="301"/>
        <v>0</v>
      </c>
      <c r="AY104" s="305">
        <f t="shared" si="301"/>
        <v>0</v>
      </c>
      <c r="AZ104" s="305">
        <f t="shared" si="301"/>
        <v>0</v>
      </c>
      <c r="BA104" s="305">
        <f t="shared" si="301"/>
        <v>0</v>
      </c>
      <c r="BB104" s="305">
        <f t="shared" si="301"/>
        <v>0</v>
      </c>
      <c r="BC104" s="305">
        <f t="shared" si="301"/>
        <v>0</v>
      </c>
      <c r="BD104" s="305">
        <f t="shared" si="301"/>
        <v>0</v>
      </c>
      <c r="BE104" s="306">
        <f t="shared" si="273"/>
        <v>0</v>
      </c>
      <c r="BF104" s="343" t="e">
        <f t="shared" si="277"/>
        <v>#DIV/0!</v>
      </c>
      <c r="BG104" s="306">
        <f>BG110+BG121</f>
        <v>0</v>
      </c>
      <c r="BH104" s="341" t="e">
        <f t="shared" si="267"/>
        <v>#DIV/0!</v>
      </c>
      <c r="BI104" s="305">
        <f t="shared" ref="BI104" si="306">BI628</f>
        <v>0</v>
      </c>
      <c r="BJ104" s="305"/>
      <c r="BK104" s="305">
        <f t="shared" ref="BK104" si="307">BK628</f>
        <v>0</v>
      </c>
      <c r="BL104" s="305"/>
    </row>
    <row r="105" spans="2:76" s="51" customFormat="1" ht="51.75" customHeight="1" x14ac:dyDescent="0.25">
      <c r="B105" s="307"/>
      <c r="C105" s="187" t="s">
        <v>57</v>
      </c>
      <c r="D105" s="308"/>
      <c r="E105" s="308"/>
      <c r="F105" s="308"/>
      <c r="G105" s="308"/>
      <c r="H105" s="308"/>
      <c r="I105" s="308"/>
      <c r="J105" s="308"/>
      <c r="K105" s="309">
        <f>L105+N105+O105</f>
        <v>1381953.7</v>
      </c>
      <c r="L105" s="309">
        <f>L107+L109+L112+L118+L120+L123</f>
        <v>1381953.7</v>
      </c>
      <c r="M105" s="309"/>
      <c r="N105" s="309"/>
      <c r="O105" s="309"/>
      <c r="P105" s="309">
        <f t="shared" si="271"/>
        <v>969711.42709000001</v>
      </c>
      <c r="Q105" s="344">
        <f t="shared" si="256"/>
        <v>0.70169603156024696</v>
      </c>
      <c r="R105" s="309">
        <f>R107+R109+R112+R118+R120+R123</f>
        <v>969711.42709000001</v>
      </c>
      <c r="S105" s="344">
        <f t="shared" si="257"/>
        <v>0.70169603156024696</v>
      </c>
      <c r="T105" s="344"/>
      <c r="U105" s="344"/>
      <c r="V105" s="308"/>
      <c r="W105" s="308"/>
      <c r="X105" s="308"/>
      <c r="Y105" s="308"/>
      <c r="Z105" s="309">
        <f>AB105+AF105+AH105</f>
        <v>733520.85272999993</v>
      </c>
      <c r="AA105" s="344">
        <f t="shared" si="259"/>
        <v>0.53078540383082295</v>
      </c>
      <c r="AB105" s="309">
        <f>AB107+AB109+AB112+AB118+AB120+AB123</f>
        <v>733520.85272999993</v>
      </c>
      <c r="AC105" s="344">
        <f t="shared" si="260"/>
        <v>0.53078540383082295</v>
      </c>
      <c r="AD105" s="344"/>
      <c r="AE105" s="344"/>
      <c r="AF105" s="308"/>
      <c r="AG105" s="308"/>
      <c r="AH105" s="308"/>
      <c r="AI105" s="308"/>
      <c r="AJ105" s="309">
        <f t="shared" si="272"/>
        <v>1156472.8</v>
      </c>
      <c r="AK105" s="344">
        <f t="shared" si="276"/>
        <v>0.83683903447705965</v>
      </c>
      <c r="AL105" s="309">
        <f>AL107+AL109+AL112+AL118+AL120+AL123</f>
        <v>1156472.8</v>
      </c>
      <c r="AM105" s="338">
        <f t="shared" si="263"/>
        <v>0.83683903447705965</v>
      </c>
      <c r="AN105" s="338"/>
      <c r="AO105" s="338"/>
      <c r="AP105" s="308"/>
      <c r="AQ105" s="308"/>
      <c r="AR105" s="308"/>
      <c r="AS105" s="308"/>
      <c r="AT105" s="310"/>
      <c r="AU105" s="310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1">
        <f t="shared" si="273"/>
        <v>323149.83627000003</v>
      </c>
      <c r="BF105" s="343">
        <f t="shared" si="277"/>
        <v>0.23383550134132572</v>
      </c>
      <c r="BG105" s="311">
        <f>BG107+BG109+BG112+BG118+BG120+BG123</f>
        <v>323149.83627000003</v>
      </c>
      <c r="BH105" s="341">
        <f t="shared" si="267"/>
        <v>0.27942709614095551</v>
      </c>
      <c r="BI105" s="310"/>
      <c r="BJ105" s="310"/>
      <c r="BK105" s="310"/>
      <c r="BL105" s="310"/>
      <c r="BM105" s="50"/>
      <c r="BN105" s="50"/>
    </row>
    <row r="106" spans="2:76" s="42" customFormat="1" ht="140.25" hidden="1" customHeight="1" x14ac:dyDescent="0.25">
      <c r="B106" s="301" t="s">
        <v>60</v>
      </c>
      <c r="C106" s="190" t="s">
        <v>72</v>
      </c>
      <c r="D106" s="303"/>
      <c r="E106" s="355"/>
      <c r="F106" s="355"/>
      <c r="G106" s="303"/>
      <c r="H106" s="355"/>
      <c r="I106" s="355"/>
      <c r="J106" s="303"/>
      <c r="K106" s="229">
        <f t="shared" si="274"/>
        <v>0</v>
      </c>
      <c r="L106" s="229">
        <f>L107</f>
        <v>0</v>
      </c>
      <c r="M106" s="229"/>
      <c r="N106" s="361"/>
      <c r="O106" s="361"/>
      <c r="P106" s="229">
        <f t="shared" si="271"/>
        <v>0</v>
      </c>
      <c r="Q106" s="342" t="e">
        <f t="shared" si="256"/>
        <v>#DIV/0!</v>
      </c>
      <c r="R106" s="229">
        <f>R107</f>
        <v>0</v>
      </c>
      <c r="S106" s="342" t="e">
        <f t="shared" si="257"/>
        <v>#DIV/0!</v>
      </c>
      <c r="T106" s="342"/>
      <c r="U106" s="342"/>
      <c r="V106" s="362"/>
      <c r="W106" s="362"/>
      <c r="X106" s="362"/>
      <c r="Y106" s="362"/>
      <c r="Z106" s="229">
        <f>AB106</f>
        <v>0</v>
      </c>
      <c r="AA106" s="342" t="e">
        <f t="shared" si="259"/>
        <v>#DIV/0!</v>
      </c>
      <c r="AB106" s="229">
        <f>AB107</f>
        <v>0</v>
      </c>
      <c r="AC106" s="342" t="e">
        <f t="shared" si="260"/>
        <v>#DIV/0!</v>
      </c>
      <c r="AD106" s="342"/>
      <c r="AE106" s="342"/>
      <c r="AF106" s="362"/>
      <c r="AG106" s="362"/>
      <c r="AH106" s="362"/>
      <c r="AI106" s="362"/>
      <c r="AJ106" s="229">
        <f t="shared" si="272"/>
        <v>0</v>
      </c>
      <c r="AK106" s="342" t="e">
        <f t="shared" si="276"/>
        <v>#DIV/0!</v>
      </c>
      <c r="AL106" s="229">
        <f>AL107</f>
        <v>0</v>
      </c>
      <c r="AM106" s="338" t="e">
        <f t="shared" si="263"/>
        <v>#DIV/0!</v>
      </c>
      <c r="AN106" s="338"/>
      <c r="AO106" s="338"/>
      <c r="AP106" s="362"/>
      <c r="AQ106" s="362"/>
      <c r="AR106" s="362"/>
      <c r="AS106" s="362"/>
      <c r="AT106" s="363"/>
      <c r="AU106" s="363"/>
      <c r="AV106" s="363"/>
      <c r="AW106" s="363"/>
      <c r="AX106" s="363"/>
      <c r="AY106" s="363"/>
      <c r="AZ106" s="363"/>
      <c r="BA106" s="363"/>
      <c r="BB106" s="363"/>
      <c r="BC106" s="363"/>
      <c r="BD106" s="363"/>
      <c r="BE106" s="230">
        <f t="shared" si="273"/>
        <v>0</v>
      </c>
      <c r="BF106" s="343" t="e">
        <f t="shared" si="277"/>
        <v>#DIV/0!</v>
      </c>
      <c r="BG106" s="230">
        <f>BG107</f>
        <v>0</v>
      </c>
      <c r="BH106" s="341" t="e">
        <f t="shared" si="267"/>
        <v>#DIV/0!</v>
      </c>
      <c r="BI106" s="363"/>
      <c r="BJ106" s="363"/>
      <c r="BK106" s="363"/>
      <c r="BL106" s="363"/>
      <c r="BM106" s="41"/>
      <c r="BN106" s="41"/>
    </row>
    <row r="107" spans="2:76" s="51" customFormat="1" ht="45" hidden="1" customHeight="1" x14ac:dyDescent="0.25">
      <c r="B107" s="307"/>
      <c r="C107" s="187" t="s">
        <v>57</v>
      </c>
      <c r="D107" s="308"/>
      <c r="E107" s="308"/>
      <c r="F107" s="308"/>
      <c r="G107" s="308"/>
      <c r="H107" s="308"/>
      <c r="I107" s="308"/>
      <c r="J107" s="308"/>
      <c r="K107" s="309">
        <f t="shared" si="274"/>
        <v>0</v>
      </c>
      <c r="L107" s="309">
        <v>0</v>
      </c>
      <c r="M107" s="309"/>
      <c r="N107" s="309"/>
      <c r="O107" s="309"/>
      <c r="P107" s="309">
        <f t="shared" si="271"/>
        <v>0</v>
      </c>
      <c r="Q107" s="344" t="e">
        <f t="shared" si="256"/>
        <v>#DIV/0!</v>
      </c>
      <c r="R107" s="309"/>
      <c r="S107" s="344" t="e">
        <f t="shared" si="257"/>
        <v>#DIV/0!</v>
      </c>
      <c r="T107" s="344"/>
      <c r="U107" s="344"/>
      <c r="V107" s="308"/>
      <c r="W107" s="308"/>
      <c r="X107" s="308"/>
      <c r="Y107" s="308"/>
      <c r="Z107" s="309">
        <f>AQ107-X107</f>
        <v>0</v>
      </c>
      <c r="AA107" s="344" t="e">
        <f t="shared" si="259"/>
        <v>#DIV/0!</v>
      </c>
      <c r="AB107" s="309">
        <f>AQ107-X107</f>
        <v>0</v>
      </c>
      <c r="AC107" s="344" t="e">
        <f t="shared" si="260"/>
        <v>#DIV/0!</v>
      </c>
      <c r="AD107" s="344"/>
      <c r="AE107" s="344"/>
      <c r="AF107" s="308"/>
      <c r="AG107" s="308"/>
      <c r="AH107" s="308"/>
      <c r="AI107" s="308"/>
      <c r="AJ107" s="309">
        <f t="shared" si="272"/>
        <v>0</v>
      </c>
      <c r="AK107" s="344">
        <v>0</v>
      </c>
      <c r="AL107" s="309">
        <v>0</v>
      </c>
      <c r="AM107" s="338">
        <v>0</v>
      </c>
      <c r="AN107" s="338"/>
      <c r="AO107" s="338"/>
      <c r="AP107" s="308"/>
      <c r="AQ107" s="308"/>
      <c r="AR107" s="308"/>
      <c r="AS107" s="308"/>
      <c r="AT107" s="310"/>
      <c r="AU107" s="310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1">
        <f t="shared" si="273"/>
        <v>0</v>
      </c>
      <c r="BF107" s="343" t="e">
        <f t="shared" si="277"/>
        <v>#DIV/0!</v>
      </c>
      <c r="BG107" s="311">
        <v>0</v>
      </c>
      <c r="BH107" s="345">
        <v>0</v>
      </c>
      <c r="BI107" s="310"/>
      <c r="BJ107" s="310"/>
      <c r="BK107" s="310"/>
      <c r="BL107" s="310"/>
      <c r="BM107" s="50"/>
      <c r="BN107" s="50"/>
    </row>
    <row r="108" spans="2:76" s="42" customFormat="1" ht="63.75" customHeight="1" x14ac:dyDescent="0.25">
      <c r="B108" s="301" t="s">
        <v>60</v>
      </c>
      <c r="C108" s="186" t="s">
        <v>81</v>
      </c>
      <c r="D108" s="303"/>
      <c r="E108" s="355"/>
      <c r="F108" s="355"/>
      <c r="G108" s="303"/>
      <c r="H108" s="355"/>
      <c r="I108" s="355"/>
      <c r="J108" s="303"/>
      <c r="K108" s="229">
        <f t="shared" si="274"/>
        <v>423500</v>
      </c>
      <c r="L108" s="229">
        <f>L109</f>
        <v>423500</v>
      </c>
      <c r="M108" s="229"/>
      <c r="N108" s="361"/>
      <c r="O108" s="361"/>
      <c r="P108" s="229">
        <f t="shared" si="271"/>
        <v>220525.34146</v>
      </c>
      <c r="Q108" s="342">
        <f t="shared" si="256"/>
        <v>0.52072099518299886</v>
      </c>
      <c r="R108" s="229">
        <f>R109</f>
        <v>220525.34146</v>
      </c>
      <c r="S108" s="342">
        <f t="shared" si="257"/>
        <v>0.52072099518299886</v>
      </c>
      <c r="T108" s="342"/>
      <c r="U108" s="342"/>
      <c r="V108" s="362"/>
      <c r="W108" s="362"/>
      <c r="X108" s="362"/>
      <c r="Y108" s="362"/>
      <c r="Z108" s="229">
        <f>AB108</f>
        <v>172644.50537999999</v>
      </c>
      <c r="AA108" s="342">
        <f t="shared" si="259"/>
        <v>0.40766116972845334</v>
      </c>
      <c r="AB108" s="229">
        <f>AB109</f>
        <v>172644.50537999999</v>
      </c>
      <c r="AC108" s="342">
        <f t="shared" si="260"/>
        <v>0.40766116972845334</v>
      </c>
      <c r="AD108" s="342"/>
      <c r="AE108" s="342"/>
      <c r="AF108" s="362"/>
      <c r="AG108" s="362"/>
      <c r="AH108" s="362"/>
      <c r="AI108" s="362"/>
      <c r="AJ108" s="229">
        <f t="shared" si="272"/>
        <v>423500</v>
      </c>
      <c r="AK108" s="342">
        <f t="shared" si="276"/>
        <v>1</v>
      </c>
      <c r="AL108" s="229">
        <f>AL109</f>
        <v>423500</v>
      </c>
      <c r="AM108" s="338">
        <f t="shared" si="263"/>
        <v>1</v>
      </c>
      <c r="AN108" s="338"/>
      <c r="AO108" s="338"/>
      <c r="AP108" s="362"/>
      <c r="AQ108" s="362"/>
      <c r="AR108" s="362"/>
      <c r="AS108" s="362"/>
      <c r="AT108" s="363"/>
      <c r="AU108" s="363"/>
      <c r="AV108" s="363"/>
      <c r="AW108" s="363"/>
      <c r="AX108" s="363"/>
      <c r="AY108" s="363"/>
      <c r="AZ108" s="363"/>
      <c r="BA108" s="363"/>
      <c r="BB108" s="363"/>
      <c r="BC108" s="363"/>
      <c r="BD108" s="363"/>
      <c r="BE108" s="230">
        <f t="shared" si="273"/>
        <v>250855.49462000001</v>
      </c>
      <c r="BF108" s="343">
        <f t="shared" si="277"/>
        <v>0.59233883027154666</v>
      </c>
      <c r="BG108" s="230">
        <f>BG109</f>
        <v>250855.49462000001</v>
      </c>
      <c r="BH108" s="343">
        <f t="shared" ref="BH108:BH131" si="308">BG108/AJ108</f>
        <v>0.59233883027154666</v>
      </c>
      <c r="BI108" s="363"/>
      <c r="BJ108" s="363"/>
      <c r="BK108" s="363"/>
      <c r="BL108" s="363"/>
      <c r="BM108" s="41"/>
      <c r="BN108" s="41"/>
    </row>
    <row r="109" spans="2:76" s="42" customFormat="1" ht="54" customHeight="1" x14ac:dyDescent="0.25">
      <c r="B109" s="301"/>
      <c r="C109" s="187" t="s">
        <v>57</v>
      </c>
      <c r="D109" s="303"/>
      <c r="E109" s="355"/>
      <c r="F109" s="355"/>
      <c r="G109" s="303"/>
      <c r="H109" s="355"/>
      <c r="I109" s="355"/>
      <c r="J109" s="303"/>
      <c r="K109" s="309">
        <f t="shared" si="274"/>
        <v>423500</v>
      </c>
      <c r="L109" s="309">
        <v>423500</v>
      </c>
      <c r="M109" s="309"/>
      <c r="N109" s="354"/>
      <c r="O109" s="354"/>
      <c r="P109" s="309">
        <f t="shared" si="271"/>
        <v>220525.34146</v>
      </c>
      <c r="Q109" s="344">
        <f t="shared" si="256"/>
        <v>0.52072099518299886</v>
      </c>
      <c r="R109" s="309">
        <v>220525.34146</v>
      </c>
      <c r="S109" s="344">
        <f t="shared" si="257"/>
        <v>0.52072099518299886</v>
      </c>
      <c r="T109" s="344"/>
      <c r="U109" s="344"/>
      <c r="V109" s="303"/>
      <c r="W109" s="303"/>
      <c r="X109" s="303"/>
      <c r="Y109" s="303"/>
      <c r="Z109" s="309">
        <f>AB109</f>
        <v>172644.50537999999</v>
      </c>
      <c r="AA109" s="344">
        <f t="shared" si="259"/>
        <v>0.40766116972845334</v>
      </c>
      <c r="AB109" s="309">
        <v>172644.50537999999</v>
      </c>
      <c r="AC109" s="344">
        <f t="shared" si="260"/>
        <v>0.40766116972845334</v>
      </c>
      <c r="AD109" s="344"/>
      <c r="AE109" s="344"/>
      <c r="AF109" s="303"/>
      <c r="AG109" s="303"/>
      <c r="AH109" s="303"/>
      <c r="AI109" s="303"/>
      <c r="AJ109" s="309">
        <f t="shared" si="272"/>
        <v>423500</v>
      </c>
      <c r="AK109" s="344">
        <f t="shared" si="276"/>
        <v>1</v>
      </c>
      <c r="AL109" s="309">
        <v>423500</v>
      </c>
      <c r="AM109" s="338">
        <f t="shared" si="263"/>
        <v>1</v>
      </c>
      <c r="AN109" s="338"/>
      <c r="AO109" s="338"/>
      <c r="AP109" s="303"/>
      <c r="AQ109" s="303"/>
      <c r="AR109" s="303"/>
      <c r="AS109" s="303"/>
      <c r="AT109" s="351"/>
      <c r="AU109" s="351"/>
      <c r="AV109" s="351"/>
      <c r="AW109" s="351"/>
      <c r="AX109" s="351"/>
      <c r="AY109" s="351"/>
      <c r="AZ109" s="351"/>
      <c r="BA109" s="351"/>
      <c r="BB109" s="351"/>
      <c r="BC109" s="351"/>
      <c r="BD109" s="351"/>
      <c r="BE109" s="311">
        <f t="shared" si="273"/>
        <v>250855.49462000001</v>
      </c>
      <c r="BF109" s="343">
        <f t="shared" si="277"/>
        <v>0.59233883027154666</v>
      </c>
      <c r="BG109" s="311">
        <f>L109-AB109</f>
        <v>250855.49462000001</v>
      </c>
      <c r="BH109" s="345">
        <f t="shared" si="308"/>
        <v>0.59233883027154666</v>
      </c>
      <c r="BI109" s="331"/>
      <c r="BJ109" s="331"/>
      <c r="BK109" s="331"/>
      <c r="BL109" s="331"/>
      <c r="BM109" s="41"/>
      <c r="BN109" s="41"/>
    </row>
    <row r="110" spans="2:76" s="42" customFormat="1" ht="54" hidden="1" customHeight="1" x14ac:dyDescent="0.25">
      <c r="B110" s="301"/>
      <c r="C110" s="186" t="s">
        <v>56</v>
      </c>
      <c r="D110" s="303"/>
      <c r="E110" s="355"/>
      <c r="F110" s="355"/>
      <c r="G110" s="303"/>
      <c r="H110" s="355"/>
      <c r="I110" s="355"/>
      <c r="J110" s="303"/>
      <c r="K110" s="229">
        <f t="shared" si="274"/>
        <v>0</v>
      </c>
      <c r="L110" s="229">
        <v>0</v>
      </c>
      <c r="M110" s="229"/>
      <c r="N110" s="354"/>
      <c r="O110" s="354"/>
      <c r="P110" s="229">
        <f t="shared" si="271"/>
        <v>0</v>
      </c>
      <c r="Q110" s="337">
        <v>0</v>
      </c>
      <c r="R110" s="229"/>
      <c r="S110" s="337">
        <v>0</v>
      </c>
      <c r="T110" s="337"/>
      <c r="U110" s="337"/>
      <c r="V110" s="303"/>
      <c r="W110" s="303"/>
      <c r="X110" s="303"/>
      <c r="Y110" s="303"/>
      <c r="Z110" s="229"/>
      <c r="AA110" s="337"/>
      <c r="AB110" s="229"/>
      <c r="AC110" s="337"/>
      <c r="AD110" s="337"/>
      <c r="AE110" s="337"/>
      <c r="AF110" s="303"/>
      <c r="AG110" s="303"/>
      <c r="AH110" s="303"/>
      <c r="AI110" s="303"/>
      <c r="AJ110" s="229">
        <f t="shared" si="272"/>
        <v>0</v>
      </c>
      <c r="AK110" s="337" t="e">
        <f t="shared" si="276"/>
        <v>#DIV/0!</v>
      </c>
      <c r="AL110" s="229"/>
      <c r="AM110" s="338" t="e">
        <f t="shared" si="263"/>
        <v>#DIV/0!</v>
      </c>
      <c r="AN110" s="338"/>
      <c r="AO110" s="338"/>
      <c r="AP110" s="303"/>
      <c r="AQ110" s="303"/>
      <c r="AR110" s="303"/>
      <c r="AS110" s="303"/>
      <c r="AT110" s="351"/>
      <c r="AU110" s="351"/>
      <c r="AV110" s="351"/>
      <c r="AW110" s="351"/>
      <c r="AX110" s="351"/>
      <c r="AY110" s="351"/>
      <c r="AZ110" s="351"/>
      <c r="BA110" s="351"/>
      <c r="BB110" s="351"/>
      <c r="BC110" s="351"/>
      <c r="BD110" s="351"/>
      <c r="BE110" s="230">
        <f t="shared" si="273"/>
        <v>0</v>
      </c>
      <c r="BF110" s="343" t="e">
        <f t="shared" si="277"/>
        <v>#DIV/0!</v>
      </c>
      <c r="BG110" s="230"/>
      <c r="BH110" s="341" t="e">
        <f t="shared" si="308"/>
        <v>#DIV/0!</v>
      </c>
      <c r="BI110" s="331"/>
      <c r="BJ110" s="331"/>
      <c r="BK110" s="331"/>
      <c r="BL110" s="331"/>
      <c r="BM110" s="41"/>
      <c r="BN110" s="41"/>
    </row>
    <row r="111" spans="2:76" s="42" customFormat="1" ht="65.25" customHeight="1" x14ac:dyDescent="0.25">
      <c r="B111" s="301" t="s">
        <v>67</v>
      </c>
      <c r="C111" s="186" t="s">
        <v>68</v>
      </c>
      <c r="D111" s="303"/>
      <c r="E111" s="355"/>
      <c r="F111" s="355"/>
      <c r="G111" s="303"/>
      <c r="H111" s="355"/>
      <c r="I111" s="355"/>
      <c r="J111" s="303"/>
      <c r="K111" s="229">
        <f t="shared" si="274"/>
        <v>293848.86634000001</v>
      </c>
      <c r="L111" s="229">
        <f>L112</f>
        <v>293848.86634000001</v>
      </c>
      <c r="M111" s="229"/>
      <c r="N111" s="361"/>
      <c r="O111" s="361"/>
      <c r="P111" s="229">
        <f t="shared" si="271"/>
        <v>417738.01688000001</v>
      </c>
      <c r="Q111" s="342">
        <f t="shared" si="256"/>
        <v>1.4216084005464671</v>
      </c>
      <c r="R111" s="229">
        <f>R112</f>
        <v>417738.01688000001</v>
      </c>
      <c r="S111" s="342">
        <f t="shared" si="257"/>
        <v>1.4216084005464671</v>
      </c>
      <c r="T111" s="342"/>
      <c r="U111" s="342"/>
      <c r="V111" s="362"/>
      <c r="W111" s="362"/>
      <c r="X111" s="362"/>
      <c r="Y111" s="362"/>
      <c r="Z111" s="229">
        <f>AB111</f>
        <v>262493.97379999998</v>
      </c>
      <c r="AA111" s="342">
        <f t="shared" si="259"/>
        <v>0.89329585330534977</v>
      </c>
      <c r="AB111" s="229">
        <f>AB112</f>
        <v>262493.97379999998</v>
      </c>
      <c r="AC111" s="342">
        <f t="shared" si="260"/>
        <v>0.89329585330534977</v>
      </c>
      <c r="AD111" s="342"/>
      <c r="AE111" s="342"/>
      <c r="AF111" s="362"/>
      <c r="AG111" s="362"/>
      <c r="AH111" s="362"/>
      <c r="AI111" s="362"/>
      <c r="AJ111" s="229">
        <f t="shared" si="272"/>
        <v>292806.65896999999</v>
      </c>
      <c r="AK111" s="342">
        <f t="shared" si="276"/>
        <v>0.99645325373216131</v>
      </c>
      <c r="AL111" s="229">
        <f>AL112</f>
        <v>292806.65896999999</v>
      </c>
      <c r="AM111" s="338">
        <f t="shared" si="263"/>
        <v>0.99645325373216131</v>
      </c>
      <c r="AN111" s="338"/>
      <c r="AO111" s="338"/>
      <c r="AP111" s="362"/>
      <c r="AQ111" s="362"/>
      <c r="AR111" s="362"/>
      <c r="AS111" s="362"/>
      <c r="AT111" s="363"/>
      <c r="AU111" s="363"/>
      <c r="AV111" s="363"/>
      <c r="AW111" s="363"/>
      <c r="AX111" s="363"/>
      <c r="AY111" s="363"/>
      <c r="AZ111" s="363"/>
      <c r="BA111" s="363"/>
      <c r="BB111" s="363"/>
      <c r="BC111" s="363"/>
      <c r="BD111" s="363"/>
      <c r="BE111" s="230">
        <f t="shared" si="273"/>
        <v>31354.89254000003</v>
      </c>
      <c r="BF111" s="343">
        <f t="shared" si="277"/>
        <v>0.10670414669465023</v>
      </c>
      <c r="BG111" s="230">
        <f>BG112</f>
        <v>31354.89254000003</v>
      </c>
      <c r="BH111" s="343">
        <f t="shared" si="308"/>
        <v>0.10708394628146947</v>
      </c>
      <c r="BI111" s="363"/>
      <c r="BJ111" s="363"/>
      <c r="BK111" s="363"/>
      <c r="BL111" s="363"/>
      <c r="BM111" s="41"/>
      <c r="BN111" s="41"/>
      <c r="BX111" s="550"/>
    </row>
    <row r="112" spans="2:76" s="42" customFormat="1" ht="45" customHeight="1" x14ac:dyDescent="0.25">
      <c r="B112" s="301"/>
      <c r="C112" s="187" t="s">
        <v>57</v>
      </c>
      <c r="D112" s="303"/>
      <c r="E112" s="355"/>
      <c r="F112" s="355"/>
      <c r="G112" s="303"/>
      <c r="H112" s="303"/>
      <c r="I112" s="303"/>
      <c r="J112" s="303"/>
      <c r="K112" s="309">
        <f t="shared" si="274"/>
        <v>293848.86634000001</v>
      </c>
      <c r="L112" s="309">
        <f>293848.86634</f>
        <v>293848.86634000001</v>
      </c>
      <c r="M112" s="309"/>
      <c r="N112" s="354"/>
      <c r="O112" s="354"/>
      <c r="P112" s="309">
        <f t="shared" si="271"/>
        <v>417738.01688000001</v>
      </c>
      <c r="Q112" s="344">
        <f t="shared" si="256"/>
        <v>1.4216084005464671</v>
      </c>
      <c r="R112" s="309">
        <v>417738.01688000001</v>
      </c>
      <c r="S112" s="344">
        <f t="shared" si="257"/>
        <v>1.4216084005464671</v>
      </c>
      <c r="T112" s="344"/>
      <c r="U112" s="344"/>
      <c r="V112" s="303"/>
      <c r="W112" s="303"/>
      <c r="X112" s="303"/>
      <c r="Y112" s="303"/>
      <c r="Z112" s="309">
        <f>AB112</f>
        <v>262493.97379999998</v>
      </c>
      <c r="AA112" s="344">
        <f t="shared" si="259"/>
        <v>0.89329585330534977</v>
      </c>
      <c r="AB112" s="309">
        <v>262493.97379999998</v>
      </c>
      <c r="AC112" s="344">
        <f t="shared" si="260"/>
        <v>0.89329585330534977</v>
      </c>
      <c r="AD112" s="344"/>
      <c r="AE112" s="344"/>
      <c r="AF112" s="303"/>
      <c r="AG112" s="303"/>
      <c r="AH112" s="303"/>
      <c r="AI112" s="303"/>
      <c r="AJ112" s="309">
        <f t="shared" si="272"/>
        <v>292806.65896999999</v>
      </c>
      <c r="AK112" s="344">
        <f t="shared" si="276"/>
        <v>0.99645325373216131</v>
      </c>
      <c r="AL112" s="309">
        <v>292806.65896999999</v>
      </c>
      <c r="AM112" s="338">
        <f t="shared" si="263"/>
        <v>0.99645325373216131</v>
      </c>
      <c r="AN112" s="338"/>
      <c r="AO112" s="338"/>
      <c r="AP112" s="303"/>
      <c r="AQ112" s="303"/>
      <c r="AR112" s="303"/>
      <c r="AS112" s="303"/>
      <c r="AT112" s="351"/>
      <c r="AU112" s="351"/>
      <c r="AV112" s="351"/>
      <c r="AW112" s="331"/>
      <c r="AX112" s="351"/>
      <c r="AY112" s="351"/>
      <c r="AZ112" s="351"/>
      <c r="BA112" s="351"/>
      <c r="BB112" s="351"/>
      <c r="BC112" s="351"/>
      <c r="BD112" s="351"/>
      <c r="BE112" s="311">
        <f t="shared" si="273"/>
        <v>31354.89254000003</v>
      </c>
      <c r="BF112" s="343">
        <f t="shared" si="277"/>
        <v>0.10670414669465023</v>
      </c>
      <c r="BG112" s="311">
        <f>L112-AB112</f>
        <v>31354.89254000003</v>
      </c>
      <c r="BH112" s="345">
        <f t="shared" si="308"/>
        <v>0.10708394628146947</v>
      </c>
      <c r="BI112" s="331"/>
      <c r="BJ112" s="331"/>
      <c r="BK112" s="331"/>
      <c r="BL112" s="331"/>
      <c r="BM112" s="41"/>
      <c r="BN112" s="41"/>
    </row>
    <row r="113" spans="2:66" s="42" customFormat="1" ht="56.25" hidden="1" customHeight="1" x14ac:dyDescent="0.25">
      <c r="B113" s="301" t="s">
        <v>71</v>
      </c>
      <c r="C113" s="190" t="s">
        <v>64</v>
      </c>
      <c r="D113" s="303"/>
      <c r="E113" s="355"/>
      <c r="F113" s="355"/>
      <c r="G113" s="303"/>
      <c r="H113" s="303"/>
      <c r="I113" s="303"/>
      <c r="J113" s="303"/>
      <c r="K113" s="229">
        <f t="shared" si="274"/>
        <v>0</v>
      </c>
      <c r="L113" s="229">
        <f>L118</f>
        <v>0</v>
      </c>
      <c r="M113" s="229"/>
      <c r="N113" s="361"/>
      <c r="O113" s="361"/>
      <c r="P113" s="229">
        <f t="shared" si="271"/>
        <v>0</v>
      </c>
      <c r="Q113" s="342" t="e">
        <f t="shared" si="256"/>
        <v>#DIV/0!</v>
      </c>
      <c r="R113" s="229">
        <f>R118</f>
        <v>0</v>
      </c>
      <c r="S113" s="342" t="e">
        <f t="shared" si="257"/>
        <v>#DIV/0!</v>
      </c>
      <c r="T113" s="342"/>
      <c r="U113" s="342"/>
      <c r="V113" s="362"/>
      <c r="W113" s="362"/>
      <c r="X113" s="362"/>
      <c r="Y113" s="362"/>
      <c r="Z113" s="229">
        <f>Z118</f>
        <v>0</v>
      </c>
      <c r="AA113" s="342" t="e">
        <f t="shared" si="259"/>
        <v>#DIV/0!</v>
      </c>
      <c r="AB113" s="229">
        <f>AB118</f>
        <v>0</v>
      </c>
      <c r="AC113" s="342" t="e">
        <f t="shared" si="260"/>
        <v>#DIV/0!</v>
      </c>
      <c r="AD113" s="342"/>
      <c r="AE113" s="342"/>
      <c r="AF113" s="362"/>
      <c r="AG113" s="362"/>
      <c r="AH113" s="362"/>
      <c r="AI113" s="362"/>
      <c r="AJ113" s="229">
        <v>0</v>
      </c>
      <c r="AK113" s="342" t="e">
        <f t="shared" si="276"/>
        <v>#DIV/0!</v>
      </c>
      <c r="AL113" s="229"/>
      <c r="AM113" s="338" t="e">
        <f t="shared" si="263"/>
        <v>#DIV/0!</v>
      </c>
      <c r="AN113" s="338"/>
      <c r="AO113" s="338"/>
      <c r="AP113" s="362"/>
      <c r="AQ113" s="362"/>
      <c r="AR113" s="362"/>
      <c r="AS113" s="362"/>
      <c r="AT113" s="363"/>
      <c r="AU113" s="363"/>
      <c r="AV113" s="363"/>
      <c r="AW113" s="363"/>
      <c r="AX113" s="363"/>
      <c r="AY113" s="363"/>
      <c r="AZ113" s="363"/>
      <c r="BA113" s="363"/>
      <c r="BB113" s="363"/>
      <c r="BC113" s="363"/>
      <c r="BD113" s="363"/>
      <c r="BE113" s="230">
        <f t="shared" si="273"/>
        <v>0</v>
      </c>
      <c r="BF113" s="343" t="e">
        <f t="shared" si="277"/>
        <v>#DIV/0!</v>
      </c>
      <c r="BG113" s="230">
        <f>BG118</f>
        <v>0</v>
      </c>
      <c r="BH113" s="343" t="e">
        <f t="shared" si="308"/>
        <v>#DIV/0!</v>
      </c>
      <c r="BI113" s="363"/>
      <c r="BJ113" s="363"/>
      <c r="BK113" s="363"/>
      <c r="BL113" s="363"/>
      <c r="BM113" s="41"/>
      <c r="BN113" s="41"/>
    </row>
    <row r="114" spans="2:66" s="52" customFormat="1" ht="112.5" hidden="1" customHeight="1" x14ac:dyDescent="0.25">
      <c r="B114" s="346"/>
      <c r="C114" s="195"/>
      <c r="D114" s="362"/>
      <c r="E114" s="362"/>
      <c r="F114" s="362"/>
      <c r="G114" s="362"/>
      <c r="H114" s="362"/>
      <c r="I114" s="362"/>
      <c r="J114" s="362"/>
      <c r="K114" s="361"/>
      <c r="L114" s="361"/>
      <c r="M114" s="361"/>
      <c r="N114" s="361"/>
      <c r="O114" s="361"/>
      <c r="P114" s="361">
        <f t="shared" si="271"/>
        <v>0</v>
      </c>
      <c r="Q114" s="337" t="e">
        <f t="shared" si="256"/>
        <v>#DIV/0!</v>
      </c>
      <c r="R114" s="361"/>
      <c r="S114" s="337" t="e">
        <f t="shared" si="257"/>
        <v>#DIV/0!</v>
      </c>
      <c r="T114" s="337"/>
      <c r="U114" s="337"/>
      <c r="V114" s="362"/>
      <c r="W114" s="362"/>
      <c r="X114" s="362"/>
      <c r="Y114" s="362"/>
      <c r="Z114" s="361"/>
      <c r="AA114" s="337" t="e">
        <f t="shared" si="259"/>
        <v>#DIV/0!</v>
      </c>
      <c r="AB114" s="361"/>
      <c r="AC114" s="337" t="e">
        <f t="shared" si="260"/>
        <v>#DIV/0!</v>
      </c>
      <c r="AD114" s="337"/>
      <c r="AE114" s="337"/>
      <c r="AF114" s="362"/>
      <c r="AG114" s="362"/>
      <c r="AH114" s="362"/>
      <c r="AI114" s="362"/>
      <c r="AJ114" s="361">
        <f t="shared" si="272"/>
        <v>0</v>
      </c>
      <c r="AK114" s="337" t="e">
        <f t="shared" si="276"/>
        <v>#DIV/0!</v>
      </c>
      <c r="AL114" s="361"/>
      <c r="AM114" s="338" t="e">
        <f t="shared" si="263"/>
        <v>#DIV/0!</v>
      </c>
      <c r="AN114" s="338"/>
      <c r="AO114" s="338"/>
      <c r="AP114" s="362"/>
      <c r="AQ114" s="362"/>
      <c r="AR114" s="362"/>
      <c r="AS114" s="362"/>
      <c r="AT114" s="363"/>
      <c r="AU114" s="363"/>
      <c r="AV114" s="363"/>
      <c r="AW114" s="363"/>
      <c r="AX114" s="363"/>
      <c r="AY114" s="363"/>
      <c r="AZ114" s="363"/>
      <c r="BA114" s="363"/>
      <c r="BB114" s="363"/>
      <c r="BC114" s="363"/>
      <c r="BD114" s="363"/>
      <c r="BE114" s="364">
        <f t="shared" si="273"/>
        <v>0</v>
      </c>
      <c r="BF114" s="343" t="e">
        <f t="shared" si="277"/>
        <v>#DIV/0!</v>
      </c>
      <c r="BG114" s="364"/>
      <c r="BH114" s="341" t="e">
        <f t="shared" si="308"/>
        <v>#DIV/0!</v>
      </c>
      <c r="BI114" s="363"/>
      <c r="BJ114" s="363"/>
      <c r="BK114" s="363"/>
      <c r="BL114" s="363"/>
    </row>
    <row r="115" spans="2:66" s="52" customFormat="1" ht="112.5" hidden="1" customHeight="1" x14ac:dyDescent="0.25">
      <c r="B115" s="346"/>
      <c r="C115" s="195"/>
      <c r="D115" s="362"/>
      <c r="E115" s="362"/>
      <c r="F115" s="362"/>
      <c r="G115" s="362"/>
      <c r="H115" s="362"/>
      <c r="I115" s="362"/>
      <c r="J115" s="362"/>
      <c r="K115" s="361"/>
      <c r="L115" s="361"/>
      <c r="M115" s="361"/>
      <c r="N115" s="361"/>
      <c r="O115" s="361"/>
      <c r="P115" s="361">
        <f t="shared" si="271"/>
        <v>0</v>
      </c>
      <c r="Q115" s="337" t="e">
        <f t="shared" si="256"/>
        <v>#DIV/0!</v>
      </c>
      <c r="R115" s="361"/>
      <c r="S115" s="337" t="e">
        <f t="shared" si="257"/>
        <v>#DIV/0!</v>
      </c>
      <c r="T115" s="337"/>
      <c r="U115" s="337"/>
      <c r="V115" s="362"/>
      <c r="W115" s="362"/>
      <c r="X115" s="362"/>
      <c r="Y115" s="362"/>
      <c r="Z115" s="361"/>
      <c r="AA115" s="337" t="e">
        <f t="shared" si="259"/>
        <v>#DIV/0!</v>
      </c>
      <c r="AB115" s="361"/>
      <c r="AC115" s="337" t="e">
        <f t="shared" si="260"/>
        <v>#DIV/0!</v>
      </c>
      <c r="AD115" s="337"/>
      <c r="AE115" s="337"/>
      <c r="AF115" s="362"/>
      <c r="AG115" s="362"/>
      <c r="AH115" s="362"/>
      <c r="AI115" s="362"/>
      <c r="AJ115" s="361">
        <f t="shared" si="272"/>
        <v>0</v>
      </c>
      <c r="AK115" s="337" t="e">
        <f t="shared" si="276"/>
        <v>#DIV/0!</v>
      </c>
      <c r="AL115" s="361"/>
      <c r="AM115" s="338" t="e">
        <f t="shared" si="263"/>
        <v>#DIV/0!</v>
      </c>
      <c r="AN115" s="338"/>
      <c r="AO115" s="338"/>
      <c r="AP115" s="362"/>
      <c r="AQ115" s="362"/>
      <c r="AR115" s="362"/>
      <c r="AS115" s="362"/>
      <c r="AT115" s="363"/>
      <c r="AU115" s="363"/>
      <c r="AV115" s="363"/>
      <c r="AW115" s="363"/>
      <c r="AX115" s="363"/>
      <c r="AY115" s="363"/>
      <c r="AZ115" s="363"/>
      <c r="BA115" s="363"/>
      <c r="BB115" s="363"/>
      <c r="BC115" s="363"/>
      <c r="BD115" s="363"/>
      <c r="BE115" s="364">
        <f t="shared" si="273"/>
        <v>0</v>
      </c>
      <c r="BF115" s="343" t="e">
        <f t="shared" si="277"/>
        <v>#DIV/0!</v>
      </c>
      <c r="BG115" s="364"/>
      <c r="BH115" s="341" t="e">
        <f t="shared" si="308"/>
        <v>#DIV/0!</v>
      </c>
      <c r="BI115" s="363"/>
      <c r="BJ115" s="363"/>
      <c r="BK115" s="363"/>
      <c r="BL115" s="363"/>
    </row>
    <row r="116" spans="2:66" s="52" customFormat="1" ht="112.5" hidden="1" customHeight="1" x14ac:dyDescent="0.25">
      <c r="B116" s="346"/>
      <c r="C116" s="195"/>
      <c r="D116" s="362"/>
      <c r="E116" s="362"/>
      <c r="F116" s="362"/>
      <c r="G116" s="362"/>
      <c r="H116" s="362"/>
      <c r="I116" s="362"/>
      <c r="J116" s="362"/>
      <c r="K116" s="361"/>
      <c r="L116" s="361"/>
      <c r="M116" s="361"/>
      <c r="N116" s="361"/>
      <c r="O116" s="361"/>
      <c r="P116" s="361">
        <f t="shared" si="271"/>
        <v>0</v>
      </c>
      <c r="Q116" s="337" t="e">
        <f t="shared" si="256"/>
        <v>#DIV/0!</v>
      </c>
      <c r="R116" s="361"/>
      <c r="S116" s="337" t="e">
        <f t="shared" si="257"/>
        <v>#DIV/0!</v>
      </c>
      <c r="T116" s="337"/>
      <c r="U116" s="337"/>
      <c r="V116" s="362"/>
      <c r="W116" s="362"/>
      <c r="X116" s="362"/>
      <c r="Y116" s="362"/>
      <c r="Z116" s="361"/>
      <c r="AA116" s="337" t="e">
        <f t="shared" si="259"/>
        <v>#DIV/0!</v>
      </c>
      <c r="AB116" s="361"/>
      <c r="AC116" s="337" t="e">
        <f t="shared" si="260"/>
        <v>#DIV/0!</v>
      </c>
      <c r="AD116" s="337"/>
      <c r="AE116" s="337"/>
      <c r="AF116" s="362"/>
      <c r="AG116" s="362"/>
      <c r="AH116" s="362"/>
      <c r="AI116" s="362"/>
      <c r="AJ116" s="361">
        <f t="shared" si="272"/>
        <v>0</v>
      </c>
      <c r="AK116" s="337" t="e">
        <f t="shared" si="276"/>
        <v>#DIV/0!</v>
      </c>
      <c r="AL116" s="361"/>
      <c r="AM116" s="338" t="e">
        <f t="shared" si="263"/>
        <v>#DIV/0!</v>
      </c>
      <c r="AN116" s="338"/>
      <c r="AO116" s="338"/>
      <c r="AP116" s="362"/>
      <c r="AQ116" s="362"/>
      <c r="AR116" s="362"/>
      <c r="AS116" s="362"/>
      <c r="AT116" s="363"/>
      <c r="AU116" s="363"/>
      <c r="AV116" s="363"/>
      <c r="AW116" s="363"/>
      <c r="AX116" s="363"/>
      <c r="AY116" s="363"/>
      <c r="AZ116" s="363"/>
      <c r="BA116" s="363"/>
      <c r="BB116" s="363"/>
      <c r="BC116" s="363"/>
      <c r="BD116" s="363"/>
      <c r="BE116" s="364">
        <f t="shared" si="273"/>
        <v>0</v>
      </c>
      <c r="BF116" s="343" t="e">
        <f t="shared" si="277"/>
        <v>#DIV/0!</v>
      </c>
      <c r="BG116" s="364"/>
      <c r="BH116" s="341" t="e">
        <f t="shared" si="308"/>
        <v>#DIV/0!</v>
      </c>
      <c r="BI116" s="363"/>
      <c r="BJ116" s="363"/>
      <c r="BK116" s="363"/>
      <c r="BL116" s="363"/>
    </row>
    <row r="117" spans="2:66" s="52" customFormat="1" ht="112.5" hidden="1" customHeight="1" x14ac:dyDescent="0.25">
      <c r="B117" s="346"/>
      <c r="C117" s="195"/>
      <c r="D117" s="362"/>
      <c r="E117" s="362"/>
      <c r="F117" s="362"/>
      <c r="G117" s="362"/>
      <c r="H117" s="362"/>
      <c r="I117" s="362"/>
      <c r="J117" s="362"/>
      <c r="K117" s="361"/>
      <c r="L117" s="361"/>
      <c r="M117" s="361"/>
      <c r="N117" s="361"/>
      <c r="O117" s="361"/>
      <c r="P117" s="361">
        <f t="shared" si="271"/>
        <v>0</v>
      </c>
      <c r="Q117" s="337" t="e">
        <f t="shared" si="256"/>
        <v>#DIV/0!</v>
      </c>
      <c r="R117" s="361"/>
      <c r="S117" s="337" t="e">
        <f t="shared" si="257"/>
        <v>#DIV/0!</v>
      </c>
      <c r="T117" s="337"/>
      <c r="U117" s="337"/>
      <c r="V117" s="362"/>
      <c r="W117" s="362"/>
      <c r="X117" s="362"/>
      <c r="Y117" s="362"/>
      <c r="Z117" s="361"/>
      <c r="AA117" s="337" t="e">
        <f t="shared" si="259"/>
        <v>#DIV/0!</v>
      </c>
      <c r="AB117" s="361"/>
      <c r="AC117" s="337" t="e">
        <f t="shared" si="260"/>
        <v>#DIV/0!</v>
      </c>
      <c r="AD117" s="337"/>
      <c r="AE117" s="337"/>
      <c r="AF117" s="362"/>
      <c r="AG117" s="362"/>
      <c r="AH117" s="362"/>
      <c r="AI117" s="362"/>
      <c r="AJ117" s="361">
        <f t="shared" si="272"/>
        <v>0</v>
      </c>
      <c r="AK117" s="337" t="e">
        <f t="shared" si="276"/>
        <v>#DIV/0!</v>
      </c>
      <c r="AL117" s="361"/>
      <c r="AM117" s="338" t="e">
        <f t="shared" si="263"/>
        <v>#DIV/0!</v>
      </c>
      <c r="AN117" s="338"/>
      <c r="AO117" s="338"/>
      <c r="AP117" s="362"/>
      <c r="AQ117" s="362"/>
      <c r="AR117" s="362"/>
      <c r="AS117" s="362"/>
      <c r="AT117" s="363"/>
      <c r="AU117" s="363"/>
      <c r="AV117" s="363"/>
      <c r="AW117" s="363"/>
      <c r="AX117" s="363"/>
      <c r="AY117" s="363"/>
      <c r="AZ117" s="363"/>
      <c r="BA117" s="363"/>
      <c r="BB117" s="363"/>
      <c r="BC117" s="363"/>
      <c r="BD117" s="363"/>
      <c r="BE117" s="364">
        <f t="shared" si="273"/>
        <v>0</v>
      </c>
      <c r="BF117" s="343" t="e">
        <f t="shared" si="277"/>
        <v>#DIV/0!</v>
      </c>
      <c r="BG117" s="364"/>
      <c r="BH117" s="341" t="e">
        <f t="shared" si="308"/>
        <v>#DIV/0!</v>
      </c>
      <c r="BI117" s="363"/>
      <c r="BJ117" s="363"/>
      <c r="BK117" s="363"/>
      <c r="BL117" s="363"/>
    </row>
    <row r="118" spans="2:66" s="52" customFormat="1" ht="46.5" hidden="1" customHeight="1" x14ac:dyDescent="0.25">
      <c r="B118" s="346"/>
      <c r="C118" s="187" t="s">
        <v>57</v>
      </c>
      <c r="D118" s="362"/>
      <c r="E118" s="362"/>
      <c r="F118" s="362"/>
      <c r="G118" s="362"/>
      <c r="H118" s="362"/>
      <c r="I118" s="362"/>
      <c r="J118" s="362"/>
      <c r="K118" s="309">
        <f t="shared" ref="K118:K123" si="309">L118</f>
        <v>0</v>
      </c>
      <c r="L118" s="309"/>
      <c r="M118" s="309"/>
      <c r="N118" s="361"/>
      <c r="O118" s="361"/>
      <c r="P118" s="309">
        <f t="shared" si="271"/>
        <v>0</v>
      </c>
      <c r="Q118" s="344" t="e">
        <f t="shared" ref="Q118:Q204" si="310">P118/K118</f>
        <v>#DIV/0!</v>
      </c>
      <c r="R118" s="309">
        <f>L118</f>
        <v>0</v>
      </c>
      <c r="S118" s="344" t="e">
        <f t="shared" ref="S118:S204" si="311">R118/L118</f>
        <v>#DIV/0!</v>
      </c>
      <c r="T118" s="344"/>
      <c r="U118" s="344"/>
      <c r="V118" s="362"/>
      <c r="W118" s="362"/>
      <c r="X118" s="362"/>
      <c r="Y118" s="362"/>
      <c r="Z118" s="309">
        <f>AB118</f>
        <v>0</v>
      </c>
      <c r="AA118" s="344" t="e">
        <f t="shared" si="259"/>
        <v>#DIV/0!</v>
      </c>
      <c r="AB118" s="309">
        <f>L118</f>
        <v>0</v>
      </c>
      <c r="AC118" s="344" t="e">
        <f t="shared" ref="AC118:AC204" si="312">AB118/L118</f>
        <v>#DIV/0!</v>
      </c>
      <c r="AD118" s="344"/>
      <c r="AE118" s="344"/>
      <c r="AF118" s="362"/>
      <c r="AG118" s="362"/>
      <c r="AH118" s="362"/>
      <c r="AI118" s="362"/>
      <c r="AJ118" s="309"/>
      <c r="AK118" s="344" t="e">
        <f t="shared" si="276"/>
        <v>#DIV/0!</v>
      </c>
      <c r="AL118" s="309"/>
      <c r="AM118" s="338" t="e">
        <f t="shared" ref="AM118:AM204" si="313">AL118/L118</f>
        <v>#DIV/0!</v>
      </c>
      <c r="AN118" s="338"/>
      <c r="AO118" s="338"/>
      <c r="AP118" s="362"/>
      <c r="AQ118" s="362"/>
      <c r="AR118" s="362"/>
      <c r="AS118" s="362"/>
      <c r="AT118" s="363"/>
      <c r="AU118" s="363"/>
      <c r="AV118" s="363"/>
      <c r="AW118" s="363"/>
      <c r="AX118" s="363"/>
      <c r="AY118" s="363"/>
      <c r="AZ118" s="363"/>
      <c r="BA118" s="363"/>
      <c r="BB118" s="363"/>
      <c r="BC118" s="363"/>
      <c r="BD118" s="363"/>
      <c r="BE118" s="311">
        <f t="shared" si="273"/>
        <v>0</v>
      </c>
      <c r="BF118" s="343" t="e">
        <f t="shared" si="277"/>
        <v>#DIV/0!</v>
      </c>
      <c r="BG118" s="311">
        <f>L118-AB118</f>
        <v>0</v>
      </c>
      <c r="BH118" s="345" t="e">
        <f t="shared" si="308"/>
        <v>#DIV/0!</v>
      </c>
      <c r="BI118" s="363"/>
      <c r="BJ118" s="363"/>
      <c r="BK118" s="363"/>
      <c r="BL118" s="363"/>
    </row>
    <row r="119" spans="2:66" s="52" customFormat="1" ht="132" customHeight="1" x14ac:dyDescent="0.25">
      <c r="B119" s="301" t="s">
        <v>71</v>
      </c>
      <c r="C119" s="186" t="s">
        <v>77</v>
      </c>
      <c r="D119" s="362"/>
      <c r="E119" s="362"/>
      <c r="F119" s="362"/>
      <c r="G119" s="362"/>
      <c r="H119" s="362"/>
      <c r="I119" s="362"/>
      <c r="J119" s="362"/>
      <c r="K119" s="229">
        <f t="shared" si="309"/>
        <v>367160.79330000002</v>
      </c>
      <c r="L119" s="229">
        <f>L120</f>
        <v>367160.79330000002</v>
      </c>
      <c r="M119" s="229"/>
      <c r="N119" s="361"/>
      <c r="O119" s="361"/>
      <c r="P119" s="229">
        <f t="shared" si="271"/>
        <v>41877.782299999999</v>
      </c>
      <c r="Q119" s="337">
        <f t="shared" si="310"/>
        <v>0.11405842634668911</v>
      </c>
      <c r="R119" s="229">
        <f>R120</f>
        <v>41877.782299999999</v>
      </c>
      <c r="S119" s="337">
        <f t="shared" si="311"/>
        <v>0.11405842634668911</v>
      </c>
      <c r="T119" s="337"/>
      <c r="U119" s="337"/>
      <c r="V119" s="362"/>
      <c r="W119" s="362"/>
      <c r="X119" s="362"/>
      <c r="Y119" s="362"/>
      <c r="Z119" s="229">
        <f>AB119</f>
        <v>41877.782299999999</v>
      </c>
      <c r="AA119" s="337">
        <f t="shared" ref="AA119:AA205" si="314">Z119/K119</f>
        <v>0.11405842634668911</v>
      </c>
      <c r="AB119" s="229">
        <f>AB120</f>
        <v>41877.782299999999</v>
      </c>
      <c r="AC119" s="337">
        <f t="shared" si="312"/>
        <v>0.11405842634668911</v>
      </c>
      <c r="AD119" s="337"/>
      <c r="AE119" s="337"/>
      <c r="AF119" s="362"/>
      <c r="AG119" s="362"/>
      <c r="AH119" s="362"/>
      <c r="AI119" s="362"/>
      <c r="AJ119" s="229">
        <f t="shared" si="272"/>
        <v>183661.54978</v>
      </c>
      <c r="AK119" s="337">
        <f t="shared" si="276"/>
        <v>0.50022102885569719</v>
      </c>
      <c r="AL119" s="229">
        <f>AL120</f>
        <v>183661.54978</v>
      </c>
      <c r="AM119" s="338">
        <f t="shared" si="313"/>
        <v>0.50022102885569719</v>
      </c>
      <c r="AN119" s="338"/>
      <c r="AO119" s="338"/>
      <c r="AP119" s="362"/>
      <c r="AQ119" s="362"/>
      <c r="AR119" s="362"/>
      <c r="AS119" s="362"/>
      <c r="AT119" s="363"/>
      <c r="AU119" s="363"/>
      <c r="AV119" s="363"/>
      <c r="AW119" s="363"/>
      <c r="AX119" s="363"/>
      <c r="AY119" s="363"/>
      <c r="AZ119" s="363"/>
      <c r="BA119" s="363"/>
      <c r="BB119" s="363"/>
      <c r="BC119" s="363"/>
      <c r="BD119" s="363"/>
      <c r="BE119" s="230">
        <f t="shared" si="273"/>
        <v>0</v>
      </c>
      <c r="BF119" s="343">
        <f t="shared" si="277"/>
        <v>0</v>
      </c>
      <c r="BG119" s="230">
        <f>BG120</f>
        <v>0</v>
      </c>
      <c r="BH119" s="341">
        <f t="shared" si="308"/>
        <v>0</v>
      </c>
      <c r="BI119" s="363"/>
      <c r="BJ119" s="363"/>
      <c r="BK119" s="363"/>
      <c r="BL119" s="363"/>
    </row>
    <row r="120" spans="2:66" s="52" customFormat="1" ht="52.5" customHeight="1" x14ac:dyDescent="0.25">
      <c r="B120" s="346"/>
      <c r="C120" s="187" t="s">
        <v>57</v>
      </c>
      <c r="D120" s="362"/>
      <c r="E120" s="362"/>
      <c r="F120" s="362"/>
      <c r="G120" s="362"/>
      <c r="H120" s="362"/>
      <c r="I120" s="362"/>
      <c r="J120" s="362"/>
      <c r="K120" s="309">
        <f t="shared" si="309"/>
        <v>367160.79330000002</v>
      </c>
      <c r="L120" s="309">
        <v>367160.79330000002</v>
      </c>
      <c r="M120" s="309"/>
      <c r="N120" s="361"/>
      <c r="O120" s="361"/>
      <c r="P120" s="309">
        <f t="shared" ref="P120:P206" si="315">R120+V120+X120</f>
        <v>41877.782299999999</v>
      </c>
      <c r="Q120" s="337">
        <f t="shared" si="310"/>
        <v>0.11405842634668911</v>
      </c>
      <c r="R120" s="309">
        <v>41877.782299999999</v>
      </c>
      <c r="S120" s="337">
        <f t="shared" si="311"/>
        <v>0.11405842634668911</v>
      </c>
      <c r="T120" s="337"/>
      <c r="U120" s="337"/>
      <c r="V120" s="362"/>
      <c r="W120" s="362"/>
      <c r="X120" s="362"/>
      <c r="Y120" s="362"/>
      <c r="Z120" s="309">
        <f>AB120</f>
        <v>41877.782299999999</v>
      </c>
      <c r="AA120" s="337">
        <f t="shared" si="314"/>
        <v>0.11405842634668911</v>
      </c>
      <c r="AB120" s="309">
        <v>41877.782299999999</v>
      </c>
      <c r="AC120" s="337">
        <f t="shared" si="312"/>
        <v>0.11405842634668911</v>
      </c>
      <c r="AD120" s="337"/>
      <c r="AE120" s="337"/>
      <c r="AF120" s="362"/>
      <c r="AG120" s="362"/>
      <c r="AH120" s="362"/>
      <c r="AI120" s="362"/>
      <c r="AJ120" s="309">
        <f t="shared" ref="AJ120:AJ174" si="316">AL120+AP120+AR120</f>
        <v>183661.54978</v>
      </c>
      <c r="AK120" s="337">
        <f t="shared" si="276"/>
        <v>0.50022102885569719</v>
      </c>
      <c r="AL120" s="309">
        <v>183661.54978</v>
      </c>
      <c r="AM120" s="338">
        <f t="shared" si="313"/>
        <v>0.50022102885569719</v>
      </c>
      <c r="AN120" s="338"/>
      <c r="AO120" s="338"/>
      <c r="AP120" s="362"/>
      <c r="AQ120" s="362"/>
      <c r="AR120" s="362"/>
      <c r="AS120" s="362"/>
      <c r="AT120" s="363"/>
      <c r="AU120" s="363"/>
      <c r="AV120" s="363"/>
      <c r="AW120" s="363"/>
      <c r="AX120" s="363"/>
      <c r="AY120" s="363"/>
      <c r="AZ120" s="363"/>
      <c r="BA120" s="363"/>
      <c r="BB120" s="363"/>
      <c r="BC120" s="363"/>
      <c r="BD120" s="363"/>
      <c r="BE120" s="311">
        <f t="shared" ref="BE120:BE127" si="317">BG120+BI120+BK120</f>
        <v>0</v>
      </c>
      <c r="BF120" s="343">
        <f t="shared" si="277"/>
        <v>0</v>
      </c>
      <c r="BG120" s="311">
        <v>0</v>
      </c>
      <c r="BH120" s="341">
        <f t="shared" si="308"/>
        <v>0</v>
      </c>
      <c r="BI120" s="363"/>
      <c r="BJ120" s="363"/>
      <c r="BK120" s="363"/>
      <c r="BL120" s="363"/>
    </row>
    <row r="121" spans="2:66" s="42" customFormat="1" ht="54" hidden="1" customHeight="1" x14ac:dyDescent="0.25">
      <c r="B121" s="301"/>
      <c r="C121" s="186" t="s">
        <v>56</v>
      </c>
      <c r="D121" s="303"/>
      <c r="E121" s="355"/>
      <c r="F121" s="355"/>
      <c r="G121" s="303"/>
      <c r="H121" s="355"/>
      <c r="I121" s="355"/>
      <c r="J121" s="303"/>
      <c r="K121" s="229">
        <f t="shared" si="309"/>
        <v>0</v>
      </c>
      <c r="L121" s="229">
        <v>0</v>
      </c>
      <c r="M121" s="229"/>
      <c r="N121" s="354"/>
      <c r="O121" s="354"/>
      <c r="P121" s="229">
        <f t="shared" si="315"/>
        <v>0</v>
      </c>
      <c r="Q121" s="337" t="e">
        <f t="shared" si="310"/>
        <v>#DIV/0!</v>
      </c>
      <c r="R121" s="229"/>
      <c r="S121" s="337" t="e">
        <f t="shared" si="311"/>
        <v>#DIV/0!</v>
      </c>
      <c r="T121" s="337"/>
      <c r="U121" s="337"/>
      <c r="V121" s="303"/>
      <c r="W121" s="303"/>
      <c r="X121" s="303"/>
      <c r="Y121" s="303"/>
      <c r="Z121" s="229"/>
      <c r="AA121" s="337" t="e">
        <f t="shared" si="314"/>
        <v>#DIV/0!</v>
      </c>
      <c r="AB121" s="229"/>
      <c r="AC121" s="337" t="e">
        <f t="shared" si="312"/>
        <v>#DIV/0!</v>
      </c>
      <c r="AD121" s="337"/>
      <c r="AE121" s="337"/>
      <c r="AF121" s="303"/>
      <c r="AG121" s="303"/>
      <c r="AH121" s="303"/>
      <c r="AI121" s="303"/>
      <c r="AJ121" s="229">
        <f t="shared" si="316"/>
        <v>0</v>
      </c>
      <c r="AK121" s="337" t="e">
        <f t="shared" si="276"/>
        <v>#DIV/0!</v>
      </c>
      <c r="AL121" s="229"/>
      <c r="AM121" s="338" t="e">
        <f t="shared" si="313"/>
        <v>#DIV/0!</v>
      </c>
      <c r="AN121" s="338"/>
      <c r="AO121" s="338"/>
      <c r="AP121" s="303"/>
      <c r="AQ121" s="303"/>
      <c r="AR121" s="303"/>
      <c r="AS121" s="303"/>
      <c r="AT121" s="351"/>
      <c r="AU121" s="351"/>
      <c r="AV121" s="351"/>
      <c r="AW121" s="351"/>
      <c r="AX121" s="351"/>
      <c r="AY121" s="351"/>
      <c r="AZ121" s="351"/>
      <c r="BA121" s="351"/>
      <c r="BB121" s="351"/>
      <c r="BC121" s="351"/>
      <c r="BD121" s="351"/>
      <c r="BE121" s="230">
        <f t="shared" si="317"/>
        <v>0</v>
      </c>
      <c r="BF121" s="343" t="e">
        <f t="shared" si="277"/>
        <v>#DIV/0!</v>
      </c>
      <c r="BG121" s="230"/>
      <c r="BH121" s="341" t="e">
        <f t="shared" si="308"/>
        <v>#DIV/0!</v>
      </c>
      <c r="BI121" s="331"/>
      <c r="BJ121" s="331"/>
      <c r="BK121" s="331"/>
      <c r="BL121" s="331"/>
      <c r="BM121" s="41"/>
      <c r="BN121" s="41"/>
    </row>
    <row r="122" spans="2:66" s="42" customFormat="1" ht="54" customHeight="1" x14ac:dyDescent="0.25">
      <c r="B122" s="301" t="s">
        <v>31</v>
      </c>
      <c r="C122" s="186" t="s">
        <v>74</v>
      </c>
      <c r="D122" s="303"/>
      <c r="E122" s="355"/>
      <c r="F122" s="355"/>
      <c r="G122" s="303"/>
      <c r="H122" s="355"/>
      <c r="I122" s="355"/>
      <c r="J122" s="303"/>
      <c r="K122" s="229">
        <f t="shared" si="309"/>
        <v>297444.04035999998</v>
      </c>
      <c r="L122" s="229">
        <f>L123</f>
        <v>297444.04035999998</v>
      </c>
      <c r="M122" s="229"/>
      <c r="N122" s="354"/>
      <c r="O122" s="354"/>
      <c r="P122" s="229">
        <f t="shared" si="315"/>
        <v>289570.28645000001</v>
      </c>
      <c r="Q122" s="342">
        <f t="shared" si="310"/>
        <v>0.97352862104592763</v>
      </c>
      <c r="R122" s="229">
        <f>R123</f>
        <v>289570.28645000001</v>
      </c>
      <c r="S122" s="342">
        <f t="shared" si="311"/>
        <v>0.97352862104592763</v>
      </c>
      <c r="T122" s="342"/>
      <c r="U122" s="342"/>
      <c r="V122" s="303"/>
      <c r="W122" s="303"/>
      <c r="X122" s="303"/>
      <c r="Y122" s="303"/>
      <c r="Z122" s="229">
        <f>AB122</f>
        <v>256504.59125</v>
      </c>
      <c r="AA122" s="342">
        <f t="shared" si="314"/>
        <v>0.86236251679324116</v>
      </c>
      <c r="AB122" s="229">
        <f>AB123</f>
        <v>256504.59125</v>
      </c>
      <c r="AC122" s="342">
        <f t="shared" si="312"/>
        <v>0.86236251679324116</v>
      </c>
      <c r="AD122" s="342"/>
      <c r="AE122" s="342"/>
      <c r="AF122" s="303"/>
      <c r="AG122" s="303"/>
      <c r="AH122" s="303"/>
      <c r="AI122" s="303"/>
      <c r="AJ122" s="229">
        <f t="shared" si="316"/>
        <v>256504.59125</v>
      </c>
      <c r="AK122" s="342">
        <f t="shared" ref="AK122:AK208" si="318">AJ122/K122</f>
        <v>0.86236251679324116</v>
      </c>
      <c r="AL122" s="229">
        <f>AL123</f>
        <v>256504.59125</v>
      </c>
      <c r="AM122" s="338">
        <f t="shared" si="313"/>
        <v>0.86236251679324116</v>
      </c>
      <c r="AN122" s="338"/>
      <c r="AO122" s="338"/>
      <c r="AP122" s="303"/>
      <c r="AQ122" s="303"/>
      <c r="AR122" s="303"/>
      <c r="AS122" s="303"/>
      <c r="AT122" s="351"/>
      <c r="AU122" s="351"/>
      <c r="AV122" s="351"/>
      <c r="AW122" s="351"/>
      <c r="AX122" s="351"/>
      <c r="AY122" s="351"/>
      <c r="AZ122" s="351"/>
      <c r="BA122" s="351"/>
      <c r="BB122" s="351"/>
      <c r="BC122" s="351"/>
      <c r="BD122" s="351"/>
      <c r="BE122" s="230">
        <f t="shared" si="317"/>
        <v>40939.449109999987</v>
      </c>
      <c r="BF122" s="343">
        <f t="shared" ref="BF122:BF161" si="319">BE122/K122</f>
        <v>0.13763748320675881</v>
      </c>
      <c r="BG122" s="230">
        <f>BG123</f>
        <v>40939.449109999987</v>
      </c>
      <c r="BH122" s="343">
        <f t="shared" si="308"/>
        <v>0.1596051318633073</v>
      </c>
      <c r="BI122" s="331"/>
      <c r="BJ122" s="331"/>
      <c r="BK122" s="331"/>
      <c r="BL122" s="331"/>
      <c r="BM122" s="41"/>
      <c r="BN122" s="41"/>
    </row>
    <row r="123" spans="2:66" s="51" customFormat="1" ht="54" customHeight="1" x14ac:dyDescent="0.25">
      <c r="B123" s="307"/>
      <c r="C123" s="187" t="s">
        <v>57</v>
      </c>
      <c r="D123" s="308"/>
      <c r="E123" s="365"/>
      <c r="F123" s="365"/>
      <c r="G123" s="308"/>
      <c r="H123" s="365"/>
      <c r="I123" s="365"/>
      <c r="J123" s="308"/>
      <c r="K123" s="309">
        <f t="shared" si="309"/>
        <v>297444.04035999998</v>
      </c>
      <c r="L123" s="309">
        <v>297444.04035999998</v>
      </c>
      <c r="M123" s="309"/>
      <c r="N123" s="366"/>
      <c r="O123" s="366"/>
      <c r="P123" s="309">
        <f t="shared" si="315"/>
        <v>289570.28645000001</v>
      </c>
      <c r="Q123" s="337">
        <f t="shared" si="310"/>
        <v>0.97352862104592763</v>
      </c>
      <c r="R123" s="309">
        <v>289570.28645000001</v>
      </c>
      <c r="S123" s="337">
        <f t="shared" si="311"/>
        <v>0.97352862104592763</v>
      </c>
      <c r="T123" s="337"/>
      <c r="U123" s="337"/>
      <c r="V123" s="308"/>
      <c r="W123" s="308"/>
      <c r="X123" s="308"/>
      <c r="Y123" s="308"/>
      <c r="Z123" s="309">
        <f>AB123</f>
        <v>256504.59125</v>
      </c>
      <c r="AA123" s="337">
        <f t="shared" si="314"/>
        <v>0.86236251679324116</v>
      </c>
      <c r="AB123" s="309">
        <v>256504.59125</v>
      </c>
      <c r="AC123" s="337">
        <f t="shared" si="312"/>
        <v>0.86236251679324116</v>
      </c>
      <c r="AD123" s="337"/>
      <c r="AE123" s="337"/>
      <c r="AF123" s="308"/>
      <c r="AG123" s="308"/>
      <c r="AH123" s="308"/>
      <c r="AI123" s="308"/>
      <c r="AJ123" s="309">
        <f>AL123</f>
        <v>256504.59125</v>
      </c>
      <c r="AK123" s="337">
        <f t="shared" si="318"/>
        <v>0.86236251679324116</v>
      </c>
      <c r="AL123" s="309">
        <v>256504.59125</v>
      </c>
      <c r="AM123" s="338">
        <f t="shared" si="313"/>
        <v>0.86236251679324116</v>
      </c>
      <c r="AN123" s="338"/>
      <c r="AO123" s="338"/>
      <c r="AP123" s="308"/>
      <c r="AQ123" s="308"/>
      <c r="AR123" s="308"/>
      <c r="AS123" s="308"/>
      <c r="AT123" s="367"/>
      <c r="AU123" s="367"/>
      <c r="AV123" s="367"/>
      <c r="AW123" s="367"/>
      <c r="AX123" s="367"/>
      <c r="AY123" s="367"/>
      <c r="AZ123" s="367"/>
      <c r="BA123" s="367"/>
      <c r="BB123" s="367"/>
      <c r="BC123" s="367"/>
      <c r="BD123" s="367"/>
      <c r="BE123" s="311">
        <f t="shared" si="317"/>
        <v>40939.449109999987</v>
      </c>
      <c r="BF123" s="343">
        <f t="shared" si="319"/>
        <v>0.13763748320675881</v>
      </c>
      <c r="BG123" s="311">
        <f>L123-AB123</f>
        <v>40939.449109999987</v>
      </c>
      <c r="BH123" s="341">
        <f t="shared" si="308"/>
        <v>0.1596051318633073</v>
      </c>
      <c r="BI123" s="310"/>
      <c r="BJ123" s="310"/>
      <c r="BK123" s="310"/>
      <c r="BL123" s="310"/>
      <c r="BM123" s="50"/>
      <c r="BN123" s="50"/>
    </row>
    <row r="124" spans="2:66" s="42" customFormat="1" ht="54" hidden="1" customHeight="1" x14ac:dyDescent="0.25">
      <c r="B124" s="301"/>
      <c r="C124" s="186"/>
      <c r="D124" s="303"/>
      <c r="E124" s="355"/>
      <c r="F124" s="355"/>
      <c r="G124" s="303"/>
      <c r="H124" s="355"/>
      <c r="I124" s="355"/>
      <c r="J124" s="303"/>
      <c r="K124" s="229"/>
      <c r="L124" s="229"/>
      <c r="M124" s="229"/>
      <c r="N124" s="354"/>
      <c r="O124" s="354"/>
      <c r="P124" s="229">
        <f t="shared" si="315"/>
        <v>0</v>
      </c>
      <c r="Q124" s="337" t="e">
        <f t="shared" si="310"/>
        <v>#DIV/0!</v>
      </c>
      <c r="R124" s="229"/>
      <c r="S124" s="337" t="e">
        <f t="shared" si="311"/>
        <v>#DIV/0!</v>
      </c>
      <c r="T124" s="337"/>
      <c r="U124" s="337"/>
      <c r="V124" s="303"/>
      <c r="W124" s="303"/>
      <c r="X124" s="303"/>
      <c r="Y124" s="303"/>
      <c r="Z124" s="229"/>
      <c r="AA124" s="337" t="e">
        <f t="shared" si="314"/>
        <v>#DIV/0!</v>
      </c>
      <c r="AB124" s="229"/>
      <c r="AC124" s="337" t="e">
        <f t="shared" si="312"/>
        <v>#DIV/0!</v>
      </c>
      <c r="AD124" s="337"/>
      <c r="AE124" s="337"/>
      <c r="AF124" s="303"/>
      <c r="AG124" s="303"/>
      <c r="AH124" s="303"/>
      <c r="AI124" s="303"/>
      <c r="AJ124" s="229">
        <f t="shared" si="316"/>
        <v>0</v>
      </c>
      <c r="AK124" s="337" t="e">
        <f t="shared" si="318"/>
        <v>#DIV/0!</v>
      </c>
      <c r="AL124" s="229"/>
      <c r="AM124" s="338" t="e">
        <f t="shared" si="313"/>
        <v>#DIV/0!</v>
      </c>
      <c r="AN124" s="338"/>
      <c r="AO124" s="338"/>
      <c r="AP124" s="303"/>
      <c r="AQ124" s="303"/>
      <c r="AR124" s="303"/>
      <c r="AS124" s="303"/>
      <c r="AT124" s="351"/>
      <c r="AU124" s="351"/>
      <c r="AV124" s="351"/>
      <c r="AW124" s="351"/>
      <c r="AX124" s="351"/>
      <c r="AY124" s="351"/>
      <c r="AZ124" s="351"/>
      <c r="BA124" s="351"/>
      <c r="BB124" s="351"/>
      <c r="BC124" s="351"/>
      <c r="BD124" s="351"/>
      <c r="BE124" s="230">
        <f t="shared" si="317"/>
        <v>0</v>
      </c>
      <c r="BF124" s="343" t="e">
        <f t="shared" si="319"/>
        <v>#DIV/0!</v>
      </c>
      <c r="BG124" s="230"/>
      <c r="BH124" s="341" t="e">
        <f t="shared" si="308"/>
        <v>#DIV/0!</v>
      </c>
      <c r="BI124" s="331"/>
      <c r="BJ124" s="331"/>
      <c r="BK124" s="331"/>
      <c r="BL124" s="331"/>
      <c r="BM124" s="41"/>
      <c r="BN124" s="41"/>
    </row>
    <row r="125" spans="2:66" s="42" customFormat="1" ht="54" hidden="1" customHeight="1" x14ac:dyDescent="0.25">
      <c r="B125" s="301"/>
      <c r="C125" s="186"/>
      <c r="D125" s="303"/>
      <c r="E125" s="355"/>
      <c r="F125" s="355"/>
      <c r="G125" s="303"/>
      <c r="H125" s="355"/>
      <c r="I125" s="355"/>
      <c r="J125" s="303"/>
      <c r="K125" s="229"/>
      <c r="L125" s="229"/>
      <c r="M125" s="229"/>
      <c r="N125" s="354"/>
      <c r="O125" s="354"/>
      <c r="P125" s="229">
        <f t="shared" si="315"/>
        <v>0</v>
      </c>
      <c r="Q125" s="337" t="e">
        <f t="shared" si="310"/>
        <v>#DIV/0!</v>
      </c>
      <c r="R125" s="229"/>
      <c r="S125" s="337" t="e">
        <f t="shared" si="311"/>
        <v>#DIV/0!</v>
      </c>
      <c r="T125" s="337"/>
      <c r="U125" s="337"/>
      <c r="V125" s="303"/>
      <c r="W125" s="303"/>
      <c r="X125" s="303"/>
      <c r="Y125" s="303"/>
      <c r="Z125" s="229"/>
      <c r="AA125" s="337" t="e">
        <f t="shared" si="314"/>
        <v>#DIV/0!</v>
      </c>
      <c r="AB125" s="229"/>
      <c r="AC125" s="337" t="e">
        <f t="shared" si="312"/>
        <v>#DIV/0!</v>
      </c>
      <c r="AD125" s="337"/>
      <c r="AE125" s="337"/>
      <c r="AF125" s="303"/>
      <c r="AG125" s="303"/>
      <c r="AH125" s="303"/>
      <c r="AI125" s="303"/>
      <c r="AJ125" s="229">
        <f t="shared" si="316"/>
        <v>0</v>
      </c>
      <c r="AK125" s="337" t="e">
        <f t="shared" si="318"/>
        <v>#DIV/0!</v>
      </c>
      <c r="AL125" s="229"/>
      <c r="AM125" s="338" t="e">
        <f t="shared" si="313"/>
        <v>#DIV/0!</v>
      </c>
      <c r="AN125" s="338"/>
      <c r="AO125" s="338"/>
      <c r="AP125" s="303"/>
      <c r="AQ125" s="303"/>
      <c r="AR125" s="303"/>
      <c r="AS125" s="303"/>
      <c r="AT125" s="351"/>
      <c r="AU125" s="351"/>
      <c r="AV125" s="351"/>
      <c r="AW125" s="351"/>
      <c r="AX125" s="351"/>
      <c r="AY125" s="351"/>
      <c r="AZ125" s="351"/>
      <c r="BA125" s="351"/>
      <c r="BB125" s="351"/>
      <c r="BC125" s="351"/>
      <c r="BD125" s="351"/>
      <c r="BE125" s="230">
        <f t="shared" si="317"/>
        <v>0</v>
      </c>
      <c r="BF125" s="343" t="e">
        <f t="shared" si="319"/>
        <v>#DIV/0!</v>
      </c>
      <c r="BG125" s="230"/>
      <c r="BH125" s="341" t="e">
        <f t="shared" si="308"/>
        <v>#DIV/0!</v>
      </c>
      <c r="BI125" s="331"/>
      <c r="BJ125" s="331"/>
      <c r="BK125" s="331"/>
      <c r="BL125" s="331"/>
      <c r="BM125" s="41"/>
      <c r="BN125" s="41"/>
    </row>
    <row r="126" spans="2:66" s="49" customFormat="1" ht="75.75" customHeight="1" x14ac:dyDescent="0.25">
      <c r="B126" s="346" t="s">
        <v>71</v>
      </c>
      <c r="C126" s="189" t="s">
        <v>424</v>
      </c>
      <c r="D126" s="347"/>
      <c r="E126" s="347"/>
      <c r="F126" s="347"/>
      <c r="G126" s="347"/>
      <c r="H126" s="347"/>
      <c r="I126" s="347"/>
      <c r="J126" s="347"/>
      <c r="K126" s="348">
        <f t="shared" ref="K126:K131" si="320">L126</f>
        <v>212556.4</v>
      </c>
      <c r="L126" s="348">
        <f>L127</f>
        <v>212556.4</v>
      </c>
      <c r="M126" s="348"/>
      <c r="N126" s="348"/>
      <c r="O126" s="348"/>
      <c r="P126" s="348">
        <f t="shared" ref="P126:P131" si="321">R126</f>
        <v>24465.020120000001</v>
      </c>
      <c r="Q126" s="349">
        <f t="shared" si="310"/>
        <v>0.11509895782954549</v>
      </c>
      <c r="R126" s="348">
        <f>R137</f>
        <v>24465.020120000001</v>
      </c>
      <c r="S126" s="349">
        <f t="shared" si="311"/>
        <v>0.11509895782954549</v>
      </c>
      <c r="T126" s="349"/>
      <c r="U126" s="349"/>
      <c r="V126" s="347"/>
      <c r="W126" s="347"/>
      <c r="X126" s="347"/>
      <c r="Y126" s="347"/>
      <c r="Z126" s="348">
        <f t="shared" ref="Z126:Z131" si="322">AB126</f>
        <v>0</v>
      </c>
      <c r="AA126" s="349">
        <f t="shared" ref="AA126:AA131" si="323">Z126/K126</f>
        <v>0</v>
      </c>
      <c r="AB126" s="348">
        <f>AB127</f>
        <v>0</v>
      </c>
      <c r="AC126" s="349">
        <f t="shared" ref="AC126:AC135" si="324">AB126/L126</f>
        <v>0</v>
      </c>
      <c r="AD126" s="349"/>
      <c r="AE126" s="349"/>
      <c r="AF126" s="347"/>
      <c r="AG126" s="347"/>
      <c r="AH126" s="347"/>
      <c r="AI126" s="347"/>
      <c r="AJ126" s="348">
        <f t="shared" ref="AJ126" si="325">AL126+AP126+AR126</f>
        <v>212556.4</v>
      </c>
      <c r="AK126" s="349">
        <f t="shared" ref="AK126:AK129" si="326">AJ126/K126</f>
        <v>1</v>
      </c>
      <c r="AL126" s="348">
        <f>AL127</f>
        <v>212556.4</v>
      </c>
      <c r="AM126" s="338">
        <f t="shared" ref="AM126:AM129" si="327">AL126/L126</f>
        <v>1</v>
      </c>
      <c r="AN126" s="338"/>
      <c r="AO126" s="338"/>
      <c r="AP126" s="347"/>
      <c r="AQ126" s="347"/>
      <c r="AR126" s="347"/>
      <c r="AS126" s="347"/>
      <c r="AT126" s="350"/>
      <c r="AU126" s="350"/>
      <c r="AV126" s="350"/>
      <c r="AW126" s="350"/>
      <c r="AX126" s="350"/>
      <c r="AY126" s="350"/>
      <c r="AZ126" s="350"/>
      <c r="BA126" s="350"/>
      <c r="BB126" s="350"/>
      <c r="BC126" s="350"/>
      <c r="BD126" s="350"/>
      <c r="BE126" s="352">
        <f t="shared" si="317"/>
        <v>212556.4</v>
      </c>
      <c r="BF126" s="343">
        <f t="shared" si="319"/>
        <v>1</v>
      </c>
      <c r="BG126" s="352">
        <f>BG127</f>
        <v>212556.4</v>
      </c>
      <c r="BH126" s="341">
        <f t="shared" si="308"/>
        <v>1</v>
      </c>
      <c r="BI126" s="350"/>
      <c r="BJ126" s="350"/>
      <c r="BK126" s="350"/>
      <c r="BL126" s="350"/>
      <c r="BM126" s="48"/>
      <c r="BN126" s="48"/>
    </row>
    <row r="127" spans="2:66" s="50" customFormat="1" ht="54" customHeight="1" x14ac:dyDescent="0.25">
      <c r="B127" s="307"/>
      <c r="C127" s="187" t="s">
        <v>290</v>
      </c>
      <c r="D127" s="308"/>
      <c r="E127" s="365"/>
      <c r="F127" s="365"/>
      <c r="G127" s="308"/>
      <c r="H127" s="365"/>
      <c r="I127" s="365"/>
      <c r="J127" s="308"/>
      <c r="K127" s="309">
        <f t="shared" si="320"/>
        <v>212556.4</v>
      </c>
      <c r="L127" s="309">
        <f>L129+L137</f>
        <v>212556.4</v>
      </c>
      <c r="M127" s="309"/>
      <c r="N127" s="366"/>
      <c r="O127" s="366"/>
      <c r="P127" s="309">
        <f t="shared" si="321"/>
        <v>24465.020120000001</v>
      </c>
      <c r="Q127" s="344">
        <f t="shared" si="310"/>
        <v>0.11509895782954549</v>
      </c>
      <c r="R127" s="309">
        <f>R129+R137</f>
        <v>24465.020120000001</v>
      </c>
      <c r="S127" s="344">
        <f t="shared" si="311"/>
        <v>0.11509895782954549</v>
      </c>
      <c r="T127" s="344"/>
      <c r="U127" s="344"/>
      <c r="V127" s="308"/>
      <c r="W127" s="308"/>
      <c r="X127" s="308"/>
      <c r="Y127" s="308"/>
      <c r="Z127" s="309">
        <f t="shared" si="322"/>
        <v>0</v>
      </c>
      <c r="AA127" s="344">
        <f t="shared" si="323"/>
        <v>0</v>
      </c>
      <c r="AB127" s="309">
        <f>AB129+AB131+AB133+AB135</f>
        <v>0</v>
      </c>
      <c r="AC127" s="344">
        <f t="shared" si="324"/>
        <v>0</v>
      </c>
      <c r="AD127" s="344"/>
      <c r="AE127" s="344"/>
      <c r="AF127" s="308"/>
      <c r="AG127" s="308"/>
      <c r="AH127" s="308"/>
      <c r="AI127" s="308"/>
      <c r="AJ127" s="309">
        <f>AL127</f>
        <v>212556.4</v>
      </c>
      <c r="AK127" s="344">
        <f t="shared" si="326"/>
        <v>1</v>
      </c>
      <c r="AL127" s="309">
        <f>212556.4</f>
        <v>212556.4</v>
      </c>
      <c r="AM127" s="338">
        <f t="shared" si="327"/>
        <v>1</v>
      </c>
      <c r="AN127" s="338"/>
      <c r="AO127" s="338"/>
      <c r="AP127" s="308"/>
      <c r="AQ127" s="308"/>
      <c r="AR127" s="308"/>
      <c r="AS127" s="308"/>
      <c r="AT127" s="367"/>
      <c r="AU127" s="367"/>
      <c r="AV127" s="367"/>
      <c r="AW127" s="367"/>
      <c r="AX127" s="367"/>
      <c r="AY127" s="367"/>
      <c r="AZ127" s="367"/>
      <c r="BA127" s="367"/>
      <c r="BB127" s="367"/>
      <c r="BC127" s="367"/>
      <c r="BD127" s="367"/>
      <c r="BE127" s="311">
        <f t="shared" si="317"/>
        <v>212556.4</v>
      </c>
      <c r="BF127" s="343">
        <f t="shared" si="319"/>
        <v>1</v>
      </c>
      <c r="BG127" s="311">
        <f>L127-AB127</f>
        <v>212556.4</v>
      </c>
      <c r="BH127" s="345">
        <f t="shared" si="308"/>
        <v>1</v>
      </c>
      <c r="BI127" s="310"/>
      <c r="BJ127" s="310"/>
      <c r="BK127" s="310"/>
      <c r="BL127" s="310"/>
    </row>
    <row r="128" spans="2:66" s="42" customFormat="1" ht="54" customHeight="1" x14ac:dyDescent="0.25">
      <c r="B128" s="301" t="s">
        <v>60</v>
      </c>
      <c r="C128" s="186" t="s">
        <v>81</v>
      </c>
      <c r="D128" s="303"/>
      <c r="E128" s="355"/>
      <c r="F128" s="355"/>
      <c r="G128" s="303"/>
      <c r="H128" s="355"/>
      <c r="I128" s="355"/>
      <c r="J128" s="303"/>
      <c r="K128" s="229">
        <f t="shared" si="320"/>
        <v>212556.4</v>
      </c>
      <c r="L128" s="229">
        <f>L129</f>
        <v>212556.4</v>
      </c>
      <c r="M128" s="229"/>
      <c r="N128" s="354"/>
      <c r="O128" s="354"/>
      <c r="P128" s="229">
        <f t="shared" si="321"/>
        <v>0</v>
      </c>
      <c r="Q128" s="342">
        <f t="shared" si="310"/>
        <v>0</v>
      </c>
      <c r="R128" s="229">
        <f>R129</f>
        <v>0</v>
      </c>
      <c r="S128" s="342">
        <f t="shared" si="311"/>
        <v>0</v>
      </c>
      <c r="T128" s="342"/>
      <c r="U128" s="342"/>
      <c r="V128" s="303"/>
      <c r="W128" s="303"/>
      <c r="X128" s="303"/>
      <c r="Y128" s="303"/>
      <c r="Z128" s="229">
        <f t="shared" si="322"/>
        <v>0</v>
      </c>
      <c r="AA128" s="342">
        <f t="shared" si="323"/>
        <v>0</v>
      </c>
      <c r="AB128" s="229">
        <f>AB129</f>
        <v>0</v>
      </c>
      <c r="AC128" s="342">
        <f t="shared" si="324"/>
        <v>0</v>
      </c>
      <c r="AD128" s="342"/>
      <c r="AE128" s="342"/>
      <c r="AF128" s="303"/>
      <c r="AG128" s="303"/>
      <c r="AH128" s="303"/>
      <c r="AI128" s="303"/>
      <c r="AJ128" s="229">
        <f>AL128</f>
        <v>212556.4</v>
      </c>
      <c r="AK128" s="342">
        <f t="shared" si="326"/>
        <v>1</v>
      </c>
      <c r="AL128" s="229">
        <f>AL129</f>
        <v>212556.4</v>
      </c>
      <c r="AM128" s="338">
        <f t="shared" si="327"/>
        <v>1</v>
      </c>
      <c r="AN128" s="338"/>
      <c r="AO128" s="338"/>
      <c r="AP128" s="303"/>
      <c r="AQ128" s="303"/>
      <c r="AR128" s="303"/>
      <c r="AS128" s="303"/>
      <c r="AT128" s="351"/>
      <c r="AU128" s="351"/>
      <c r="AV128" s="351"/>
      <c r="AW128" s="351"/>
      <c r="AX128" s="351"/>
      <c r="AY128" s="351"/>
      <c r="AZ128" s="351"/>
      <c r="BA128" s="351"/>
      <c r="BB128" s="351"/>
      <c r="BC128" s="351"/>
      <c r="BD128" s="351"/>
      <c r="BE128" s="230">
        <f>BG128</f>
        <v>212556.4</v>
      </c>
      <c r="BF128" s="343">
        <f t="shared" si="319"/>
        <v>1</v>
      </c>
      <c r="BG128" s="230">
        <f>BG129</f>
        <v>212556.4</v>
      </c>
      <c r="BH128" s="343">
        <f t="shared" si="308"/>
        <v>1</v>
      </c>
      <c r="BI128" s="331"/>
      <c r="BJ128" s="331"/>
      <c r="BK128" s="331"/>
      <c r="BL128" s="331"/>
      <c r="BM128" s="41"/>
      <c r="BN128" s="41"/>
    </row>
    <row r="129" spans="2:88" s="51" customFormat="1" ht="54" customHeight="1" x14ac:dyDescent="0.25">
      <c r="B129" s="307"/>
      <c r="C129" s="187" t="s">
        <v>289</v>
      </c>
      <c r="D129" s="308"/>
      <c r="E129" s="365"/>
      <c r="F129" s="365"/>
      <c r="G129" s="308"/>
      <c r="H129" s="365"/>
      <c r="I129" s="365"/>
      <c r="J129" s="308"/>
      <c r="K129" s="309">
        <f t="shared" si="320"/>
        <v>212556.4</v>
      </c>
      <c r="L129" s="309">
        <v>212556.4</v>
      </c>
      <c r="M129" s="309"/>
      <c r="N129" s="366"/>
      <c r="O129" s="366"/>
      <c r="P129" s="309">
        <f t="shared" si="321"/>
        <v>0</v>
      </c>
      <c r="Q129" s="344">
        <f t="shared" si="310"/>
        <v>0</v>
      </c>
      <c r="R129" s="309">
        <v>0</v>
      </c>
      <c r="S129" s="344">
        <f t="shared" si="311"/>
        <v>0</v>
      </c>
      <c r="T129" s="344"/>
      <c r="U129" s="344"/>
      <c r="V129" s="308"/>
      <c r="W129" s="308"/>
      <c r="X129" s="308"/>
      <c r="Y129" s="308"/>
      <c r="Z129" s="309">
        <f t="shared" si="322"/>
        <v>0</v>
      </c>
      <c r="AA129" s="344">
        <f t="shared" si="323"/>
        <v>0</v>
      </c>
      <c r="AB129" s="309">
        <v>0</v>
      </c>
      <c r="AC129" s="344">
        <f t="shared" si="324"/>
        <v>0</v>
      </c>
      <c r="AD129" s="344"/>
      <c r="AE129" s="344"/>
      <c r="AF129" s="308"/>
      <c r="AG129" s="308"/>
      <c r="AH129" s="308"/>
      <c r="AI129" s="308"/>
      <c r="AJ129" s="309">
        <f>AL129</f>
        <v>212556.4</v>
      </c>
      <c r="AK129" s="344">
        <f t="shared" si="326"/>
        <v>1</v>
      </c>
      <c r="AL129" s="309">
        <f>AL127</f>
        <v>212556.4</v>
      </c>
      <c r="AM129" s="338">
        <f t="shared" si="327"/>
        <v>1</v>
      </c>
      <c r="AN129" s="338"/>
      <c r="AO129" s="338"/>
      <c r="AP129" s="308"/>
      <c r="AQ129" s="308"/>
      <c r="AR129" s="308"/>
      <c r="AS129" s="308"/>
      <c r="AT129" s="367"/>
      <c r="AU129" s="367"/>
      <c r="AV129" s="367"/>
      <c r="AW129" s="367"/>
      <c r="AX129" s="367"/>
      <c r="AY129" s="367"/>
      <c r="AZ129" s="367"/>
      <c r="BA129" s="367"/>
      <c r="BB129" s="367"/>
      <c r="BC129" s="367"/>
      <c r="BD129" s="367"/>
      <c r="BE129" s="311">
        <f>BG129</f>
        <v>212556.4</v>
      </c>
      <c r="BF129" s="343">
        <f t="shared" si="319"/>
        <v>1</v>
      </c>
      <c r="BG129" s="311">
        <f>L129-AB129</f>
        <v>212556.4</v>
      </c>
      <c r="BH129" s="345">
        <f t="shared" si="308"/>
        <v>1</v>
      </c>
      <c r="BI129" s="310"/>
      <c r="BJ129" s="310"/>
      <c r="BK129" s="310"/>
      <c r="BL129" s="310"/>
      <c r="BM129" s="50"/>
      <c r="BN129" s="50"/>
    </row>
    <row r="130" spans="2:88" s="42" customFormat="1" ht="54" hidden="1" customHeight="1" x14ac:dyDescent="0.25">
      <c r="B130" s="301" t="s">
        <v>67</v>
      </c>
      <c r="C130" s="186" t="s">
        <v>74</v>
      </c>
      <c r="D130" s="303"/>
      <c r="E130" s="355"/>
      <c r="F130" s="355"/>
      <c r="G130" s="303"/>
      <c r="H130" s="355"/>
      <c r="I130" s="355"/>
      <c r="J130" s="303"/>
      <c r="K130" s="229">
        <f t="shared" si="320"/>
        <v>0</v>
      </c>
      <c r="L130" s="229">
        <f>L131</f>
        <v>0</v>
      </c>
      <c r="M130" s="229"/>
      <c r="N130" s="354"/>
      <c r="O130" s="354"/>
      <c r="P130" s="229">
        <f t="shared" si="321"/>
        <v>0</v>
      </c>
      <c r="Q130" s="342" t="e">
        <f t="shared" si="310"/>
        <v>#DIV/0!</v>
      </c>
      <c r="R130" s="229">
        <f>R131</f>
        <v>0</v>
      </c>
      <c r="S130" s="342" t="e">
        <f t="shared" si="311"/>
        <v>#DIV/0!</v>
      </c>
      <c r="T130" s="342"/>
      <c r="U130" s="342"/>
      <c r="V130" s="303"/>
      <c r="W130" s="303"/>
      <c r="X130" s="303"/>
      <c r="Y130" s="303"/>
      <c r="Z130" s="229">
        <f t="shared" si="322"/>
        <v>0</v>
      </c>
      <c r="AA130" s="342" t="e">
        <f t="shared" si="323"/>
        <v>#DIV/0!</v>
      </c>
      <c r="AB130" s="229">
        <f>AB131</f>
        <v>0</v>
      </c>
      <c r="AC130" s="342" t="e">
        <f t="shared" si="324"/>
        <v>#DIV/0!</v>
      </c>
      <c r="AD130" s="342"/>
      <c r="AE130" s="342"/>
      <c r="AF130" s="303"/>
      <c r="AG130" s="303"/>
      <c r="AH130" s="303"/>
      <c r="AI130" s="303"/>
      <c r="AJ130" s="229">
        <f t="shared" ref="AJ130:AJ135" si="328">AL130+AP130+AR130</f>
        <v>0</v>
      </c>
      <c r="AK130" s="342" t="e">
        <f t="shared" ref="AK130:AK135" si="329">AJ130/K130</f>
        <v>#DIV/0!</v>
      </c>
      <c r="AL130" s="229">
        <f>AL131</f>
        <v>0</v>
      </c>
      <c r="AM130" s="338" t="e">
        <f t="shared" ref="AM130:AM135" si="330">AL130/L130</f>
        <v>#DIV/0!</v>
      </c>
      <c r="AN130" s="338"/>
      <c r="AO130" s="338"/>
      <c r="AP130" s="303"/>
      <c r="AQ130" s="303"/>
      <c r="AR130" s="303"/>
      <c r="AS130" s="303"/>
      <c r="AT130" s="351"/>
      <c r="AU130" s="351"/>
      <c r="AV130" s="351"/>
      <c r="AW130" s="351"/>
      <c r="AX130" s="351"/>
      <c r="AY130" s="351"/>
      <c r="AZ130" s="351"/>
      <c r="BA130" s="351"/>
      <c r="BB130" s="351"/>
      <c r="BC130" s="351"/>
      <c r="BD130" s="351"/>
      <c r="BE130" s="230">
        <f t="shared" ref="BE130:BE135" si="331">BG130+BI130+BK130</f>
        <v>0</v>
      </c>
      <c r="BF130" s="343" t="e">
        <f t="shared" si="319"/>
        <v>#DIV/0!</v>
      </c>
      <c r="BG130" s="230">
        <f>BG131</f>
        <v>0</v>
      </c>
      <c r="BH130" s="343" t="e">
        <f t="shared" si="308"/>
        <v>#DIV/0!</v>
      </c>
      <c r="BI130" s="331"/>
      <c r="BJ130" s="331"/>
      <c r="BK130" s="331"/>
      <c r="BL130" s="331"/>
      <c r="BM130" s="41"/>
      <c r="BN130" s="41"/>
    </row>
    <row r="131" spans="2:88" s="51" customFormat="1" ht="54" hidden="1" customHeight="1" x14ac:dyDescent="0.25">
      <c r="B131" s="307"/>
      <c r="C131" s="187" t="s">
        <v>289</v>
      </c>
      <c r="D131" s="308"/>
      <c r="E131" s="365"/>
      <c r="F131" s="365"/>
      <c r="G131" s="308"/>
      <c r="H131" s="365"/>
      <c r="I131" s="365"/>
      <c r="J131" s="308"/>
      <c r="K131" s="309">
        <f t="shared" si="320"/>
        <v>0</v>
      </c>
      <c r="L131" s="309">
        <v>0</v>
      </c>
      <c r="M131" s="309"/>
      <c r="N131" s="366"/>
      <c r="O131" s="366"/>
      <c r="P131" s="309">
        <f t="shared" si="321"/>
        <v>0</v>
      </c>
      <c r="Q131" s="344" t="e">
        <f t="shared" si="310"/>
        <v>#DIV/0!</v>
      </c>
      <c r="R131" s="309">
        <v>0</v>
      </c>
      <c r="S131" s="344" t="e">
        <f t="shared" si="311"/>
        <v>#DIV/0!</v>
      </c>
      <c r="T131" s="344"/>
      <c r="U131" s="344"/>
      <c r="V131" s="308"/>
      <c r="W131" s="308"/>
      <c r="X131" s="308"/>
      <c r="Y131" s="308"/>
      <c r="Z131" s="309">
        <f t="shared" si="322"/>
        <v>0</v>
      </c>
      <c r="AA131" s="344" t="e">
        <f t="shared" si="323"/>
        <v>#DIV/0!</v>
      </c>
      <c r="AB131" s="309">
        <f>L131</f>
        <v>0</v>
      </c>
      <c r="AC131" s="344" t="e">
        <f t="shared" si="324"/>
        <v>#DIV/0!</v>
      </c>
      <c r="AD131" s="344"/>
      <c r="AE131" s="344"/>
      <c r="AF131" s="308"/>
      <c r="AG131" s="308"/>
      <c r="AH131" s="308"/>
      <c r="AI131" s="308"/>
      <c r="AJ131" s="309">
        <f t="shared" si="328"/>
        <v>0</v>
      </c>
      <c r="AK131" s="344" t="e">
        <f t="shared" si="329"/>
        <v>#DIV/0!</v>
      </c>
      <c r="AL131" s="309">
        <f>L131</f>
        <v>0</v>
      </c>
      <c r="AM131" s="338" t="e">
        <f t="shared" si="330"/>
        <v>#DIV/0!</v>
      </c>
      <c r="AN131" s="338"/>
      <c r="AO131" s="338"/>
      <c r="AP131" s="308"/>
      <c r="AQ131" s="308"/>
      <c r="AR131" s="308"/>
      <c r="AS131" s="308"/>
      <c r="AT131" s="367"/>
      <c r="AU131" s="367"/>
      <c r="AV131" s="367"/>
      <c r="AW131" s="367"/>
      <c r="AX131" s="367"/>
      <c r="AY131" s="367"/>
      <c r="AZ131" s="367"/>
      <c r="BA131" s="367"/>
      <c r="BB131" s="367"/>
      <c r="BC131" s="367"/>
      <c r="BD131" s="367"/>
      <c r="BE131" s="311">
        <f t="shared" si="331"/>
        <v>0</v>
      </c>
      <c r="BF131" s="343" t="e">
        <f t="shared" si="319"/>
        <v>#DIV/0!</v>
      </c>
      <c r="BG131" s="311">
        <f>L131-AB131</f>
        <v>0</v>
      </c>
      <c r="BH131" s="345" t="e">
        <f t="shared" si="308"/>
        <v>#DIV/0!</v>
      </c>
      <c r="BI131" s="310"/>
      <c r="BJ131" s="310"/>
      <c r="BK131" s="310"/>
      <c r="BL131" s="310"/>
      <c r="BM131" s="50"/>
      <c r="BN131" s="50"/>
    </row>
    <row r="132" spans="2:88" s="42" customFormat="1" ht="54" hidden="1" customHeight="1" x14ac:dyDescent="0.25">
      <c r="B132" s="301" t="s">
        <v>71</v>
      </c>
      <c r="C132" s="186" t="s">
        <v>68</v>
      </c>
      <c r="D132" s="308"/>
      <c r="E132" s="365"/>
      <c r="F132" s="365"/>
      <c r="G132" s="308"/>
      <c r="H132" s="365"/>
      <c r="I132" s="365"/>
      <c r="J132" s="308"/>
      <c r="K132" s="229">
        <f>L132</f>
        <v>0</v>
      </c>
      <c r="L132" s="229">
        <f>L133</f>
        <v>0</v>
      </c>
      <c r="M132" s="229"/>
      <c r="N132" s="354"/>
      <c r="O132" s="354"/>
      <c r="P132" s="229">
        <f>R132</f>
        <v>0</v>
      </c>
      <c r="Q132" s="342" t="e">
        <f t="shared" si="310"/>
        <v>#DIV/0!</v>
      </c>
      <c r="R132" s="229">
        <f>R133</f>
        <v>0</v>
      </c>
      <c r="S132" s="342" t="e">
        <f t="shared" si="311"/>
        <v>#DIV/0!</v>
      </c>
      <c r="T132" s="342"/>
      <c r="U132" s="342"/>
      <c r="V132" s="303"/>
      <c r="W132" s="303"/>
      <c r="X132" s="308"/>
      <c r="Y132" s="308"/>
      <c r="Z132" s="229">
        <f>AB132</f>
        <v>0</v>
      </c>
      <c r="AA132" s="342" t="e">
        <f>Z132/K132</f>
        <v>#DIV/0!</v>
      </c>
      <c r="AB132" s="229">
        <f>AB133</f>
        <v>0</v>
      </c>
      <c r="AC132" s="342" t="e">
        <f t="shared" si="324"/>
        <v>#DIV/0!</v>
      </c>
      <c r="AD132" s="342"/>
      <c r="AE132" s="342"/>
      <c r="AF132" s="355"/>
      <c r="AG132" s="355"/>
      <c r="AH132" s="355"/>
      <c r="AI132" s="355"/>
      <c r="AJ132" s="229">
        <f t="shared" si="328"/>
        <v>0</v>
      </c>
      <c r="AK132" s="342" t="e">
        <f t="shared" si="329"/>
        <v>#DIV/0!</v>
      </c>
      <c r="AL132" s="229">
        <f>AL133</f>
        <v>0</v>
      </c>
      <c r="AM132" s="338" t="e">
        <f t="shared" si="330"/>
        <v>#DIV/0!</v>
      </c>
      <c r="AN132" s="338"/>
      <c r="AO132" s="338"/>
      <c r="AP132" s="355"/>
      <c r="AQ132" s="355"/>
      <c r="AR132" s="355"/>
      <c r="AS132" s="355"/>
      <c r="AT132" s="351"/>
      <c r="AU132" s="351"/>
      <c r="AV132" s="351"/>
      <c r="AW132" s="351"/>
      <c r="AX132" s="351"/>
      <c r="AY132" s="351"/>
      <c r="AZ132" s="351"/>
      <c r="BA132" s="351"/>
      <c r="BB132" s="331"/>
      <c r="BC132" s="331"/>
      <c r="BD132" s="351"/>
      <c r="BE132" s="230">
        <f t="shared" si="331"/>
        <v>0</v>
      </c>
      <c r="BF132" s="343" t="e">
        <f t="shared" si="319"/>
        <v>#DIV/0!</v>
      </c>
      <c r="BG132" s="230">
        <f>BG133</f>
        <v>0</v>
      </c>
      <c r="BH132" s="343" t="e">
        <f>BG132/L132</f>
        <v>#DIV/0!</v>
      </c>
      <c r="BI132" s="351"/>
      <c r="BJ132" s="331"/>
      <c r="BK132" s="331"/>
      <c r="BL132" s="351"/>
      <c r="BM132" s="124"/>
      <c r="BN132" s="125"/>
      <c r="BO132" s="125"/>
      <c r="BP132" s="124"/>
      <c r="BQ132" s="124"/>
      <c r="BR132" s="125"/>
      <c r="BS132" s="125"/>
      <c r="BT132" s="126"/>
      <c r="BU132" s="126"/>
      <c r="BV132" s="125"/>
      <c r="BW132" s="127"/>
      <c r="BX132" s="128"/>
      <c r="BY132" s="128"/>
      <c r="BZ132" s="129"/>
      <c r="CA132" s="40"/>
      <c r="CB132" s="40"/>
      <c r="CC132" s="40"/>
      <c r="CD132" s="130"/>
      <c r="CE132" s="41"/>
      <c r="CF132" s="41"/>
      <c r="CG132" s="41"/>
      <c r="CH132" s="41"/>
      <c r="CI132" s="41"/>
      <c r="CJ132" s="41"/>
    </row>
    <row r="133" spans="2:88" s="42" customFormat="1" ht="54" hidden="1" customHeight="1" x14ac:dyDescent="0.25">
      <c r="B133" s="307"/>
      <c r="C133" s="187" t="s">
        <v>289</v>
      </c>
      <c r="D133" s="308"/>
      <c r="E133" s="365"/>
      <c r="F133" s="365"/>
      <c r="G133" s="308"/>
      <c r="H133" s="365"/>
      <c r="I133" s="365"/>
      <c r="J133" s="308"/>
      <c r="K133" s="309">
        <f>L133</f>
        <v>0</v>
      </c>
      <c r="L133" s="309">
        <v>0</v>
      </c>
      <c r="M133" s="309"/>
      <c r="N133" s="354"/>
      <c r="O133" s="354"/>
      <c r="P133" s="309">
        <f>R133</f>
        <v>0</v>
      </c>
      <c r="Q133" s="344" t="e">
        <f t="shared" si="310"/>
        <v>#DIV/0!</v>
      </c>
      <c r="R133" s="309">
        <v>0</v>
      </c>
      <c r="S133" s="344" t="e">
        <f t="shared" si="311"/>
        <v>#DIV/0!</v>
      </c>
      <c r="T133" s="344"/>
      <c r="U133" s="344"/>
      <c r="V133" s="308"/>
      <c r="W133" s="308"/>
      <c r="X133" s="308"/>
      <c r="Y133" s="308"/>
      <c r="Z133" s="309">
        <f>AB133</f>
        <v>0</v>
      </c>
      <c r="AA133" s="344" t="e">
        <f t="shared" ref="AA133:AA135" si="332">Z133/K133</f>
        <v>#DIV/0!</v>
      </c>
      <c r="AB133" s="309">
        <f>L133</f>
        <v>0</v>
      </c>
      <c r="AC133" s="344" t="e">
        <f t="shared" si="324"/>
        <v>#DIV/0!</v>
      </c>
      <c r="AD133" s="344"/>
      <c r="AE133" s="344"/>
      <c r="AF133" s="355"/>
      <c r="AG133" s="355"/>
      <c r="AH133" s="355"/>
      <c r="AI133" s="355"/>
      <c r="AJ133" s="309">
        <f t="shared" si="328"/>
        <v>0</v>
      </c>
      <c r="AK133" s="344" t="e">
        <f t="shared" si="329"/>
        <v>#DIV/0!</v>
      </c>
      <c r="AL133" s="309">
        <f>AB133</f>
        <v>0</v>
      </c>
      <c r="AM133" s="338" t="e">
        <f t="shared" si="330"/>
        <v>#DIV/0!</v>
      </c>
      <c r="AN133" s="338"/>
      <c r="AO133" s="338"/>
      <c r="AP133" s="355"/>
      <c r="AQ133" s="355"/>
      <c r="AR133" s="355"/>
      <c r="AS133" s="355"/>
      <c r="AT133" s="351"/>
      <c r="AU133" s="351"/>
      <c r="AV133" s="351"/>
      <c r="AW133" s="351"/>
      <c r="AX133" s="351"/>
      <c r="AY133" s="351"/>
      <c r="AZ133" s="351"/>
      <c r="BA133" s="351"/>
      <c r="BB133" s="331"/>
      <c r="BC133" s="331"/>
      <c r="BD133" s="351"/>
      <c r="BE133" s="311">
        <f t="shared" si="331"/>
        <v>0</v>
      </c>
      <c r="BF133" s="343" t="e">
        <f t="shared" si="319"/>
        <v>#DIV/0!</v>
      </c>
      <c r="BG133" s="311">
        <f>L133-AB133</f>
        <v>0</v>
      </c>
      <c r="BH133" s="345" t="e">
        <f t="shared" ref="BH133:BH135" si="333">BG133/L133</f>
        <v>#DIV/0!</v>
      </c>
      <c r="BI133" s="351"/>
      <c r="BJ133" s="331"/>
      <c r="BK133" s="331"/>
      <c r="BL133" s="351"/>
      <c r="BM133" s="124"/>
      <c r="BN133" s="125"/>
      <c r="BO133" s="125"/>
      <c r="BP133" s="124"/>
      <c r="BQ133" s="124"/>
      <c r="BR133" s="125"/>
      <c r="BS133" s="125"/>
      <c r="BT133" s="126"/>
      <c r="BU133" s="126"/>
      <c r="BV133" s="125"/>
      <c r="BW133" s="127"/>
      <c r="BX133" s="128"/>
      <c r="BY133" s="128"/>
      <c r="BZ133" s="129"/>
      <c r="CA133" s="40"/>
      <c r="CB133" s="40"/>
      <c r="CC133" s="40"/>
      <c r="CD133" s="130"/>
      <c r="CE133" s="41"/>
      <c r="CF133" s="41"/>
      <c r="CG133" s="41"/>
      <c r="CH133" s="41"/>
      <c r="CI133" s="41"/>
      <c r="CJ133" s="41"/>
    </row>
    <row r="134" spans="2:88" s="42" customFormat="1" ht="54" hidden="1" customHeight="1" x14ac:dyDescent="0.25">
      <c r="B134" s="301" t="s">
        <v>31</v>
      </c>
      <c r="C134" s="186" t="s">
        <v>64</v>
      </c>
      <c r="D134" s="308"/>
      <c r="E134" s="365"/>
      <c r="F134" s="365"/>
      <c r="G134" s="308"/>
      <c r="H134" s="365"/>
      <c r="I134" s="365"/>
      <c r="J134" s="308"/>
      <c r="K134" s="229">
        <f>L134</f>
        <v>0</v>
      </c>
      <c r="L134" s="229">
        <f>L135</f>
        <v>0</v>
      </c>
      <c r="M134" s="229"/>
      <c r="N134" s="354"/>
      <c r="O134" s="354"/>
      <c r="P134" s="229">
        <f>R134</f>
        <v>0</v>
      </c>
      <c r="Q134" s="342" t="e">
        <f t="shared" si="310"/>
        <v>#DIV/0!</v>
      </c>
      <c r="R134" s="229">
        <f>R135</f>
        <v>0</v>
      </c>
      <c r="S134" s="342" t="e">
        <f t="shared" si="311"/>
        <v>#DIV/0!</v>
      </c>
      <c r="T134" s="342"/>
      <c r="U134" s="342"/>
      <c r="V134" s="303"/>
      <c r="W134" s="303"/>
      <c r="X134" s="308"/>
      <c r="Y134" s="308"/>
      <c r="Z134" s="229">
        <f>AB134</f>
        <v>0</v>
      </c>
      <c r="AA134" s="342" t="e">
        <f t="shared" si="332"/>
        <v>#DIV/0!</v>
      </c>
      <c r="AB134" s="229">
        <f>AB135</f>
        <v>0</v>
      </c>
      <c r="AC134" s="342" t="e">
        <f t="shared" si="324"/>
        <v>#DIV/0!</v>
      </c>
      <c r="AD134" s="342"/>
      <c r="AE134" s="342"/>
      <c r="AF134" s="355"/>
      <c r="AG134" s="355"/>
      <c r="AH134" s="355"/>
      <c r="AI134" s="355"/>
      <c r="AJ134" s="229">
        <f t="shared" si="328"/>
        <v>0</v>
      </c>
      <c r="AK134" s="342" t="e">
        <f t="shared" si="329"/>
        <v>#DIV/0!</v>
      </c>
      <c r="AL134" s="229">
        <f>AL135</f>
        <v>0</v>
      </c>
      <c r="AM134" s="338" t="e">
        <f t="shared" si="330"/>
        <v>#DIV/0!</v>
      </c>
      <c r="AN134" s="338"/>
      <c r="AO134" s="338"/>
      <c r="AP134" s="355"/>
      <c r="AQ134" s="355"/>
      <c r="AR134" s="355"/>
      <c r="AS134" s="355"/>
      <c r="AT134" s="351"/>
      <c r="AU134" s="351"/>
      <c r="AV134" s="351"/>
      <c r="AW134" s="351"/>
      <c r="AX134" s="351"/>
      <c r="AY134" s="351"/>
      <c r="AZ134" s="351"/>
      <c r="BA134" s="351"/>
      <c r="BB134" s="331"/>
      <c r="BC134" s="331"/>
      <c r="BD134" s="351"/>
      <c r="BE134" s="230">
        <f t="shared" si="331"/>
        <v>0</v>
      </c>
      <c r="BF134" s="343" t="e">
        <f t="shared" si="319"/>
        <v>#DIV/0!</v>
      </c>
      <c r="BG134" s="230">
        <f>BG135</f>
        <v>0</v>
      </c>
      <c r="BH134" s="343" t="e">
        <f t="shared" si="333"/>
        <v>#DIV/0!</v>
      </c>
      <c r="BI134" s="351"/>
      <c r="BJ134" s="331"/>
      <c r="BK134" s="331"/>
      <c r="BL134" s="351"/>
      <c r="BM134" s="124"/>
      <c r="BN134" s="125"/>
      <c r="BO134" s="125"/>
      <c r="BP134" s="124"/>
      <c r="BQ134" s="124"/>
      <c r="BR134" s="125"/>
      <c r="BS134" s="125"/>
      <c r="BT134" s="126"/>
      <c r="BU134" s="126"/>
      <c r="BV134" s="125"/>
      <c r="BW134" s="127"/>
      <c r="BX134" s="128"/>
      <c r="BY134" s="128"/>
      <c r="BZ134" s="129"/>
      <c r="CA134" s="40"/>
      <c r="CB134" s="40"/>
      <c r="CC134" s="40"/>
      <c r="CD134" s="130"/>
      <c r="CE134" s="41"/>
      <c r="CF134" s="41"/>
      <c r="CG134" s="41"/>
      <c r="CH134" s="41"/>
      <c r="CI134" s="41"/>
      <c r="CJ134" s="41"/>
    </row>
    <row r="135" spans="2:88" s="42" customFormat="1" ht="54" hidden="1" customHeight="1" x14ac:dyDescent="0.25">
      <c r="B135" s="307"/>
      <c r="C135" s="187" t="s">
        <v>289</v>
      </c>
      <c r="D135" s="308"/>
      <c r="E135" s="365"/>
      <c r="F135" s="365"/>
      <c r="G135" s="308"/>
      <c r="H135" s="365"/>
      <c r="I135" s="365"/>
      <c r="J135" s="308"/>
      <c r="K135" s="309">
        <f>L135</f>
        <v>0</v>
      </c>
      <c r="L135" s="309">
        <v>0</v>
      </c>
      <c r="M135" s="309"/>
      <c r="N135" s="354"/>
      <c r="O135" s="354"/>
      <c r="P135" s="309">
        <f>R135</f>
        <v>0</v>
      </c>
      <c r="Q135" s="344" t="e">
        <f t="shared" si="310"/>
        <v>#DIV/0!</v>
      </c>
      <c r="R135" s="309">
        <f>L135</f>
        <v>0</v>
      </c>
      <c r="S135" s="344" t="e">
        <f t="shared" si="311"/>
        <v>#DIV/0!</v>
      </c>
      <c r="T135" s="344"/>
      <c r="U135" s="344"/>
      <c r="V135" s="308"/>
      <c r="W135" s="308"/>
      <c r="X135" s="308"/>
      <c r="Y135" s="308"/>
      <c r="Z135" s="309">
        <f>AB135</f>
        <v>0</v>
      </c>
      <c r="AA135" s="344" t="e">
        <f t="shared" si="332"/>
        <v>#DIV/0!</v>
      </c>
      <c r="AB135" s="309">
        <f>L135</f>
        <v>0</v>
      </c>
      <c r="AC135" s="344" t="e">
        <f t="shared" si="324"/>
        <v>#DIV/0!</v>
      </c>
      <c r="AD135" s="344"/>
      <c r="AE135" s="344"/>
      <c r="AF135" s="355"/>
      <c r="AG135" s="355"/>
      <c r="AH135" s="355"/>
      <c r="AI135" s="355"/>
      <c r="AJ135" s="309">
        <f t="shared" si="328"/>
        <v>0</v>
      </c>
      <c r="AK135" s="344" t="e">
        <f t="shared" si="329"/>
        <v>#DIV/0!</v>
      </c>
      <c r="AL135" s="309">
        <f>AB135</f>
        <v>0</v>
      </c>
      <c r="AM135" s="338" t="e">
        <f t="shared" si="330"/>
        <v>#DIV/0!</v>
      </c>
      <c r="AN135" s="338"/>
      <c r="AO135" s="338"/>
      <c r="AP135" s="355"/>
      <c r="AQ135" s="355"/>
      <c r="AR135" s="355"/>
      <c r="AS135" s="355"/>
      <c r="AT135" s="351"/>
      <c r="AU135" s="351"/>
      <c r="AV135" s="351"/>
      <c r="AW135" s="351"/>
      <c r="AX135" s="351"/>
      <c r="AY135" s="351"/>
      <c r="AZ135" s="351"/>
      <c r="BA135" s="351"/>
      <c r="BB135" s="331"/>
      <c r="BC135" s="331"/>
      <c r="BD135" s="351"/>
      <c r="BE135" s="311">
        <f t="shared" si="331"/>
        <v>0</v>
      </c>
      <c r="BF135" s="343" t="e">
        <f t="shared" si="319"/>
        <v>#DIV/0!</v>
      </c>
      <c r="BG135" s="311">
        <f>L135-AB135</f>
        <v>0</v>
      </c>
      <c r="BH135" s="345" t="e">
        <f t="shared" si="333"/>
        <v>#DIV/0!</v>
      </c>
      <c r="BI135" s="351"/>
      <c r="BJ135" s="331"/>
      <c r="BK135" s="331"/>
      <c r="BL135" s="351"/>
      <c r="BM135" s="124"/>
      <c r="BN135" s="125"/>
      <c r="BO135" s="125"/>
      <c r="BP135" s="124"/>
      <c r="BQ135" s="124"/>
      <c r="BR135" s="125"/>
      <c r="BS135" s="125"/>
      <c r="BT135" s="126"/>
      <c r="BU135" s="126"/>
      <c r="BV135" s="125"/>
      <c r="BW135" s="127"/>
      <c r="BX135" s="128"/>
      <c r="BY135" s="128"/>
      <c r="BZ135" s="129"/>
      <c r="CA135" s="40"/>
      <c r="CB135" s="40"/>
      <c r="CC135" s="40"/>
      <c r="CD135" s="130"/>
      <c r="CE135" s="41"/>
      <c r="CF135" s="41"/>
      <c r="CG135" s="41"/>
      <c r="CH135" s="41"/>
      <c r="CI135" s="41"/>
      <c r="CJ135" s="41"/>
    </row>
    <row r="136" spans="2:88" s="42" customFormat="1" ht="54" hidden="1" customHeight="1" x14ac:dyDescent="0.25">
      <c r="B136" s="301" t="s">
        <v>67</v>
      </c>
      <c r="C136" s="186" t="s">
        <v>288</v>
      </c>
      <c r="D136" s="303"/>
      <c r="E136" s="355"/>
      <c r="F136" s="355"/>
      <c r="G136" s="303"/>
      <c r="H136" s="355"/>
      <c r="I136" s="355"/>
      <c r="J136" s="303"/>
      <c r="K136" s="229">
        <f t="shared" ref="K136:K137" si="334">L136</f>
        <v>0</v>
      </c>
      <c r="L136" s="229">
        <f>L137</f>
        <v>0</v>
      </c>
      <c r="M136" s="229"/>
      <c r="N136" s="354"/>
      <c r="O136" s="354"/>
      <c r="P136" s="229">
        <f t="shared" ref="P136:P137" si="335">R136</f>
        <v>24465.020120000001</v>
      </c>
      <c r="Q136" s="342">
        <v>0</v>
      </c>
      <c r="R136" s="229">
        <f>R137</f>
        <v>24465.020120000001</v>
      </c>
      <c r="S136" s="342">
        <v>0</v>
      </c>
      <c r="T136" s="342"/>
      <c r="U136" s="342"/>
      <c r="V136" s="303"/>
      <c r="W136" s="303"/>
      <c r="X136" s="303"/>
      <c r="Y136" s="303"/>
      <c r="Z136" s="229">
        <f t="shared" ref="Z136:Z137" si="336">AB136</f>
        <v>0</v>
      </c>
      <c r="AA136" s="342">
        <v>0</v>
      </c>
      <c r="AB136" s="229">
        <f>AB137</f>
        <v>0</v>
      </c>
      <c r="AC136" s="342">
        <v>0</v>
      </c>
      <c r="AD136" s="342"/>
      <c r="AE136" s="342"/>
      <c r="AF136" s="303"/>
      <c r="AG136" s="303"/>
      <c r="AH136" s="303"/>
      <c r="AI136" s="303"/>
      <c r="AJ136" s="229">
        <f>AL136</f>
        <v>0</v>
      </c>
      <c r="AK136" s="342">
        <v>0</v>
      </c>
      <c r="AL136" s="229">
        <f>AL137</f>
        <v>0</v>
      </c>
      <c r="AM136" s="338">
        <v>0</v>
      </c>
      <c r="AN136" s="338"/>
      <c r="AO136" s="338"/>
      <c r="AP136" s="303"/>
      <c r="AQ136" s="303"/>
      <c r="AR136" s="303"/>
      <c r="AS136" s="303"/>
      <c r="AT136" s="351"/>
      <c r="AU136" s="351"/>
      <c r="AV136" s="351"/>
      <c r="AW136" s="351"/>
      <c r="AX136" s="351"/>
      <c r="AY136" s="351"/>
      <c r="AZ136" s="351"/>
      <c r="BA136" s="351"/>
      <c r="BB136" s="351"/>
      <c r="BC136" s="351"/>
      <c r="BD136" s="351"/>
      <c r="BE136" s="230">
        <f>BG136</f>
        <v>0</v>
      </c>
      <c r="BF136" s="343" t="e">
        <f t="shared" ref="BF136:BF137" si="337">BE136/K136</f>
        <v>#DIV/0!</v>
      </c>
      <c r="BG136" s="230">
        <f>BG137</f>
        <v>0</v>
      </c>
      <c r="BH136" s="343" t="e">
        <f t="shared" ref="BH136:BH137" si="338">BG136/AJ136</f>
        <v>#DIV/0!</v>
      </c>
      <c r="BI136" s="331"/>
      <c r="BJ136" s="331"/>
      <c r="BK136" s="331"/>
      <c r="BL136" s="331"/>
      <c r="BM136" s="41"/>
      <c r="BN136" s="41"/>
    </row>
    <row r="137" spans="2:88" s="144" customFormat="1" ht="51.75" hidden="1" customHeight="1" x14ac:dyDescent="0.25">
      <c r="B137" s="313"/>
      <c r="C137" s="193" t="s">
        <v>418</v>
      </c>
      <c r="D137" s="314"/>
      <c r="E137" s="368"/>
      <c r="F137" s="368"/>
      <c r="G137" s="314"/>
      <c r="H137" s="368"/>
      <c r="I137" s="368"/>
      <c r="J137" s="314"/>
      <c r="K137" s="315">
        <f t="shared" si="334"/>
        <v>0</v>
      </c>
      <c r="L137" s="315">
        <v>0</v>
      </c>
      <c r="M137" s="315"/>
      <c r="N137" s="369"/>
      <c r="O137" s="369"/>
      <c r="P137" s="315">
        <f t="shared" si="335"/>
        <v>24465.020120000001</v>
      </c>
      <c r="Q137" s="359">
        <v>0</v>
      </c>
      <c r="R137" s="315">
        <v>24465.020120000001</v>
      </c>
      <c r="S137" s="359">
        <v>0</v>
      </c>
      <c r="T137" s="359"/>
      <c r="U137" s="359"/>
      <c r="V137" s="314"/>
      <c r="W137" s="314"/>
      <c r="X137" s="314"/>
      <c r="Y137" s="314"/>
      <c r="Z137" s="315">
        <f t="shared" si="336"/>
        <v>0</v>
      </c>
      <c r="AA137" s="359">
        <v>0</v>
      </c>
      <c r="AB137" s="315">
        <v>0</v>
      </c>
      <c r="AC137" s="359">
        <v>0</v>
      </c>
      <c r="AD137" s="359"/>
      <c r="AE137" s="359"/>
      <c r="AF137" s="314"/>
      <c r="AG137" s="314"/>
      <c r="AH137" s="314"/>
      <c r="AI137" s="314"/>
      <c r="AJ137" s="315">
        <v>0</v>
      </c>
      <c r="AK137" s="359">
        <v>0</v>
      </c>
      <c r="AL137" s="315">
        <v>0</v>
      </c>
      <c r="AM137" s="338">
        <v>0</v>
      </c>
      <c r="AN137" s="338"/>
      <c r="AO137" s="338"/>
      <c r="AP137" s="314"/>
      <c r="AQ137" s="314"/>
      <c r="AR137" s="314"/>
      <c r="AS137" s="314"/>
      <c r="AT137" s="370"/>
      <c r="AU137" s="370"/>
      <c r="AV137" s="370"/>
      <c r="AW137" s="370"/>
      <c r="AX137" s="370"/>
      <c r="AY137" s="370"/>
      <c r="AZ137" s="370"/>
      <c r="BA137" s="370"/>
      <c r="BB137" s="370"/>
      <c r="BC137" s="370"/>
      <c r="BD137" s="370"/>
      <c r="BE137" s="317">
        <f>BG137</f>
        <v>0</v>
      </c>
      <c r="BF137" s="360" t="e">
        <f t="shared" si="337"/>
        <v>#DIV/0!</v>
      </c>
      <c r="BG137" s="317">
        <f>L137-AB137</f>
        <v>0</v>
      </c>
      <c r="BH137" s="360" t="e">
        <f t="shared" si="338"/>
        <v>#DIV/0!</v>
      </c>
      <c r="BI137" s="316"/>
      <c r="BJ137" s="316"/>
      <c r="BK137" s="316"/>
      <c r="BL137" s="316"/>
      <c r="BM137" s="145"/>
      <c r="BN137" s="145"/>
    </row>
    <row r="138" spans="2:88" s="42" customFormat="1" ht="111" customHeight="1" x14ac:dyDescent="0.25">
      <c r="B138" s="346" t="s">
        <v>31</v>
      </c>
      <c r="C138" s="189" t="s">
        <v>84</v>
      </c>
      <c r="D138" s="347"/>
      <c r="E138" s="347"/>
      <c r="F138" s="347"/>
      <c r="G138" s="347"/>
      <c r="H138" s="347"/>
      <c r="I138" s="347"/>
      <c r="J138" s="347"/>
      <c r="K138" s="348">
        <f>L138</f>
        <v>147675.14757999999</v>
      </c>
      <c r="L138" s="348">
        <f>L139</f>
        <v>147675.14757999999</v>
      </c>
      <c r="M138" s="348"/>
      <c r="N138" s="348"/>
      <c r="O138" s="348"/>
      <c r="P138" s="348">
        <f t="shared" si="315"/>
        <v>132561.41344999999</v>
      </c>
      <c r="Q138" s="349">
        <f t="shared" si="310"/>
        <v>0.89765553393598307</v>
      </c>
      <c r="R138" s="348">
        <f>R139</f>
        <v>132561.41344999999</v>
      </c>
      <c r="S138" s="349">
        <f t="shared" si="311"/>
        <v>0.89765553393598307</v>
      </c>
      <c r="T138" s="349"/>
      <c r="U138" s="349"/>
      <c r="V138" s="347"/>
      <c r="W138" s="347"/>
      <c r="X138" s="347"/>
      <c r="Y138" s="347"/>
      <c r="Z138" s="348">
        <f>Z139</f>
        <v>132561.41344999999</v>
      </c>
      <c r="AA138" s="349">
        <f t="shared" si="314"/>
        <v>0.89765553393598307</v>
      </c>
      <c r="AB138" s="348">
        <f>AB139</f>
        <v>132561.41344999999</v>
      </c>
      <c r="AC138" s="349">
        <f t="shared" si="312"/>
        <v>0.89765553393598307</v>
      </c>
      <c r="AD138" s="349"/>
      <c r="AE138" s="349"/>
      <c r="AF138" s="347"/>
      <c r="AG138" s="347"/>
      <c r="AH138" s="347"/>
      <c r="AI138" s="347"/>
      <c r="AJ138" s="348">
        <f t="shared" si="316"/>
        <v>147675.14757999999</v>
      </c>
      <c r="AK138" s="349">
        <f t="shared" si="318"/>
        <v>1</v>
      </c>
      <c r="AL138" s="348">
        <f>AL139</f>
        <v>147675.14757999999</v>
      </c>
      <c r="AM138" s="338">
        <f t="shared" si="313"/>
        <v>1</v>
      </c>
      <c r="AN138" s="338"/>
      <c r="AO138" s="338"/>
      <c r="AP138" s="347"/>
      <c r="AQ138" s="347"/>
      <c r="AR138" s="347"/>
      <c r="AS138" s="347"/>
      <c r="AT138" s="350"/>
      <c r="AU138" s="350"/>
      <c r="AV138" s="331"/>
      <c r="AW138" s="350"/>
      <c r="AX138" s="350"/>
      <c r="AY138" s="350"/>
      <c r="AZ138" s="331"/>
      <c r="BA138" s="350">
        <f>BB138</f>
        <v>140260.35412</v>
      </c>
      <c r="BB138" s="350">
        <f>BB139</f>
        <v>140260.35412</v>
      </c>
      <c r="BC138" s="350"/>
      <c r="BD138" s="331"/>
      <c r="BE138" s="352">
        <f t="shared" ref="BE138:BE174" si="339">BG138+BI138+BK138</f>
        <v>15113.734129999997</v>
      </c>
      <c r="BF138" s="343">
        <f t="shared" si="319"/>
        <v>0.1023444660640169</v>
      </c>
      <c r="BG138" s="352">
        <f>BG139</f>
        <v>15113.734129999997</v>
      </c>
      <c r="BH138" s="353">
        <f t="shared" ref="BH138:BH170" si="340">BG138/AJ138</f>
        <v>0.1023444660640169</v>
      </c>
      <c r="BI138" s="350"/>
      <c r="BJ138" s="350"/>
      <c r="BK138" s="350"/>
      <c r="BL138" s="350"/>
      <c r="BM138" s="41"/>
      <c r="BN138" s="41"/>
    </row>
    <row r="139" spans="2:88" s="43" customFormat="1" ht="65.25" customHeight="1" x14ac:dyDescent="0.25">
      <c r="B139" s="358" t="s">
        <v>62</v>
      </c>
      <c r="C139" s="196" t="s">
        <v>85</v>
      </c>
      <c r="D139" s="355"/>
      <c r="E139" s="355"/>
      <c r="F139" s="355"/>
      <c r="G139" s="355"/>
      <c r="H139" s="355"/>
      <c r="I139" s="355"/>
      <c r="J139" s="355"/>
      <c r="K139" s="354">
        <f t="shared" ref="K139:K141" si="341">L139</f>
        <v>147675.14757999999</v>
      </c>
      <c r="L139" s="354">
        <f>L140+L141</f>
        <v>147675.14757999999</v>
      </c>
      <c r="M139" s="354"/>
      <c r="N139" s="354"/>
      <c r="O139" s="354"/>
      <c r="P139" s="354">
        <f t="shared" si="315"/>
        <v>132561.41344999999</v>
      </c>
      <c r="Q139" s="338">
        <f t="shared" si="310"/>
        <v>0.89765553393598307</v>
      </c>
      <c r="R139" s="354">
        <f>R140+R141</f>
        <v>132561.41344999999</v>
      </c>
      <c r="S139" s="338">
        <f t="shared" si="311"/>
        <v>0.89765553393598307</v>
      </c>
      <c r="T139" s="338"/>
      <c r="U139" s="338"/>
      <c r="V139" s="355"/>
      <c r="W139" s="355"/>
      <c r="X139" s="355"/>
      <c r="Y139" s="355"/>
      <c r="Z139" s="354">
        <f>AB139</f>
        <v>132561.41344999999</v>
      </c>
      <c r="AA139" s="338">
        <f t="shared" si="314"/>
        <v>0.89765553393598307</v>
      </c>
      <c r="AB139" s="354">
        <f>AB140+AB141</f>
        <v>132561.41344999999</v>
      </c>
      <c r="AC139" s="338">
        <f t="shared" si="312"/>
        <v>0.89765553393598307</v>
      </c>
      <c r="AD139" s="338"/>
      <c r="AE139" s="338"/>
      <c r="AF139" s="355"/>
      <c r="AG139" s="355"/>
      <c r="AH139" s="355"/>
      <c r="AI139" s="355"/>
      <c r="AJ139" s="354">
        <f t="shared" si="316"/>
        <v>147675.14757999999</v>
      </c>
      <c r="AK139" s="342">
        <f t="shared" si="318"/>
        <v>1</v>
      </c>
      <c r="AL139" s="354">
        <f>AL140+AL141</f>
        <v>147675.14757999999</v>
      </c>
      <c r="AM139" s="338">
        <f t="shared" si="313"/>
        <v>1</v>
      </c>
      <c r="AN139" s="338"/>
      <c r="AO139" s="338"/>
      <c r="AP139" s="355"/>
      <c r="AQ139" s="355"/>
      <c r="AR139" s="355"/>
      <c r="AS139" s="355"/>
      <c r="AT139" s="351">
        <f>AT140+AT141</f>
        <v>140260.35412</v>
      </c>
      <c r="AU139" s="351"/>
      <c r="AV139" s="351"/>
      <c r="AW139" s="351"/>
      <c r="AX139" s="351"/>
      <c r="AY139" s="351"/>
      <c r="AZ139" s="351"/>
      <c r="BA139" s="351">
        <f>BB139</f>
        <v>140260.35412</v>
      </c>
      <c r="BB139" s="351">
        <f>BB140+BB141</f>
        <v>140260.35412</v>
      </c>
      <c r="BC139" s="351"/>
      <c r="BD139" s="351"/>
      <c r="BE139" s="356">
        <f t="shared" si="339"/>
        <v>15113.734129999997</v>
      </c>
      <c r="BF139" s="343">
        <f t="shared" si="319"/>
        <v>0.1023444660640169</v>
      </c>
      <c r="BG139" s="356">
        <f>BG140+BG141</f>
        <v>15113.734129999997</v>
      </c>
      <c r="BH139" s="357">
        <f t="shared" si="340"/>
        <v>0.1023444660640169</v>
      </c>
      <c r="BI139" s="351"/>
      <c r="BJ139" s="351"/>
      <c r="BK139" s="351"/>
      <c r="BL139" s="351"/>
    </row>
    <row r="140" spans="2:88" s="43" customFormat="1" ht="35.25" hidden="1" customHeight="1" x14ac:dyDescent="0.25">
      <c r="B140" s="355"/>
      <c r="C140" s="196" t="s">
        <v>86</v>
      </c>
      <c r="D140" s="355"/>
      <c r="E140" s="355"/>
      <c r="F140" s="355"/>
      <c r="G140" s="355"/>
      <c r="H140" s="355"/>
      <c r="I140" s="355"/>
      <c r="J140" s="355"/>
      <c r="K140" s="354">
        <f t="shared" si="341"/>
        <v>146714.79345999999</v>
      </c>
      <c r="L140" s="354">
        <v>146714.79345999999</v>
      </c>
      <c r="M140" s="354"/>
      <c r="N140" s="354"/>
      <c r="O140" s="354"/>
      <c r="P140" s="354">
        <f t="shared" si="315"/>
        <v>131643.02867999999</v>
      </c>
      <c r="Q140" s="338">
        <f t="shared" si="310"/>
        <v>0.89727167639636063</v>
      </c>
      <c r="R140" s="354">
        <v>131643.02867999999</v>
      </c>
      <c r="S140" s="338">
        <f t="shared" si="311"/>
        <v>0.89727167639636063</v>
      </c>
      <c r="T140" s="338"/>
      <c r="U140" s="338"/>
      <c r="V140" s="355"/>
      <c r="W140" s="355"/>
      <c r="X140" s="355"/>
      <c r="Y140" s="355"/>
      <c r="Z140" s="354">
        <f>AB140</f>
        <v>131643.02867999999</v>
      </c>
      <c r="AA140" s="338">
        <f t="shared" si="314"/>
        <v>0.89727167639636063</v>
      </c>
      <c r="AB140" s="354">
        <v>131643.02867999999</v>
      </c>
      <c r="AC140" s="338">
        <f t="shared" si="312"/>
        <v>0.89727167639636063</v>
      </c>
      <c r="AD140" s="338"/>
      <c r="AE140" s="338"/>
      <c r="AF140" s="355"/>
      <c r="AG140" s="355"/>
      <c r="AH140" s="355"/>
      <c r="AI140" s="355"/>
      <c r="AJ140" s="354">
        <f t="shared" si="316"/>
        <v>146714.79345999999</v>
      </c>
      <c r="AK140" s="342">
        <f t="shared" si="318"/>
        <v>1</v>
      </c>
      <c r="AL140" s="354">
        <v>146714.79345999999</v>
      </c>
      <c r="AM140" s="338">
        <f t="shared" si="313"/>
        <v>1</v>
      </c>
      <c r="AN140" s="338"/>
      <c r="AO140" s="338"/>
      <c r="AP140" s="355"/>
      <c r="AQ140" s="355"/>
      <c r="AR140" s="355"/>
      <c r="AS140" s="355"/>
      <c r="AT140" s="351">
        <f>BB140-AF140</f>
        <v>139300</v>
      </c>
      <c r="AU140" s="351"/>
      <c r="AV140" s="351"/>
      <c r="AW140" s="351"/>
      <c r="AX140" s="351"/>
      <c r="AY140" s="351"/>
      <c r="AZ140" s="351"/>
      <c r="BA140" s="351">
        <f>BB140</f>
        <v>139300</v>
      </c>
      <c r="BB140" s="351">
        <v>139300</v>
      </c>
      <c r="BC140" s="351"/>
      <c r="BD140" s="351"/>
      <c r="BE140" s="356">
        <f t="shared" si="339"/>
        <v>15071.764779999998</v>
      </c>
      <c r="BF140" s="343">
        <f t="shared" si="319"/>
        <v>0.10272832360363941</v>
      </c>
      <c r="BG140" s="356">
        <f>L140-AB140</f>
        <v>15071.764779999998</v>
      </c>
      <c r="BH140" s="357">
        <f t="shared" si="340"/>
        <v>0.10272832360363941</v>
      </c>
      <c r="BI140" s="351"/>
      <c r="BJ140" s="351"/>
      <c r="BK140" s="351"/>
      <c r="BL140" s="351"/>
    </row>
    <row r="141" spans="2:88" s="43" customFormat="1" ht="40.5" hidden="1" customHeight="1" x14ac:dyDescent="0.25">
      <c r="B141" s="355"/>
      <c r="C141" s="197" t="s">
        <v>87</v>
      </c>
      <c r="D141" s="355"/>
      <c r="E141" s="355"/>
      <c r="F141" s="355"/>
      <c r="G141" s="355"/>
      <c r="H141" s="355"/>
      <c r="I141" s="355"/>
      <c r="J141" s="355"/>
      <c r="K141" s="354">
        <f t="shared" si="341"/>
        <v>960.35411999999997</v>
      </c>
      <c r="L141" s="354">
        <v>960.35411999999997</v>
      </c>
      <c r="M141" s="354"/>
      <c r="N141" s="354"/>
      <c r="O141" s="354"/>
      <c r="P141" s="354">
        <f t="shared" si="315"/>
        <v>918.38477</v>
      </c>
      <c r="Q141" s="338">
        <f t="shared" si="310"/>
        <v>0.95629804764100979</v>
      </c>
      <c r="R141" s="354">
        <v>918.38477</v>
      </c>
      <c r="S141" s="338">
        <f t="shared" si="311"/>
        <v>0.95629804764100979</v>
      </c>
      <c r="T141" s="338"/>
      <c r="U141" s="338"/>
      <c r="V141" s="355"/>
      <c r="W141" s="355"/>
      <c r="X141" s="355"/>
      <c r="Y141" s="355"/>
      <c r="Z141" s="354">
        <f>AB141</f>
        <v>918.38477</v>
      </c>
      <c r="AA141" s="338">
        <f t="shared" si="314"/>
        <v>0.95629804764100979</v>
      </c>
      <c r="AB141" s="354">
        <v>918.38477</v>
      </c>
      <c r="AC141" s="338">
        <f t="shared" si="312"/>
        <v>0.95629804764100979</v>
      </c>
      <c r="AD141" s="338"/>
      <c r="AE141" s="338"/>
      <c r="AF141" s="355"/>
      <c r="AG141" s="355"/>
      <c r="AH141" s="355"/>
      <c r="AI141" s="355"/>
      <c r="AJ141" s="354">
        <f t="shared" si="316"/>
        <v>960.35411999999997</v>
      </c>
      <c r="AK141" s="342">
        <f t="shared" si="318"/>
        <v>1</v>
      </c>
      <c r="AL141" s="354">
        <v>960.35411999999997</v>
      </c>
      <c r="AM141" s="338">
        <f t="shared" si="313"/>
        <v>1</v>
      </c>
      <c r="AN141" s="338"/>
      <c r="AO141" s="338"/>
      <c r="AP141" s="355"/>
      <c r="AQ141" s="355"/>
      <c r="AR141" s="355"/>
      <c r="AS141" s="355"/>
      <c r="AT141" s="351">
        <f>BB141-AF141</f>
        <v>960.35411999999997</v>
      </c>
      <c r="AU141" s="351"/>
      <c r="AV141" s="351"/>
      <c r="AW141" s="351"/>
      <c r="AX141" s="351"/>
      <c r="AY141" s="351"/>
      <c r="AZ141" s="351"/>
      <c r="BA141" s="351">
        <f>BB141</f>
        <v>960.35411999999997</v>
      </c>
      <c r="BB141" s="351">
        <f>L141</f>
        <v>960.35411999999997</v>
      </c>
      <c r="BC141" s="351"/>
      <c r="BD141" s="351"/>
      <c r="BE141" s="356">
        <f t="shared" si="339"/>
        <v>41.969349999999963</v>
      </c>
      <c r="BF141" s="343">
        <f t="shared" si="319"/>
        <v>4.3701952358990208E-2</v>
      </c>
      <c r="BG141" s="356">
        <f>L141-AB141</f>
        <v>41.969349999999963</v>
      </c>
      <c r="BH141" s="357">
        <f t="shared" si="340"/>
        <v>4.3701952358990208E-2</v>
      </c>
      <c r="BI141" s="351"/>
      <c r="BJ141" s="351"/>
      <c r="BK141" s="351"/>
      <c r="BL141" s="351"/>
    </row>
    <row r="142" spans="2:88" s="53" customFormat="1" ht="76.5" customHeight="1" x14ac:dyDescent="0.25">
      <c r="B142" s="346" t="s">
        <v>76</v>
      </c>
      <c r="C142" s="198" t="s">
        <v>89</v>
      </c>
      <c r="D142" s="347"/>
      <c r="E142" s="347">
        <f>F142</f>
        <v>0</v>
      </c>
      <c r="F142" s="347">
        <f>F143</f>
        <v>0</v>
      </c>
      <c r="G142" s="347">
        <f>G143</f>
        <v>0</v>
      </c>
      <c r="H142" s="347" t="e">
        <f t="shared" ref="H142:H143" si="342">I142</f>
        <v>#REF!</v>
      </c>
      <c r="I142" s="347" t="e">
        <f>I143+#REF!</f>
        <v>#REF!</v>
      </c>
      <c r="J142" s="347"/>
      <c r="K142" s="348">
        <f>L142+N142+O142</f>
        <v>739966.83915000001</v>
      </c>
      <c r="L142" s="348">
        <f>L144</f>
        <v>739966.83915000001</v>
      </c>
      <c r="M142" s="348"/>
      <c r="N142" s="348">
        <f>G142+J142</f>
        <v>0</v>
      </c>
      <c r="O142" s="348">
        <v>0</v>
      </c>
      <c r="P142" s="348">
        <f t="shared" si="315"/>
        <v>420605.52424</v>
      </c>
      <c r="Q142" s="349">
        <f t="shared" si="310"/>
        <v>0.56841131519238031</v>
      </c>
      <c r="R142" s="348">
        <f>R144</f>
        <v>420605.52424</v>
      </c>
      <c r="S142" s="349">
        <f t="shared" si="311"/>
        <v>0.56841131519238031</v>
      </c>
      <c r="T142" s="349"/>
      <c r="U142" s="349"/>
      <c r="V142" s="347"/>
      <c r="W142" s="347"/>
      <c r="X142" s="347"/>
      <c r="Y142" s="347"/>
      <c r="Z142" s="348">
        <f>AB142+AF142+AH142</f>
        <v>419554.98618000001</v>
      </c>
      <c r="AA142" s="349">
        <f t="shared" si="314"/>
        <v>0.56699160554538208</v>
      </c>
      <c r="AB142" s="348">
        <f>AB144</f>
        <v>419554.98618000001</v>
      </c>
      <c r="AC142" s="349">
        <f t="shared" si="312"/>
        <v>0.56699160554538208</v>
      </c>
      <c r="AD142" s="349"/>
      <c r="AE142" s="349"/>
      <c r="AF142" s="347"/>
      <c r="AG142" s="347"/>
      <c r="AH142" s="347"/>
      <c r="AI142" s="347"/>
      <c r="AJ142" s="348">
        <f t="shared" si="316"/>
        <v>526030.2352900001</v>
      </c>
      <c r="AK142" s="349">
        <f t="shared" si="318"/>
        <v>0.71088352539453126</v>
      </c>
      <c r="AL142" s="348">
        <f>AL144</f>
        <v>526030.2352900001</v>
      </c>
      <c r="AM142" s="338">
        <f t="shared" si="313"/>
        <v>0.71088352539453126</v>
      </c>
      <c r="AN142" s="338"/>
      <c r="AO142" s="338"/>
      <c r="AP142" s="347"/>
      <c r="AQ142" s="347"/>
      <c r="AR142" s="347"/>
      <c r="AS142" s="347"/>
      <c r="AT142" s="350">
        <f>AT143+AT144</f>
        <v>0</v>
      </c>
      <c r="AU142" s="350"/>
      <c r="AV142" s="350"/>
      <c r="AW142" s="350" t="e">
        <f t="shared" ref="AW142:AW143" si="343">AX142</f>
        <v>#REF!</v>
      </c>
      <c r="AX142" s="350" t="e">
        <f>AX143+#REF!</f>
        <v>#REF!</v>
      </c>
      <c r="AY142" s="350"/>
      <c r="AZ142" s="350"/>
      <c r="BA142" s="350">
        <f t="shared" ref="BA142:BA143" si="344">BB142</f>
        <v>185088.16058</v>
      </c>
      <c r="BB142" s="350">
        <f>BB143+BB144</f>
        <v>185088.16058</v>
      </c>
      <c r="BC142" s="350"/>
      <c r="BD142" s="350"/>
      <c r="BE142" s="352">
        <f t="shared" si="339"/>
        <v>320411.85296999995</v>
      </c>
      <c r="BF142" s="343">
        <f t="shared" si="319"/>
        <v>0.43300839445461781</v>
      </c>
      <c r="BG142" s="352">
        <f>BG144</f>
        <v>320411.85296999995</v>
      </c>
      <c r="BH142" s="353">
        <f t="shared" si="340"/>
        <v>0.60911299669563124</v>
      </c>
      <c r="BI142" s="350"/>
      <c r="BJ142" s="350"/>
      <c r="BK142" s="350"/>
      <c r="BL142" s="350"/>
    </row>
    <row r="143" spans="2:88" s="54" customFormat="1" ht="54.75" hidden="1" customHeight="1" x14ac:dyDescent="0.3">
      <c r="B143" s="308"/>
      <c r="C143" s="199" t="s">
        <v>57</v>
      </c>
      <c r="D143" s="308"/>
      <c r="E143" s="308">
        <f>F143</f>
        <v>0</v>
      </c>
      <c r="F143" s="308">
        <v>0</v>
      </c>
      <c r="G143" s="308"/>
      <c r="H143" s="308">
        <f t="shared" si="342"/>
        <v>0</v>
      </c>
      <c r="I143" s="308">
        <v>0</v>
      </c>
      <c r="J143" s="308"/>
      <c r="K143" s="309">
        <f t="shared" ref="K143" si="345">L143</f>
        <v>0</v>
      </c>
      <c r="L143" s="309">
        <v>0</v>
      </c>
      <c r="M143" s="309"/>
      <c r="N143" s="309"/>
      <c r="O143" s="309"/>
      <c r="P143" s="309">
        <f t="shared" si="315"/>
        <v>0</v>
      </c>
      <c r="Q143" s="337" t="e">
        <f t="shared" si="310"/>
        <v>#DIV/0!</v>
      </c>
      <c r="R143" s="309">
        <v>0</v>
      </c>
      <c r="S143" s="337" t="e">
        <f t="shared" si="311"/>
        <v>#DIV/0!</v>
      </c>
      <c r="T143" s="337"/>
      <c r="U143" s="337"/>
      <c r="V143" s="308"/>
      <c r="W143" s="308"/>
      <c r="X143" s="308"/>
      <c r="Y143" s="308"/>
      <c r="Z143" s="309">
        <f t="shared" ref="Z143" si="346">AB143</f>
        <v>0</v>
      </c>
      <c r="AA143" s="337" t="e">
        <f t="shared" si="314"/>
        <v>#DIV/0!</v>
      </c>
      <c r="AB143" s="309">
        <v>0</v>
      </c>
      <c r="AC143" s="337" t="e">
        <f t="shared" si="312"/>
        <v>#DIV/0!</v>
      </c>
      <c r="AD143" s="337"/>
      <c r="AE143" s="337"/>
      <c r="AF143" s="308"/>
      <c r="AG143" s="308"/>
      <c r="AH143" s="308"/>
      <c r="AI143" s="308"/>
      <c r="AJ143" s="309">
        <f t="shared" si="316"/>
        <v>0</v>
      </c>
      <c r="AK143" s="337" t="e">
        <f t="shared" si="318"/>
        <v>#DIV/0!</v>
      </c>
      <c r="AL143" s="309">
        <v>0</v>
      </c>
      <c r="AM143" s="338" t="e">
        <f t="shared" si="313"/>
        <v>#DIV/0!</v>
      </c>
      <c r="AN143" s="338"/>
      <c r="AO143" s="338"/>
      <c r="AP143" s="308"/>
      <c r="AQ143" s="308"/>
      <c r="AR143" s="308"/>
      <c r="AS143" s="308"/>
      <c r="AT143" s="310">
        <f>AL143+AQ143</f>
        <v>0</v>
      </c>
      <c r="AU143" s="310"/>
      <c r="AV143" s="310"/>
      <c r="AW143" s="310">
        <f t="shared" si="343"/>
        <v>0</v>
      </c>
      <c r="AX143" s="310">
        <f>AR143+AU143</f>
        <v>0</v>
      </c>
      <c r="AY143" s="310"/>
      <c r="AZ143" s="310"/>
      <c r="BA143" s="310">
        <f t="shared" si="344"/>
        <v>0</v>
      </c>
      <c r="BB143" s="310">
        <f>AR143+AU143</f>
        <v>0</v>
      </c>
      <c r="BC143" s="310"/>
      <c r="BD143" s="310"/>
      <c r="BE143" s="311">
        <f t="shared" si="339"/>
        <v>0</v>
      </c>
      <c r="BF143" s="343" t="e">
        <f t="shared" si="319"/>
        <v>#DIV/0!</v>
      </c>
      <c r="BG143" s="311">
        <v>0</v>
      </c>
      <c r="BH143" s="353" t="e">
        <f t="shared" si="340"/>
        <v>#DIV/0!</v>
      </c>
      <c r="BI143" s="310"/>
      <c r="BJ143" s="310"/>
      <c r="BK143" s="310"/>
      <c r="BL143" s="310"/>
    </row>
    <row r="144" spans="2:88" s="55" customFormat="1" ht="53.25" customHeight="1" x14ac:dyDescent="0.3">
      <c r="B144" s="303"/>
      <c r="C144" s="200" t="s">
        <v>56</v>
      </c>
      <c r="D144" s="303"/>
      <c r="E144" s="303"/>
      <c r="F144" s="303"/>
      <c r="G144" s="303"/>
      <c r="H144" s="303"/>
      <c r="I144" s="303"/>
      <c r="J144" s="303"/>
      <c r="K144" s="229">
        <f>L144</f>
        <v>739966.83915000001</v>
      </c>
      <c r="L144" s="229">
        <f>L145+L146</f>
        <v>739966.83915000001</v>
      </c>
      <c r="M144" s="229"/>
      <c r="N144" s="229"/>
      <c r="O144" s="229"/>
      <c r="P144" s="229">
        <f t="shared" si="315"/>
        <v>420605.52424</v>
      </c>
      <c r="Q144" s="342">
        <f t="shared" si="310"/>
        <v>0.56841131519238031</v>
      </c>
      <c r="R144" s="229">
        <f>R145+R146</f>
        <v>420605.52424</v>
      </c>
      <c r="S144" s="342">
        <f t="shared" si="311"/>
        <v>0.56841131519238031</v>
      </c>
      <c r="T144" s="342"/>
      <c r="U144" s="342"/>
      <c r="V144" s="303"/>
      <c r="W144" s="303"/>
      <c r="X144" s="303"/>
      <c r="Y144" s="303"/>
      <c r="Z144" s="229">
        <f>AB144</f>
        <v>419554.98618000001</v>
      </c>
      <c r="AA144" s="342">
        <f t="shared" si="314"/>
        <v>0.56699160554538208</v>
      </c>
      <c r="AB144" s="229">
        <f>AB145+AB146</f>
        <v>419554.98618000001</v>
      </c>
      <c r="AC144" s="342">
        <f t="shared" si="312"/>
        <v>0.56699160554538208</v>
      </c>
      <c r="AD144" s="342"/>
      <c r="AE144" s="342"/>
      <c r="AF144" s="303"/>
      <c r="AG144" s="303"/>
      <c r="AH144" s="303"/>
      <c r="AI144" s="303"/>
      <c r="AJ144" s="229">
        <f t="shared" si="316"/>
        <v>526030.2352900001</v>
      </c>
      <c r="AK144" s="342">
        <f t="shared" si="318"/>
        <v>0.71088352539453126</v>
      </c>
      <c r="AL144" s="229">
        <f>AL145+AL146</f>
        <v>526030.2352900001</v>
      </c>
      <c r="AM144" s="338">
        <f t="shared" si="313"/>
        <v>0.71088352539453126</v>
      </c>
      <c r="AN144" s="338"/>
      <c r="AO144" s="338"/>
      <c r="AP144" s="303"/>
      <c r="AQ144" s="303"/>
      <c r="AR144" s="303"/>
      <c r="AS144" s="303"/>
      <c r="AT144" s="331">
        <f>AT145+AT146</f>
        <v>0</v>
      </c>
      <c r="AU144" s="331"/>
      <c r="AV144" s="331"/>
      <c r="AW144" s="331"/>
      <c r="AX144" s="331"/>
      <c r="AY144" s="331"/>
      <c r="AZ144" s="331"/>
      <c r="BA144" s="331">
        <f>BB144</f>
        <v>185088.16058</v>
      </c>
      <c r="BB144" s="331">
        <f>BB145+BB146</f>
        <v>185088.16058</v>
      </c>
      <c r="BC144" s="331"/>
      <c r="BD144" s="331"/>
      <c r="BE144" s="230">
        <f t="shared" si="339"/>
        <v>320411.85296999995</v>
      </c>
      <c r="BF144" s="343">
        <f t="shared" si="319"/>
        <v>0.43300839445461781</v>
      </c>
      <c r="BG144" s="230">
        <f>BG145+BG146</f>
        <v>320411.85296999995</v>
      </c>
      <c r="BH144" s="353">
        <f t="shared" si="340"/>
        <v>0.60911299669563124</v>
      </c>
      <c r="BI144" s="331"/>
      <c r="BJ144" s="331"/>
      <c r="BK144" s="331"/>
      <c r="BL144" s="331"/>
    </row>
    <row r="145" spans="2:66" s="55" customFormat="1" ht="36.75" hidden="1" customHeight="1" x14ac:dyDescent="0.3">
      <c r="B145" s="303"/>
      <c r="C145" s="196" t="s">
        <v>90</v>
      </c>
      <c r="D145" s="303"/>
      <c r="E145" s="355">
        <f>F145</f>
        <v>0</v>
      </c>
      <c r="F145" s="355">
        <v>0</v>
      </c>
      <c r="G145" s="303"/>
      <c r="H145" s="355">
        <f t="shared" ref="H145:H146" si="347">I145</f>
        <v>739839.51506999996</v>
      </c>
      <c r="I145" s="355">
        <f>L145-F145</f>
        <v>739839.51506999996</v>
      </c>
      <c r="J145" s="303"/>
      <c r="K145" s="354">
        <f t="shared" ref="K145:K146" si="348">L145</f>
        <v>739839.51506999996</v>
      </c>
      <c r="L145" s="354">
        <v>739839.51506999996</v>
      </c>
      <c r="M145" s="354"/>
      <c r="N145" s="354"/>
      <c r="O145" s="229"/>
      <c r="P145" s="354">
        <f t="shared" si="315"/>
        <v>420478.20016000001</v>
      </c>
      <c r="Q145" s="338">
        <f t="shared" si="310"/>
        <v>0.56833704012175723</v>
      </c>
      <c r="R145" s="354">
        <v>420478.20016000001</v>
      </c>
      <c r="S145" s="338">
        <f t="shared" si="311"/>
        <v>0.56833704012175723</v>
      </c>
      <c r="T145" s="338"/>
      <c r="U145" s="338"/>
      <c r="V145" s="355"/>
      <c r="W145" s="355"/>
      <c r="X145" s="303"/>
      <c r="Y145" s="303"/>
      <c r="Z145" s="354">
        <f>AB145</f>
        <v>419427.66210000002</v>
      </c>
      <c r="AA145" s="338">
        <f t="shared" si="314"/>
        <v>0.56691708614714342</v>
      </c>
      <c r="AB145" s="354">
        <v>419427.66210000002</v>
      </c>
      <c r="AC145" s="338">
        <f t="shared" si="312"/>
        <v>0.56691708614714342</v>
      </c>
      <c r="AD145" s="338"/>
      <c r="AE145" s="338"/>
      <c r="AF145" s="355"/>
      <c r="AG145" s="355"/>
      <c r="AH145" s="303"/>
      <c r="AI145" s="303"/>
      <c r="AJ145" s="354">
        <f t="shared" si="316"/>
        <v>525902.91121000005</v>
      </c>
      <c r="AK145" s="342">
        <f t="shared" si="318"/>
        <v>0.71083376934826425</v>
      </c>
      <c r="AL145" s="354">
        <v>525902.91121000005</v>
      </c>
      <c r="AM145" s="338">
        <f t="shared" si="313"/>
        <v>0.71083376934826425</v>
      </c>
      <c r="AN145" s="338"/>
      <c r="AO145" s="338"/>
      <c r="AP145" s="355"/>
      <c r="AQ145" s="355"/>
      <c r="AR145" s="303"/>
      <c r="AS145" s="303"/>
      <c r="AT145" s="351">
        <v>0</v>
      </c>
      <c r="AU145" s="351"/>
      <c r="AV145" s="331"/>
      <c r="AW145" s="351">
        <f t="shared" ref="AW145:AW146" si="349">AX145</f>
        <v>-205491.0582400001</v>
      </c>
      <c r="AX145" s="351">
        <f>BE145-AJ145</f>
        <v>-205491.0582400001</v>
      </c>
      <c r="AY145" s="351"/>
      <c r="AZ145" s="331"/>
      <c r="BA145" s="351">
        <f t="shared" ref="BA145:BA146" si="350">BB145</f>
        <v>185088.16058</v>
      </c>
      <c r="BB145" s="351">
        <f>AF145+185088.16058</f>
        <v>185088.16058</v>
      </c>
      <c r="BC145" s="351"/>
      <c r="BD145" s="331"/>
      <c r="BE145" s="356">
        <f t="shared" si="339"/>
        <v>320411.85296999995</v>
      </c>
      <c r="BF145" s="343">
        <f t="shared" si="319"/>
        <v>0.43308291385285652</v>
      </c>
      <c r="BG145" s="356">
        <f t="shared" ref="BG145:BG146" si="351">L145-AB145</f>
        <v>320411.85296999995</v>
      </c>
      <c r="BH145" s="353">
        <f t="shared" si="340"/>
        <v>0.60926046640965492</v>
      </c>
      <c r="BI145" s="351"/>
      <c r="BJ145" s="351"/>
      <c r="BK145" s="331"/>
      <c r="BL145" s="331"/>
    </row>
    <row r="146" spans="2:66" s="55" customFormat="1" ht="36.75" hidden="1" customHeight="1" x14ac:dyDescent="0.3">
      <c r="B146" s="303"/>
      <c r="C146" s="196" t="s">
        <v>91</v>
      </c>
      <c r="D146" s="303"/>
      <c r="E146" s="355">
        <f>F146</f>
        <v>0</v>
      </c>
      <c r="F146" s="355">
        <v>0</v>
      </c>
      <c r="G146" s="303"/>
      <c r="H146" s="355">
        <f t="shared" si="347"/>
        <v>127.32408</v>
      </c>
      <c r="I146" s="355">
        <f>L146-F146</f>
        <v>127.32408</v>
      </c>
      <c r="J146" s="303"/>
      <c r="K146" s="354">
        <f t="shared" si="348"/>
        <v>127.32408</v>
      </c>
      <c r="L146" s="354">
        <v>127.32408</v>
      </c>
      <c r="M146" s="354"/>
      <c r="N146" s="354"/>
      <c r="O146" s="229"/>
      <c r="P146" s="354">
        <f t="shared" si="315"/>
        <v>127.32408</v>
      </c>
      <c r="Q146" s="338">
        <f t="shared" si="310"/>
        <v>1</v>
      </c>
      <c r="R146" s="354">
        <v>127.32408</v>
      </c>
      <c r="S146" s="338">
        <f t="shared" si="311"/>
        <v>1</v>
      </c>
      <c r="T146" s="338"/>
      <c r="U146" s="338"/>
      <c r="V146" s="355"/>
      <c r="W146" s="355"/>
      <c r="X146" s="303"/>
      <c r="Y146" s="303"/>
      <c r="Z146" s="354">
        <f>AB146</f>
        <v>127.32408</v>
      </c>
      <c r="AA146" s="338">
        <f t="shared" si="314"/>
        <v>1</v>
      </c>
      <c r="AB146" s="354">
        <f>L146</f>
        <v>127.32408</v>
      </c>
      <c r="AC146" s="338">
        <f t="shared" si="312"/>
        <v>1</v>
      </c>
      <c r="AD146" s="338"/>
      <c r="AE146" s="338"/>
      <c r="AF146" s="355"/>
      <c r="AG146" s="355"/>
      <c r="AH146" s="303"/>
      <c r="AI146" s="303"/>
      <c r="AJ146" s="354">
        <f t="shared" si="316"/>
        <v>127.32408</v>
      </c>
      <c r="AK146" s="342">
        <f t="shared" si="318"/>
        <v>1</v>
      </c>
      <c r="AL146" s="354">
        <v>127.32408</v>
      </c>
      <c r="AM146" s="338">
        <f t="shared" si="313"/>
        <v>1</v>
      </c>
      <c r="AN146" s="338"/>
      <c r="AO146" s="338"/>
      <c r="AP146" s="355"/>
      <c r="AQ146" s="355"/>
      <c r="AR146" s="303"/>
      <c r="AS146" s="303"/>
      <c r="AT146" s="351">
        <v>0</v>
      </c>
      <c r="AU146" s="351"/>
      <c r="AV146" s="331"/>
      <c r="AW146" s="351">
        <f t="shared" si="349"/>
        <v>0</v>
      </c>
      <c r="AX146" s="351">
        <v>0</v>
      </c>
      <c r="AY146" s="351"/>
      <c r="AZ146" s="331"/>
      <c r="BA146" s="351">
        <f t="shared" si="350"/>
        <v>0</v>
      </c>
      <c r="BB146" s="351">
        <f>AF146</f>
        <v>0</v>
      </c>
      <c r="BC146" s="351"/>
      <c r="BD146" s="331"/>
      <c r="BE146" s="356">
        <f t="shared" si="339"/>
        <v>0</v>
      </c>
      <c r="BF146" s="343">
        <f t="shared" si="319"/>
        <v>0</v>
      </c>
      <c r="BG146" s="356">
        <f t="shared" si="351"/>
        <v>0</v>
      </c>
      <c r="BH146" s="353">
        <f t="shared" si="340"/>
        <v>0</v>
      </c>
      <c r="BI146" s="351"/>
      <c r="BJ146" s="351"/>
      <c r="BK146" s="331"/>
      <c r="BL146" s="331"/>
    </row>
    <row r="147" spans="2:66" s="55" customFormat="1" ht="91.5" hidden="1" customHeight="1" x14ac:dyDescent="0.3">
      <c r="B147" s="362" t="s">
        <v>92</v>
      </c>
      <c r="C147" s="195" t="s">
        <v>93</v>
      </c>
      <c r="D147" s="362"/>
      <c r="E147" s="362">
        <f>F147</f>
        <v>0</v>
      </c>
      <c r="F147" s="362">
        <f>F148</f>
        <v>0</v>
      </c>
      <c r="G147" s="362">
        <f>G148</f>
        <v>0</v>
      </c>
      <c r="H147" s="362" t="e">
        <f>I147</f>
        <v>#REF!</v>
      </c>
      <c r="I147" s="362" t="e">
        <f>I148+#REF!</f>
        <v>#REF!</v>
      </c>
      <c r="J147" s="362"/>
      <c r="K147" s="361">
        <f>L147+N147+O147</f>
        <v>0</v>
      </c>
      <c r="L147" s="361">
        <f>L148+L149</f>
        <v>0</v>
      </c>
      <c r="M147" s="361"/>
      <c r="N147" s="361">
        <f>G147+J147</f>
        <v>0</v>
      </c>
      <c r="O147" s="361">
        <f>O148</f>
        <v>0</v>
      </c>
      <c r="P147" s="361">
        <f t="shared" si="315"/>
        <v>0</v>
      </c>
      <c r="Q147" s="337" t="e">
        <f t="shared" si="310"/>
        <v>#DIV/0!</v>
      </c>
      <c r="R147" s="361">
        <f>R148+R149</f>
        <v>0</v>
      </c>
      <c r="S147" s="337" t="e">
        <f t="shared" si="311"/>
        <v>#DIV/0!</v>
      </c>
      <c r="T147" s="337"/>
      <c r="U147" s="337"/>
      <c r="V147" s="362"/>
      <c r="W147" s="362"/>
      <c r="X147" s="362">
        <f>X148</f>
        <v>0</v>
      </c>
      <c r="Y147" s="362"/>
      <c r="Z147" s="361">
        <f>AB147+AF147+AH147</f>
        <v>0</v>
      </c>
      <c r="AA147" s="337" t="e">
        <f t="shared" si="314"/>
        <v>#DIV/0!</v>
      </c>
      <c r="AB147" s="361">
        <f>AB148+AB149</f>
        <v>0</v>
      </c>
      <c r="AC147" s="337" t="e">
        <f t="shared" si="312"/>
        <v>#DIV/0!</v>
      </c>
      <c r="AD147" s="337"/>
      <c r="AE147" s="337"/>
      <c r="AF147" s="362"/>
      <c r="AG147" s="362"/>
      <c r="AH147" s="362">
        <f>AH148</f>
        <v>0</v>
      </c>
      <c r="AI147" s="362"/>
      <c r="AJ147" s="361">
        <f t="shared" si="316"/>
        <v>0</v>
      </c>
      <c r="AK147" s="337" t="e">
        <f t="shared" si="318"/>
        <v>#DIV/0!</v>
      </c>
      <c r="AL147" s="361">
        <f>AL148+AL149</f>
        <v>0</v>
      </c>
      <c r="AM147" s="338" t="e">
        <f t="shared" si="313"/>
        <v>#DIV/0!</v>
      </c>
      <c r="AN147" s="338"/>
      <c r="AO147" s="338"/>
      <c r="AP147" s="362"/>
      <c r="AQ147" s="362"/>
      <c r="AR147" s="362">
        <f>AR148</f>
        <v>0</v>
      </c>
      <c r="AS147" s="362"/>
      <c r="AT147" s="351"/>
      <c r="AU147" s="351"/>
      <c r="AV147" s="331"/>
      <c r="AW147" s="351"/>
      <c r="AX147" s="351"/>
      <c r="AY147" s="351"/>
      <c r="AZ147" s="331"/>
      <c r="BA147" s="351"/>
      <c r="BB147" s="351"/>
      <c r="BC147" s="351"/>
      <c r="BD147" s="331"/>
      <c r="BE147" s="364">
        <f t="shared" si="339"/>
        <v>0</v>
      </c>
      <c r="BF147" s="343" t="e">
        <f t="shared" si="319"/>
        <v>#DIV/0!</v>
      </c>
      <c r="BG147" s="364">
        <f>BG148+BG149</f>
        <v>0</v>
      </c>
      <c r="BH147" s="353" t="e">
        <f t="shared" si="340"/>
        <v>#DIV/0!</v>
      </c>
      <c r="BI147" s="363"/>
      <c r="BJ147" s="363"/>
      <c r="BK147" s="363">
        <f>BK148</f>
        <v>0</v>
      </c>
      <c r="BL147" s="363"/>
    </row>
    <row r="148" spans="2:66" s="55" customFormat="1" ht="55.5" hidden="1" customHeight="1" x14ac:dyDescent="0.3">
      <c r="B148" s="308" t="s">
        <v>60</v>
      </c>
      <c r="C148" s="199" t="s">
        <v>57</v>
      </c>
      <c r="D148" s="308"/>
      <c r="E148" s="308">
        <f>F148</f>
        <v>0</v>
      </c>
      <c r="F148" s="308">
        <v>0</v>
      </c>
      <c r="G148" s="308"/>
      <c r="H148" s="308">
        <f>I148</f>
        <v>0</v>
      </c>
      <c r="I148" s="308">
        <v>0</v>
      </c>
      <c r="J148" s="308"/>
      <c r="K148" s="309">
        <f>O148</f>
        <v>0</v>
      </c>
      <c r="L148" s="309">
        <f>F148+I148</f>
        <v>0</v>
      </c>
      <c r="M148" s="309"/>
      <c r="N148" s="309"/>
      <c r="O148" s="309">
        <v>0</v>
      </c>
      <c r="P148" s="309">
        <f t="shared" si="315"/>
        <v>0</v>
      </c>
      <c r="Q148" s="337" t="e">
        <f t="shared" si="310"/>
        <v>#DIV/0!</v>
      </c>
      <c r="R148" s="309">
        <v>0</v>
      </c>
      <c r="S148" s="337" t="e">
        <f t="shared" si="311"/>
        <v>#DIV/0!</v>
      </c>
      <c r="T148" s="337"/>
      <c r="U148" s="337"/>
      <c r="V148" s="308"/>
      <c r="W148" s="308"/>
      <c r="X148" s="308">
        <v>0</v>
      </c>
      <c r="Y148" s="308"/>
      <c r="Z148" s="309">
        <f>AB148</f>
        <v>0</v>
      </c>
      <c r="AA148" s="337" t="e">
        <f t="shared" si="314"/>
        <v>#DIV/0!</v>
      </c>
      <c r="AB148" s="309">
        <v>0</v>
      </c>
      <c r="AC148" s="337" t="e">
        <f t="shared" si="312"/>
        <v>#DIV/0!</v>
      </c>
      <c r="AD148" s="337"/>
      <c r="AE148" s="337"/>
      <c r="AF148" s="308"/>
      <c r="AG148" s="308"/>
      <c r="AH148" s="308">
        <v>0</v>
      </c>
      <c r="AI148" s="308"/>
      <c r="AJ148" s="309">
        <f t="shared" si="316"/>
        <v>0</v>
      </c>
      <c r="AK148" s="337" t="e">
        <f t="shared" si="318"/>
        <v>#DIV/0!</v>
      </c>
      <c r="AL148" s="309">
        <v>0</v>
      </c>
      <c r="AM148" s="338" t="e">
        <f t="shared" si="313"/>
        <v>#DIV/0!</v>
      </c>
      <c r="AN148" s="338"/>
      <c r="AO148" s="338"/>
      <c r="AP148" s="308"/>
      <c r="AQ148" s="308"/>
      <c r="AR148" s="308">
        <v>0</v>
      </c>
      <c r="AS148" s="308"/>
      <c r="AT148" s="351"/>
      <c r="AU148" s="351"/>
      <c r="AV148" s="331"/>
      <c r="AW148" s="351"/>
      <c r="AX148" s="351"/>
      <c r="AY148" s="351"/>
      <c r="AZ148" s="331"/>
      <c r="BA148" s="351"/>
      <c r="BB148" s="351"/>
      <c r="BC148" s="351"/>
      <c r="BD148" s="331"/>
      <c r="BE148" s="311">
        <f t="shared" si="339"/>
        <v>0</v>
      </c>
      <c r="BF148" s="343" t="e">
        <f t="shared" si="319"/>
        <v>#DIV/0!</v>
      </c>
      <c r="BG148" s="311">
        <v>0</v>
      </c>
      <c r="BH148" s="353" t="e">
        <f t="shared" si="340"/>
        <v>#DIV/0!</v>
      </c>
      <c r="BI148" s="310"/>
      <c r="BJ148" s="310"/>
      <c r="BK148" s="310">
        <v>0</v>
      </c>
      <c r="BL148" s="310"/>
    </row>
    <row r="149" spans="2:66" s="55" customFormat="1" ht="36.75" hidden="1" customHeight="1" x14ac:dyDescent="0.3">
      <c r="B149" s="303"/>
      <c r="C149" s="196"/>
      <c r="D149" s="303"/>
      <c r="E149" s="355"/>
      <c r="F149" s="355"/>
      <c r="G149" s="303"/>
      <c r="H149" s="355"/>
      <c r="I149" s="355"/>
      <c r="J149" s="303"/>
      <c r="K149" s="354"/>
      <c r="L149" s="354"/>
      <c r="M149" s="354"/>
      <c r="N149" s="354"/>
      <c r="O149" s="229"/>
      <c r="P149" s="354">
        <f t="shared" si="315"/>
        <v>0</v>
      </c>
      <c r="Q149" s="337" t="e">
        <f t="shared" si="310"/>
        <v>#DIV/0!</v>
      </c>
      <c r="R149" s="354"/>
      <c r="S149" s="337" t="e">
        <f t="shared" si="311"/>
        <v>#DIV/0!</v>
      </c>
      <c r="T149" s="337"/>
      <c r="U149" s="337"/>
      <c r="V149" s="355"/>
      <c r="W149" s="355"/>
      <c r="X149" s="303"/>
      <c r="Y149" s="303"/>
      <c r="Z149" s="354"/>
      <c r="AA149" s="337" t="e">
        <f t="shared" si="314"/>
        <v>#DIV/0!</v>
      </c>
      <c r="AB149" s="354"/>
      <c r="AC149" s="337" t="e">
        <f t="shared" si="312"/>
        <v>#DIV/0!</v>
      </c>
      <c r="AD149" s="337"/>
      <c r="AE149" s="337"/>
      <c r="AF149" s="355"/>
      <c r="AG149" s="355"/>
      <c r="AH149" s="303"/>
      <c r="AI149" s="303"/>
      <c r="AJ149" s="354">
        <f t="shared" si="316"/>
        <v>0</v>
      </c>
      <c r="AK149" s="337" t="e">
        <f t="shared" si="318"/>
        <v>#DIV/0!</v>
      </c>
      <c r="AL149" s="354"/>
      <c r="AM149" s="338" t="e">
        <f t="shared" si="313"/>
        <v>#DIV/0!</v>
      </c>
      <c r="AN149" s="338"/>
      <c r="AO149" s="338"/>
      <c r="AP149" s="355"/>
      <c r="AQ149" s="355"/>
      <c r="AR149" s="303"/>
      <c r="AS149" s="303"/>
      <c r="AT149" s="351"/>
      <c r="AU149" s="351"/>
      <c r="AV149" s="331"/>
      <c r="AW149" s="351"/>
      <c r="AX149" s="351"/>
      <c r="AY149" s="351"/>
      <c r="AZ149" s="331"/>
      <c r="BA149" s="351"/>
      <c r="BB149" s="351"/>
      <c r="BC149" s="351"/>
      <c r="BD149" s="331"/>
      <c r="BE149" s="356">
        <f t="shared" si="339"/>
        <v>0</v>
      </c>
      <c r="BF149" s="343" t="e">
        <f t="shared" si="319"/>
        <v>#DIV/0!</v>
      </c>
      <c r="BG149" s="356"/>
      <c r="BH149" s="353" t="e">
        <f t="shared" si="340"/>
        <v>#DIV/0!</v>
      </c>
      <c r="BI149" s="351"/>
      <c r="BJ149" s="351"/>
      <c r="BK149" s="331"/>
      <c r="BL149" s="331"/>
    </row>
    <row r="150" spans="2:66" s="55" customFormat="1" ht="36.75" hidden="1" customHeight="1" x14ac:dyDescent="0.3">
      <c r="B150" s="303"/>
      <c r="C150" s="196"/>
      <c r="D150" s="303"/>
      <c r="E150" s="355"/>
      <c r="F150" s="355"/>
      <c r="G150" s="303"/>
      <c r="H150" s="355"/>
      <c r="I150" s="355"/>
      <c r="J150" s="303"/>
      <c r="K150" s="354"/>
      <c r="L150" s="354"/>
      <c r="M150" s="354"/>
      <c r="N150" s="354"/>
      <c r="O150" s="229"/>
      <c r="P150" s="354">
        <f t="shared" si="315"/>
        <v>0</v>
      </c>
      <c r="Q150" s="337" t="e">
        <f t="shared" si="310"/>
        <v>#DIV/0!</v>
      </c>
      <c r="R150" s="354"/>
      <c r="S150" s="337" t="e">
        <f t="shared" si="311"/>
        <v>#DIV/0!</v>
      </c>
      <c r="T150" s="337"/>
      <c r="U150" s="337"/>
      <c r="V150" s="355"/>
      <c r="W150" s="355"/>
      <c r="X150" s="303"/>
      <c r="Y150" s="303"/>
      <c r="Z150" s="354"/>
      <c r="AA150" s="337" t="e">
        <f t="shared" si="314"/>
        <v>#DIV/0!</v>
      </c>
      <c r="AB150" s="354"/>
      <c r="AC150" s="337" t="e">
        <f t="shared" si="312"/>
        <v>#DIV/0!</v>
      </c>
      <c r="AD150" s="337"/>
      <c r="AE150" s="337"/>
      <c r="AF150" s="355"/>
      <c r="AG150" s="355"/>
      <c r="AH150" s="303"/>
      <c r="AI150" s="303"/>
      <c r="AJ150" s="354">
        <f t="shared" si="316"/>
        <v>0</v>
      </c>
      <c r="AK150" s="337" t="e">
        <f t="shared" si="318"/>
        <v>#DIV/0!</v>
      </c>
      <c r="AL150" s="354"/>
      <c r="AM150" s="338" t="e">
        <f t="shared" si="313"/>
        <v>#DIV/0!</v>
      </c>
      <c r="AN150" s="338"/>
      <c r="AO150" s="338"/>
      <c r="AP150" s="355"/>
      <c r="AQ150" s="355"/>
      <c r="AR150" s="303"/>
      <c r="AS150" s="303"/>
      <c r="AT150" s="351"/>
      <c r="AU150" s="351"/>
      <c r="AV150" s="331"/>
      <c r="AW150" s="351"/>
      <c r="AX150" s="351"/>
      <c r="AY150" s="351"/>
      <c r="AZ150" s="331"/>
      <c r="BA150" s="351"/>
      <c r="BB150" s="351"/>
      <c r="BC150" s="351"/>
      <c r="BD150" s="331"/>
      <c r="BE150" s="356">
        <f t="shared" si="339"/>
        <v>0</v>
      </c>
      <c r="BF150" s="343" t="e">
        <f t="shared" si="319"/>
        <v>#DIV/0!</v>
      </c>
      <c r="BG150" s="356"/>
      <c r="BH150" s="353" t="e">
        <f t="shared" si="340"/>
        <v>#DIV/0!</v>
      </c>
      <c r="BI150" s="351"/>
      <c r="BJ150" s="351"/>
      <c r="BK150" s="331"/>
      <c r="BL150" s="331"/>
    </row>
    <row r="151" spans="2:66" s="56" customFormat="1" ht="86.25" hidden="1" customHeight="1" x14ac:dyDescent="0.25">
      <c r="B151" s="371"/>
      <c r="C151" s="195"/>
      <c r="D151" s="362"/>
      <c r="E151" s="362"/>
      <c r="F151" s="362"/>
      <c r="G151" s="362"/>
      <c r="H151" s="362"/>
      <c r="I151" s="362"/>
      <c r="J151" s="362"/>
      <c r="K151" s="361"/>
      <c r="L151" s="361"/>
      <c r="M151" s="361"/>
      <c r="N151" s="361"/>
      <c r="O151" s="361"/>
      <c r="P151" s="361">
        <f t="shared" si="315"/>
        <v>0</v>
      </c>
      <c r="Q151" s="337" t="e">
        <f t="shared" si="310"/>
        <v>#DIV/0!</v>
      </c>
      <c r="R151" s="361"/>
      <c r="S151" s="337" t="e">
        <f t="shared" si="311"/>
        <v>#DIV/0!</v>
      </c>
      <c r="T151" s="337"/>
      <c r="U151" s="337"/>
      <c r="V151" s="362"/>
      <c r="W151" s="362"/>
      <c r="X151" s="362"/>
      <c r="Y151" s="362"/>
      <c r="Z151" s="361"/>
      <c r="AA151" s="337" t="e">
        <f t="shared" si="314"/>
        <v>#DIV/0!</v>
      </c>
      <c r="AB151" s="361"/>
      <c r="AC151" s="337" t="e">
        <f t="shared" si="312"/>
        <v>#DIV/0!</v>
      </c>
      <c r="AD151" s="337"/>
      <c r="AE151" s="337"/>
      <c r="AF151" s="362"/>
      <c r="AG151" s="362"/>
      <c r="AH151" s="362"/>
      <c r="AI151" s="362"/>
      <c r="AJ151" s="361">
        <f t="shared" si="316"/>
        <v>0</v>
      </c>
      <c r="AK151" s="337" t="e">
        <f t="shared" si="318"/>
        <v>#DIV/0!</v>
      </c>
      <c r="AL151" s="361"/>
      <c r="AM151" s="338" t="e">
        <f t="shared" si="313"/>
        <v>#DIV/0!</v>
      </c>
      <c r="AN151" s="338"/>
      <c r="AO151" s="338"/>
      <c r="AP151" s="362"/>
      <c r="AQ151" s="362"/>
      <c r="AR151" s="362"/>
      <c r="AS151" s="362"/>
      <c r="AT151" s="363"/>
      <c r="AU151" s="363"/>
      <c r="AV151" s="363"/>
      <c r="AW151" s="363"/>
      <c r="AX151" s="363"/>
      <c r="AY151" s="363"/>
      <c r="AZ151" s="363"/>
      <c r="BA151" s="363"/>
      <c r="BB151" s="363"/>
      <c r="BC151" s="363"/>
      <c r="BD151" s="363"/>
      <c r="BE151" s="364">
        <f t="shared" si="339"/>
        <v>0</v>
      </c>
      <c r="BF151" s="343" t="e">
        <f t="shared" si="319"/>
        <v>#DIV/0!</v>
      </c>
      <c r="BG151" s="364"/>
      <c r="BH151" s="353" t="e">
        <f t="shared" si="340"/>
        <v>#DIV/0!</v>
      </c>
      <c r="BI151" s="363"/>
      <c r="BJ151" s="363"/>
      <c r="BK151" s="363"/>
      <c r="BL151" s="363"/>
    </row>
    <row r="152" spans="2:66" s="57" customFormat="1" ht="72" hidden="1" customHeight="1" x14ac:dyDescent="0.3">
      <c r="B152" s="372"/>
      <c r="C152" s="198"/>
      <c r="D152" s="347"/>
      <c r="E152" s="347"/>
      <c r="F152" s="347"/>
      <c r="G152" s="347"/>
      <c r="H152" s="347"/>
      <c r="I152" s="347"/>
      <c r="J152" s="347"/>
      <c r="K152" s="348"/>
      <c r="L152" s="348"/>
      <c r="M152" s="348"/>
      <c r="N152" s="348"/>
      <c r="O152" s="348"/>
      <c r="P152" s="348">
        <f t="shared" si="315"/>
        <v>0</v>
      </c>
      <c r="Q152" s="337" t="e">
        <f t="shared" si="310"/>
        <v>#DIV/0!</v>
      </c>
      <c r="R152" s="348"/>
      <c r="S152" s="337" t="e">
        <f t="shared" si="311"/>
        <v>#DIV/0!</v>
      </c>
      <c r="T152" s="337"/>
      <c r="U152" s="337"/>
      <c r="V152" s="347"/>
      <c r="W152" s="347"/>
      <c r="X152" s="347"/>
      <c r="Y152" s="347"/>
      <c r="Z152" s="348"/>
      <c r="AA152" s="337" t="e">
        <f t="shared" si="314"/>
        <v>#DIV/0!</v>
      </c>
      <c r="AB152" s="348"/>
      <c r="AC152" s="337" t="e">
        <f t="shared" si="312"/>
        <v>#DIV/0!</v>
      </c>
      <c r="AD152" s="337"/>
      <c r="AE152" s="337"/>
      <c r="AF152" s="347"/>
      <c r="AG152" s="347"/>
      <c r="AH152" s="347"/>
      <c r="AI152" s="347"/>
      <c r="AJ152" s="348">
        <f t="shared" si="316"/>
        <v>0</v>
      </c>
      <c r="AK152" s="337" t="e">
        <f t="shared" si="318"/>
        <v>#DIV/0!</v>
      </c>
      <c r="AL152" s="348"/>
      <c r="AM152" s="338" t="e">
        <f t="shared" si="313"/>
        <v>#DIV/0!</v>
      </c>
      <c r="AN152" s="338"/>
      <c r="AO152" s="338"/>
      <c r="AP152" s="347"/>
      <c r="AQ152" s="347"/>
      <c r="AR152" s="347"/>
      <c r="AS152" s="347"/>
      <c r="AT152" s="350"/>
      <c r="AU152" s="350"/>
      <c r="AV152" s="350"/>
      <c r="AW152" s="350"/>
      <c r="AX152" s="350"/>
      <c r="AY152" s="350"/>
      <c r="AZ152" s="350"/>
      <c r="BA152" s="350"/>
      <c r="BB152" s="350"/>
      <c r="BC152" s="350"/>
      <c r="BD152" s="350"/>
      <c r="BE152" s="352">
        <f t="shared" si="339"/>
        <v>0</v>
      </c>
      <c r="BF152" s="343" t="e">
        <f t="shared" si="319"/>
        <v>#DIV/0!</v>
      </c>
      <c r="BG152" s="352"/>
      <c r="BH152" s="353" t="e">
        <f t="shared" si="340"/>
        <v>#DIV/0!</v>
      </c>
      <c r="BI152" s="350"/>
      <c r="BJ152" s="350"/>
      <c r="BK152" s="350"/>
      <c r="BL152" s="350"/>
    </row>
    <row r="153" spans="2:66" s="58" customFormat="1" ht="25.5" hidden="1" customHeight="1" x14ac:dyDescent="0.3">
      <c r="B153" s="372"/>
      <c r="C153" s="201"/>
      <c r="D153" s="347"/>
      <c r="E153" s="303"/>
      <c r="F153" s="303"/>
      <c r="G153" s="303"/>
      <c r="H153" s="303"/>
      <c r="I153" s="303"/>
      <c r="J153" s="303"/>
      <c r="K153" s="229"/>
      <c r="L153" s="229"/>
      <c r="M153" s="229"/>
      <c r="N153" s="229"/>
      <c r="O153" s="229"/>
      <c r="P153" s="229">
        <f t="shared" si="315"/>
        <v>0</v>
      </c>
      <c r="Q153" s="337" t="e">
        <f t="shared" si="310"/>
        <v>#DIV/0!</v>
      </c>
      <c r="R153" s="229"/>
      <c r="S153" s="337" t="e">
        <f t="shared" si="311"/>
        <v>#DIV/0!</v>
      </c>
      <c r="T153" s="337"/>
      <c r="U153" s="337"/>
      <c r="V153" s="303"/>
      <c r="W153" s="303"/>
      <c r="X153" s="303"/>
      <c r="Y153" s="303"/>
      <c r="Z153" s="229"/>
      <c r="AA153" s="337" t="e">
        <f t="shared" si="314"/>
        <v>#DIV/0!</v>
      </c>
      <c r="AB153" s="229"/>
      <c r="AC153" s="337" t="e">
        <f t="shared" si="312"/>
        <v>#DIV/0!</v>
      </c>
      <c r="AD153" s="337"/>
      <c r="AE153" s="337"/>
      <c r="AF153" s="303"/>
      <c r="AG153" s="303"/>
      <c r="AH153" s="303"/>
      <c r="AI153" s="303"/>
      <c r="AJ153" s="229">
        <f t="shared" si="316"/>
        <v>0</v>
      </c>
      <c r="AK153" s="337" t="e">
        <f t="shared" si="318"/>
        <v>#DIV/0!</v>
      </c>
      <c r="AL153" s="229"/>
      <c r="AM153" s="338" t="e">
        <f t="shared" si="313"/>
        <v>#DIV/0!</v>
      </c>
      <c r="AN153" s="338"/>
      <c r="AO153" s="338"/>
      <c r="AP153" s="303"/>
      <c r="AQ153" s="303"/>
      <c r="AR153" s="303"/>
      <c r="AS153" s="303"/>
      <c r="AT153" s="331"/>
      <c r="AU153" s="331"/>
      <c r="AV153" s="331"/>
      <c r="AW153" s="331"/>
      <c r="AX153" s="331"/>
      <c r="AY153" s="331"/>
      <c r="AZ153" s="331"/>
      <c r="BA153" s="331"/>
      <c r="BB153" s="331"/>
      <c r="BC153" s="331"/>
      <c r="BD153" s="331"/>
      <c r="BE153" s="230">
        <f t="shared" si="339"/>
        <v>0</v>
      </c>
      <c r="BF153" s="343" t="e">
        <f t="shared" si="319"/>
        <v>#DIV/0!</v>
      </c>
      <c r="BG153" s="230"/>
      <c r="BH153" s="353" t="e">
        <f t="shared" si="340"/>
        <v>#DIV/0!</v>
      </c>
      <c r="BI153" s="331"/>
      <c r="BJ153" s="331"/>
      <c r="BK153" s="331"/>
      <c r="BL153" s="331"/>
    </row>
    <row r="154" spans="2:66" s="57" customFormat="1" ht="22.5" hidden="1" customHeight="1" x14ac:dyDescent="0.3">
      <c r="B154" s="372"/>
      <c r="C154" s="201"/>
      <c r="D154" s="347"/>
      <c r="E154" s="303"/>
      <c r="F154" s="303"/>
      <c r="G154" s="303"/>
      <c r="H154" s="303"/>
      <c r="I154" s="303"/>
      <c r="J154" s="303"/>
      <c r="K154" s="229"/>
      <c r="L154" s="229"/>
      <c r="M154" s="229"/>
      <c r="N154" s="229"/>
      <c r="O154" s="229"/>
      <c r="P154" s="229">
        <f t="shared" si="315"/>
        <v>0</v>
      </c>
      <c r="Q154" s="337" t="e">
        <f t="shared" si="310"/>
        <v>#DIV/0!</v>
      </c>
      <c r="R154" s="229"/>
      <c r="S154" s="337" t="e">
        <f t="shared" si="311"/>
        <v>#DIV/0!</v>
      </c>
      <c r="T154" s="337"/>
      <c r="U154" s="337"/>
      <c r="V154" s="303"/>
      <c r="W154" s="303"/>
      <c r="X154" s="303"/>
      <c r="Y154" s="303"/>
      <c r="Z154" s="229"/>
      <c r="AA154" s="337" t="e">
        <f t="shared" si="314"/>
        <v>#DIV/0!</v>
      </c>
      <c r="AB154" s="229"/>
      <c r="AC154" s="337" t="e">
        <f t="shared" si="312"/>
        <v>#DIV/0!</v>
      </c>
      <c r="AD154" s="337"/>
      <c r="AE154" s="337"/>
      <c r="AF154" s="303"/>
      <c r="AG154" s="303"/>
      <c r="AH154" s="303"/>
      <c r="AI154" s="303"/>
      <c r="AJ154" s="229">
        <f t="shared" si="316"/>
        <v>0</v>
      </c>
      <c r="AK154" s="337" t="e">
        <f t="shared" si="318"/>
        <v>#DIV/0!</v>
      </c>
      <c r="AL154" s="229"/>
      <c r="AM154" s="338" t="e">
        <f t="shared" si="313"/>
        <v>#DIV/0!</v>
      </c>
      <c r="AN154" s="338"/>
      <c r="AO154" s="338"/>
      <c r="AP154" s="303"/>
      <c r="AQ154" s="303"/>
      <c r="AR154" s="303"/>
      <c r="AS154" s="303"/>
      <c r="AT154" s="331"/>
      <c r="AU154" s="331"/>
      <c r="AV154" s="331"/>
      <c r="AW154" s="331"/>
      <c r="AX154" s="331"/>
      <c r="AY154" s="331"/>
      <c r="AZ154" s="331"/>
      <c r="BA154" s="331"/>
      <c r="BB154" s="331"/>
      <c r="BC154" s="331"/>
      <c r="BD154" s="331"/>
      <c r="BE154" s="230">
        <f t="shared" si="339"/>
        <v>0</v>
      </c>
      <c r="BF154" s="343" t="e">
        <f t="shared" si="319"/>
        <v>#DIV/0!</v>
      </c>
      <c r="BG154" s="230"/>
      <c r="BH154" s="353" t="e">
        <f t="shared" si="340"/>
        <v>#DIV/0!</v>
      </c>
      <c r="BI154" s="331"/>
      <c r="BJ154" s="331"/>
      <c r="BK154" s="331"/>
      <c r="BL154" s="331"/>
    </row>
    <row r="155" spans="2:66" s="57" customFormat="1" ht="195" hidden="1" customHeight="1" x14ac:dyDescent="0.3">
      <c r="B155" s="346"/>
      <c r="C155" s="198"/>
      <c r="D155" s="347"/>
      <c r="E155" s="347"/>
      <c r="F155" s="347"/>
      <c r="G155" s="347"/>
      <c r="H155" s="347"/>
      <c r="I155" s="347"/>
      <c r="J155" s="347"/>
      <c r="K155" s="348"/>
      <c r="L155" s="348"/>
      <c r="M155" s="348"/>
      <c r="N155" s="348"/>
      <c r="O155" s="348"/>
      <c r="P155" s="348">
        <f t="shared" si="315"/>
        <v>0</v>
      </c>
      <c r="Q155" s="337" t="e">
        <f t="shared" si="310"/>
        <v>#DIV/0!</v>
      </c>
      <c r="R155" s="348"/>
      <c r="S155" s="337" t="e">
        <f t="shared" si="311"/>
        <v>#DIV/0!</v>
      </c>
      <c r="T155" s="337"/>
      <c r="U155" s="337"/>
      <c r="V155" s="347"/>
      <c r="W155" s="347"/>
      <c r="X155" s="347"/>
      <c r="Y155" s="347"/>
      <c r="Z155" s="348"/>
      <c r="AA155" s="337" t="e">
        <f t="shared" si="314"/>
        <v>#DIV/0!</v>
      </c>
      <c r="AB155" s="348"/>
      <c r="AC155" s="337" t="e">
        <f t="shared" si="312"/>
        <v>#DIV/0!</v>
      </c>
      <c r="AD155" s="337"/>
      <c r="AE155" s="337"/>
      <c r="AF155" s="347"/>
      <c r="AG155" s="347"/>
      <c r="AH155" s="347"/>
      <c r="AI155" s="347"/>
      <c r="AJ155" s="348">
        <f t="shared" si="316"/>
        <v>0</v>
      </c>
      <c r="AK155" s="337" t="e">
        <f t="shared" si="318"/>
        <v>#DIV/0!</v>
      </c>
      <c r="AL155" s="348"/>
      <c r="AM155" s="338" t="e">
        <f t="shared" si="313"/>
        <v>#DIV/0!</v>
      </c>
      <c r="AN155" s="338"/>
      <c r="AO155" s="338"/>
      <c r="AP155" s="347"/>
      <c r="AQ155" s="347"/>
      <c r="AR155" s="347"/>
      <c r="AS155" s="347"/>
      <c r="AT155" s="350"/>
      <c r="AU155" s="350"/>
      <c r="AV155" s="350"/>
      <c r="AW155" s="350"/>
      <c r="AX155" s="350"/>
      <c r="AY155" s="350"/>
      <c r="AZ155" s="350"/>
      <c r="BA155" s="350"/>
      <c r="BB155" s="350"/>
      <c r="BC155" s="350"/>
      <c r="BD155" s="350"/>
      <c r="BE155" s="352">
        <f t="shared" si="339"/>
        <v>0</v>
      </c>
      <c r="BF155" s="343" t="e">
        <f t="shared" si="319"/>
        <v>#DIV/0!</v>
      </c>
      <c r="BG155" s="352"/>
      <c r="BH155" s="353" t="e">
        <f t="shared" si="340"/>
        <v>#DIV/0!</v>
      </c>
      <c r="BI155" s="350"/>
      <c r="BJ155" s="350"/>
      <c r="BK155" s="350"/>
      <c r="BL155" s="350"/>
    </row>
    <row r="156" spans="2:66" s="59" customFormat="1" ht="33" hidden="1" customHeight="1" x14ac:dyDescent="0.25">
      <c r="B156" s="373"/>
      <c r="C156" s="196"/>
      <c r="D156" s="347"/>
      <c r="E156" s="355"/>
      <c r="F156" s="355"/>
      <c r="G156" s="355"/>
      <c r="H156" s="355"/>
      <c r="I156" s="355"/>
      <c r="J156" s="355"/>
      <c r="K156" s="354"/>
      <c r="L156" s="354"/>
      <c r="M156" s="354"/>
      <c r="N156" s="354"/>
      <c r="O156" s="354"/>
      <c r="P156" s="354">
        <f t="shared" si="315"/>
        <v>0</v>
      </c>
      <c r="Q156" s="337" t="e">
        <f t="shared" si="310"/>
        <v>#DIV/0!</v>
      </c>
      <c r="R156" s="354"/>
      <c r="S156" s="337" t="e">
        <f t="shared" si="311"/>
        <v>#DIV/0!</v>
      </c>
      <c r="T156" s="337"/>
      <c r="U156" s="337"/>
      <c r="V156" s="355"/>
      <c r="W156" s="355"/>
      <c r="X156" s="355"/>
      <c r="Y156" s="355"/>
      <c r="Z156" s="354"/>
      <c r="AA156" s="337" t="e">
        <f t="shared" si="314"/>
        <v>#DIV/0!</v>
      </c>
      <c r="AB156" s="354"/>
      <c r="AC156" s="337" t="e">
        <f t="shared" si="312"/>
        <v>#DIV/0!</v>
      </c>
      <c r="AD156" s="337"/>
      <c r="AE156" s="337"/>
      <c r="AF156" s="355"/>
      <c r="AG156" s="355"/>
      <c r="AH156" s="355"/>
      <c r="AI156" s="355"/>
      <c r="AJ156" s="354">
        <f t="shared" si="316"/>
        <v>0</v>
      </c>
      <c r="AK156" s="337" t="e">
        <f t="shared" si="318"/>
        <v>#DIV/0!</v>
      </c>
      <c r="AL156" s="354"/>
      <c r="AM156" s="338" t="e">
        <f t="shared" si="313"/>
        <v>#DIV/0!</v>
      </c>
      <c r="AN156" s="338"/>
      <c r="AO156" s="338"/>
      <c r="AP156" s="355"/>
      <c r="AQ156" s="355"/>
      <c r="AR156" s="355"/>
      <c r="AS156" s="355"/>
      <c r="AT156" s="351"/>
      <c r="AU156" s="351"/>
      <c r="AV156" s="351"/>
      <c r="AW156" s="351"/>
      <c r="AX156" s="351"/>
      <c r="AY156" s="351"/>
      <c r="AZ156" s="351"/>
      <c r="BA156" s="351"/>
      <c r="BB156" s="351"/>
      <c r="BC156" s="351"/>
      <c r="BD156" s="351"/>
      <c r="BE156" s="356">
        <f t="shared" si="339"/>
        <v>0</v>
      </c>
      <c r="BF156" s="343" t="e">
        <f t="shared" si="319"/>
        <v>#DIV/0!</v>
      </c>
      <c r="BG156" s="356"/>
      <c r="BH156" s="353" t="e">
        <f t="shared" si="340"/>
        <v>#DIV/0!</v>
      </c>
      <c r="BI156" s="351"/>
      <c r="BJ156" s="351"/>
      <c r="BK156" s="351"/>
      <c r="BL156" s="351"/>
      <c r="BM156" s="38"/>
      <c r="BN156" s="38"/>
    </row>
    <row r="157" spans="2:66" s="60" customFormat="1" ht="133.5" hidden="1" customHeight="1" x14ac:dyDescent="0.25">
      <c r="B157" s="371"/>
      <c r="C157" s="195"/>
      <c r="D157" s="362"/>
      <c r="E157" s="362"/>
      <c r="F157" s="362"/>
      <c r="G157" s="362"/>
      <c r="H157" s="362"/>
      <c r="I157" s="362"/>
      <c r="J157" s="362"/>
      <c r="K157" s="361"/>
      <c r="L157" s="361"/>
      <c r="M157" s="361"/>
      <c r="N157" s="361"/>
      <c r="O157" s="361"/>
      <c r="P157" s="361">
        <f t="shared" si="315"/>
        <v>0</v>
      </c>
      <c r="Q157" s="337" t="e">
        <f t="shared" si="310"/>
        <v>#DIV/0!</v>
      </c>
      <c r="R157" s="361"/>
      <c r="S157" s="337" t="e">
        <f t="shared" si="311"/>
        <v>#DIV/0!</v>
      </c>
      <c r="T157" s="337"/>
      <c r="U157" s="337"/>
      <c r="V157" s="362"/>
      <c r="W157" s="362"/>
      <c r="X157" s="362"/>
      <c r="Y157" s="362"/>
      <c r="Z157" s="361"/>
      <c r="AA157" s="337" t="e">
        <f t="shared" si="314"/>
        <v>#DIV/0!</v>
      </c>
      <c r="AB157" s="361"/>
      <c r="AC157" s="337" t="e">
        <f t="shared" si="312"/>
        <v>#DIV/0!</v>
      </c>
      <c r="AD157" s="337"/>
      <c r="AE157" s="337"/>
      <c r="AF157" s="362"/>
      <c r="AG157" s="362"/>
      <c r="AH157" s="362"/>
      <c r="AI157" s="362"/>
      <c r="AJ157" s="361">
        <f t="shared" si="316"/>
        <v>0</v>
      </c>
      <c r="AK157" s="337" t="e">
        <f t="shared" si="318"/>
        <v>#DIV/0!</v>
      </c>
      <c r="AL157" s="361"/>
      <c r="AM157" s="338" t="e">
        <f t="shared" si="313"/>
        <v>#DIV/0!</v>
      </c>
      <c r="AN157" s="338"/>
      <c r="AO157" s="338"/>
      <c r="AP157" s="362"/>
      <c r="AQ157" s="362"/>
      <c r="AR157" s="362"/>
      <c r="AS157" s="362"/>
      <c r="AT157" s="363"/>
      <c r="AU157" s="363"/>
      <c r="AV157" s="363"/>
      <c r="AW157" s="363"/>
      <c r="AX157" s="363"/>
      <c r="AY157" s="363"/>
      <c r="AZ157" s="363"/>
      <c r="BA157" s="363"/>
      <c r="BB157" s="363"/>
      <c r="BC157" s="363"/>
      <c r="BD157" s="363"/>
      <c r="BE157" s="364">
        <f t="shared" si="339"/>
        <v>0</v>
      </c>
      <c r="BF157" s="343" t="e">
        <f t="shared" si="319"/>
        <v>#DIV/0!</v>
      </c>
      <c r="BG157" s="364"/>
      <c r="BH157" s="353" t="e">
        <f t="shared" si="340"/>
        <v>#DIV/0!</v>
      </c>
      <c r="BI157" s="363"/>
      <c r="BJ157" s="363"/>
      <c r="BK157" s="363"/>
      <c r="BL157" s="363"/>
      <c r="BM157" s="35"/>
      <c r="BN157" s="35"/>
    </row>
    <row r="158" spans="2:66" s="61" customFormat="1" ht="190.5" hidden="1" customHeight="1" x14ac:dyDescent="0.3">
      <c r="B158" s="301" t="s">
        <v>88</v>
      </c>
      <c r="C158" s="198" t="s">
        <v>94</v>
      </c>
      <c r="D158" s="303"/>
      <c r="E158" s="303">
        <f>F158</f>
        <v>0</v>
      </c>
      <c r="F158" s="303">
        <v>0</v>
      </c>
      <c r="G158" s="303"/>
      <c r="H158" s="303">
        <f>I158</f>
        <v>0</v>
      </c>
      <c r="I158" s="303">
        <f>L158</f>
        <v>0</v>
      </c>
      <c r="J158" s="303"/>
      <c r="K158" s="229">
        <f t="shared" ref="K158:K170" si="352">L158</f>
        <v>0</v>
      </c>
      <c r="L158" s="229">
        <f>L159+L160</f>
        <v>0</v>
      </c>
      <c r="M158" s="229"/>
      <c r="N158" s="229"/>
      <c r="O158" s="229"/>
      <c r="P158" s="229" t="e">
        <f t="shared" si="315"/>
        <v>#REF!</v>
      </c>
      <c r="Q158" s="337" t="e">
        <f t="shared" si="310"/>
        <v>#REF!</v>
      </c>
      <c r="R158" s="229" t="e">
        <f>R160</f>
        <v>#REF!</v>
      </c>
      <c r="S158" s="337" t="e">
        <f t="shared" si="311"/>
        <v>#REF!</v>
      </c>
      <c r="T158" s="337"/>
      <c r="U158" s="337"/>
      <c r="V158" s="303"/>
      <c r="W158" s="303"/>
      <c r="X158" s="303"/>
      <c r="Y158" s="303"/>
      <c r="Z158" s="229" t="e">
        <f>AB158</f>
        <v>#REF!</v>
      </c>
      <c r="AA158" s="337" t="e">
        <f t="shared" si="314"/>
        <v>#REF!</v>
      </c>
      <c r="AB158" s="229" t="e">
        <f>AB160</f>
        <v>#REF!</v>
      </c>
      <c r="AC158" s="337" t="e">
        <f t="shared" si="312"/>
        <v>#REF!</v>
      </c>
      <c r="AD158" s="337"/>
      <c r="AE158" s="337"/>
      <c r="AF158" s="303"/>
      <c r="AG158" s="303"/>
      <c r="AH158" s="303"/>
      <c r="AI158" s="303"/>
      <c r="AJ158" s="229" t="e">
        <f t="shared" si="316"/>
        <v>#REF!</v>
      </c>
      <c r="AK158" s="337" t="e">
        <f t="shared" si="318"/>
        <v>#REF!</v>
      </c>
      <c r="AL158" s="229" t="e">
        <f>AL160</f>
        <v>#REF!</v>
      </c>
      <c r="AM158" s="338" t="e">
        <f t="shared" si="313"/>
        <v>#REF!</v>
      </c>
      <c r="AN158" s="338"/>
      <c r="AO158" s="338"/>
      <c r="AP158" s="303"/>
      <c r="AQ158" s="303"/>
      <c r="AR158" s="303"/>
      <c r="AS158" s="303"/>
      <c r="AT158" s="331">
        <f>BB158-AF158</f>
        <v>20000</v>
      </c>
      <c r="AU158" s="331"/>
      <c r="AV158" s="331"/>
      <c r="AW158" s="331" t="e">
        <f>AX158</f>
        <v>#REF!</v>
      </c>
      <c r="AX158" s="331" t="e">
        <f>BE158-AJ158</f>
        <v>#REF!</v>
      </c>
      <c r="AY158" s="331"/>
      <c r="AZ158" s="331"/>
      <c r="BA158" s="331">
        <f>BB158</f>
        <v>20000</v>
      </c>
      <c r="BB158" s="331">
        <f>BB159</f>
        <v>20000</v>
      </c>
      <c r="BC158" s="331"/>
      <c r="BD158" s="331"/>
      <c r="BE158" s="230" t="e">
        <f t="shared" si="339"/>
        <v>#REF!</v>
      </c>
      <c r="BF158" s="343" t="e">
        <f t="shared" si="319"/>
        <v>#REF!</v>
      </c>
      <c r="BG158" s="230" t="e">
        <f>BG160</f>
        <v>#REF!</v>
      </c>
      <c r="BH158" s="353" t="e">
        <f t="shared" si="340"/>
        <v>#REF!</v>
      </c>
      <c r="BI158" s="331"/>
      <c r="BJ158" s="331"/>
      <c r="BK158" s="331"/>
      <c r="BL158" s="331"/>
    </row>
    <row r="159" spans="2:66" s="62" customFormat="1" ht="55.5" hidden="1" customHeight="1" x14ac:dyDescent="0.3">
      <c r="B159" s="374"/>
      <c r="C159" s="197" t="s">
        <v>95</v>
      </c>
      <c r="D159" s="355"/>
      <c r="E159" s="355"/>
      <c r="F159" s="355"/>
      <c r="G159" s="355"/>
      <c r="H159" s="355"/>
      <c r="I159" s="355"/>
      <c r="J159" s="355"/>
      <c r="K159" s="354">
        <f t="shared" si="352"/>
        <v>0</v>
      </c>
      <c r="L159" s="354">
        <v>0</v>
      </c>
      <c r="M159" s="354"/>
      <c r="N159" s="354"/>
      <c r="O159" s="354"/>
      <c r="P159" s="354">
        <f t="shared" si="315"/>
        <v>0</v>
      </c>
      <c r="Q159" s="337" t="e">
        <f t="shared" si="310"/>
        <v>#DIV/0!</v>
      </c>
      <c r="R159" s="354"/>
      <c r="S159" s="337" t="e">
        <f t="shared" si="311"/>
        <v>#DIV/0!</v>
      </c>
      <c r="T159" s="337"/>
      <c r="U159" s="337"/>
      <c r="V159" s="355"/>
      <c r="W159" s="355"/>
      <c r="X159" s="355"/>
      <c r="Y159" s="355"/>
      <c r="Z159" s="354"/>
      <c r="AA159" s="337" t="e">
        <f t="shared" si="314"/>
        <v>#DIV/0!</v>
      </c>
      <c r="AB159" s="354"/>
      <c r="AC159" s="337" t="e">
        <f t="shared" si="312"/>
        <v>#DIV/0!</v>
      </c>
      <c r="AD159" s="337"/>
      <c r="AE159" s="337"/>
      <c r="AF159" s="355"/>
      <c r="AG159" s="355"/>
      <c r="AH159" s="355"/>
      <c r="AI159" s="355"/>
      <c r="AJ159" s="354">
        <f t="shared" si="316"/>
        <v>0</v>
      </c>
      <c r="AK159" s="337" t="e">
        <f t="shared" si="318"/>
        <v>#DIV/0!</v>
      </c>
      <c r="AL159" s="354"/>
      <c r="AM159" s="338" t="e">
        <f t="shared" si="313"/>
        <v>#DIV/0!</v>
      </c>
      <c r="AN159" s="338"/>
      <c r="AO159" s="338"/>
      <c r="AP159" s="355"/>
      <c r="AQ159" s="355"/>
      <c r="AR159" s="355"/>
      <c r="AS159" s="355"/>
      <c r="AT159" s="351"/>
      <c r="AU159" s="351"/>
      <c r="AV159" s="351"/>
      <c r="AW159" s="351"/>
      <c r="AX159" s="351"/>
      <c r="AY159" s="351"/>
      <c r="AZ159" s="351"/>
      <c r="BA159" s="351">
        <f>BB159</f>
        <v>20000</v>
      </c>
      <c r="BB159" s="351">
        <v>20000</v>
      </c>
      <c r="BC159" s="351"/>
      <c r="BD159" s="351"/>
      <c r="BE159" s="356">
        <f t="shared" si="339"/>
        <v>0</v>
      </c>
      <c r="BF159" s="343" t="e">
        <f t="shared" si="319"/>
        <v>#DIV/0!</v>
      </c>
      <c r="BG159" s="356"/>
      <c r="BH159" s="353" t="e">
        <f t="shared" si="340"/>
        <v>#DIV/0!</v>
      </c>
      <c r="BI159" s="351"/>
      <c r="BJ159" s="351"/>
      <c r="BK159" s="351"/>
      <c r="BL159" s="351"/>
    </row>
    <row r="160" spans="2:66" s="62" customFormat="1" ht="54" hidden="1" customHeight="1" x14ac:dyDescent="0.3">
      <c r="B160" s="374"/>
      <c r="C160" s="197" t="s">
        <v>96</v>
      </c>
      <c r="D160" s="355"/>
      <c r="E160" s="355"/>
      <c r="F160" s="355"/>
      <c r="G160" s="355"/>
      <c r="H160" s="355"/>
      <c r="I160" s="355"/>
      <c r="J160" s="355"/>
      <c r="K160" s="354">
        <f t="shared" si="352"/>
        <v>0</v>
      </c>
      <c r="L160" s="354">
        <v>0</v>
      </c>
      <c r="M160" s="354"/>
      <c r="N160" s="354"/>
      <c r="O160" s="354"/>
      <c r="P160" s="354" t="e">
        <f t="shared" si="315"/>
        <v>#REF!</v>
      </c>
      <c r="Q160" s="337" t="e">
        <f t="shared" si="310"/>
        <v>#REF!</v>
      </c>
      <c r="R160" s="354" t="e">
        <f>#REF!-L160</f>
        <v>#REF!</v>
      </c>
      <c r="S160" s="337" t="e">
        <f t="shared" si="311"/>
        <v>#REF!</v>
      </c>
      <c r="T160" s="337"/>
      <c r="U160" s="337"/>
      <c r="V160" s="355"/>
      <c r="W160" s="355"/>
      <c r="X160" s="355"/>
      <c r="Y160" s="355"/>
      <c r="Z160" s="354" t="e">
        <f t="shared" ref="Z160:Z163" si="353">AB160</f>
        <v>#REF!</v>
      </c>
      <c r="AA160" s="337" t="e">
        <f t="shared" si="314"/>
        <v>#REF!</v>
      </c>
      <c r="AB160" s="354" t="e">
        <f>#REF!-X160</f>
        <v>#REF!</v>
      </c>
      <c r="AC160" s="337" t="e">
        <f t="shared" si="312"/>
        <v>#REF!</v>
      </c>
      <c r="AD160" s="337"/>
      <c r="AE160" s="337"/>
      <c r="AF160" s="355"/>
      <c r="AG160" s="355"/>
      <c r="AH160" s="355"/>
      <c r="AI160" s="355"/>
      <c r="AJ160" s="354" t="e">
        <f t="shared" si="316"/>
        <v>#REF!</v>
      </c>
      <c r="AK160" s="337" t="e">
        <f t="shared" si="318"/>
        <v>#REF!</v>
      </c>
      <c r="AL160" s="354" t="e">
        <f>#REF!-AG160</f>
        <v>#REF!</v>
      </c>
      <c r="AM160" s="338" t="e">
        <f t="shared" si="313"/>
        <v>#REF!</v>
      </c>
      <c r="AN160" s="338"/>
      <c r="AO160" s="338"/>
      <c r="AP160" s="355"/>
      <c r="AQ160" s="355"/>
      <c r="AR160" s="355"/>
      <c r="AS160" s="355"/>
      <c r="AT160" s="351"/>
      <c r="AU160" s="351"/>
      <c r="AV160" s="351"/>
      <c r="AW160" s="351"/>
      <c r="AX160" s="351"/>
      <c r="AY160" s="351"/>
      <c r="AZ160" s="351"/>
      <c r="BA160" s="351"/>
      <c r="BB160" s="351"/>
      <c r="BC160" s="351"/>
      <c r="BD160" s="351"/>
      <c r="BE160" s="356" t="e">
        <f t="shared" si="339"/>
        <v>#REF!</v>
      </c>
      <c r="BF160" s="343" t="e">
        <f t="shared" si="319"/>
        <v>#REF!</v>
      </c>
      <c r="BG160" s="356" t="e">
        <f>#REF!-BB160</f>
        <v>#REF!</v>
      </c>
      <c r="BH160" s="353" t="e">
        <f t="shared" si="340"/>
        <v>#REF!</v>
      </c>
      <c r="BI160" s="351"/>
      <c r="BJ160" s="351"/>
      <c r="BK160" s="351"/>
      <c r="BL160" s="351"/>
    </row>
    <row r="161" spans="2:66" s="62" customFormat="1" ht="117.75" customHeight="1" x14ac:dyDescent="0.3">
      <c r="B161" s="346" t="s">
        <v>22</v>
      </c>
      <c r="C161" s="198" t="s">
        <v>432</v>
      </c>
      <c r="D161" s="355"/>
      <c r="E161" s="355"/>
      <c r="F161" s="355"/>
      <c r="G161" s="355"/>
      <c r="H161" s="355"/>
      <c r="I161" s="355"/>
      <c r="J161" s="355"/>
      <c r="K161" s="229">
        <f t="shared" si="352"/>
        <v>500000</v>
      </c>
      <c r="L161" s="229">
        <f>L162+L163</f>
        <v>500000</v>
      </c>
      <c r="M161" s="229"/>
      <c r="N161" s="354"/>
      <c r="O161" s="354"/>
      <c r="P161" s="229">
        <f t="shared" si="315"/>
        <v>500000</v>
      </c>
      <c r="Q161" s="342">
        <f t="shared" si="310"/>
        <v>1</v>
      </c>
      <c r="R161" s="229">
        <f>R162+R163</f>
        <v>500000</v>
      </c>
      <c r="S161" s="342">
        <f t="shared" si="311"/>
        <v>1</v>
      </c>
      <c r="T161" s="342"/>
      <c r="U161" s="342"/>
      <c r="V161" s="355"/>
      <c r="W161" s="355"/>
      <c r="X161" s="355"/>
      <c r="Y161" s="355"/>
      <c r="Z161" s="229">
        <f t="shared" si="353"/>
        <v>500000</v>
      </c>
      <c r="AA161" s="342">
        <f t="shared" si="314"/>
        <v>1</v>
      </c>
      <c r="AB161" s="229">
        <f>AB162+AB163</f>
        <v>500000</v>
      </c>
      <c r="AC161" s="342">
        <f t="shared" si="312"/>
        <v>1</v>
      </c>
      <c r="AD161" s="342"/>
      <c r="AE161" s="342"/>
      <c r="AF161" s="355"/>
      <c r="AG161" s="355"/>
      <c r="AH161" s="355"/>
      <c r="AI161" s="355"/>
      <c r="AJ161" s="229">
        <f t="shared" si="316"/>
        <v>500000</v>
      </c>
      <c r="AK161" s="342">
        <f t="shared" si="318"/>
        <v>1</v>
      </c>
      <c r="AL161" s="229">
        <f>AL162+AL163</f>
        <v>500000</v>
      </c>
      <c r="AM161" s="338">
        <f t="shared" si="313"/>
        <v>1</v>
      </c>
      <c r="AN161" s="338"/>
      <c r="AO161" s="338"/>
      <c r="AP161" s="355"/>
      <c r="AQ161" s="355"/>
      <c r="AR161" s="355"/>
      <c r="AS161" s="355"/>
      <c r="AT161" s="351"/>
      <c r="AU161" s="351"/>
      <c r="AV161" s="351"/>
      <c r="AW161" s="351"/>
      <c r="AX161" s="351"/>
      <c r="AY161" s="351"/>
      <c r="AZ161" s="351"/>
      <c r="BA161" s="351"/>
      <c r="BB161" s="351"/>
      <c r="BC161" s="351"/>
      <c r="BD161" s="351"/>
      <c r="BE161" s="230">
        <f t="shared" si="339"/>
        <v>0</v>
      </c>
      <c r="BF161" s="343">
        <f t="shared" si="319"/>
        <v>0</v>
      </c>
      <c r="BG161" s="230">
        <f>BG162+BG163</f>
        <v>0</v>
      </c>
      <c r="BH161" s="353">
        <f t="shared" si="340"/>
        <v>0</v>
      </c>
      <c r="BI161" s="351"/>
      <c r="BJ161" s="351"/>
      <c r="BK161" s="351"/>
      <c r="BL161" s="351"/>
    </row>
    <row r="162" spans="2:66" s="52" customFormat="1" ht="44.25" customHeight="1" x14ac:dyDescent="0.25">
      <c r="B162" s="346"/>
      <c r="C162" s="187" t="s">
        <v>57</v>
      </c>
      <c r="D162" s="362"/>
      <c r="E162" s="362"/>
      <c r="F162" s="362"/>
      <c r="G162" s="362"/>
      <c r="H162" s="362"/>
      <c r="I162" s="362"/>
      <c r="J162" s="362"/>
      <c r="K162" s="309">
        <f t="shared" si="352"/>
        <v>500000</v>
      </c>
      <c r="L162" s="309">
        <v>500000</v>
      </c>
      <c r="M162" s="309"/>
      <c r="N162" s="361"/>
      <c r="O162" s="361"/>
      <c r="P162" s="309">
        <f t="shared" si="315"/>
        <v>500000</v>
      </c>
      <c r="Q162" s="344">
        <f t="shared" si="310"/>
        <v>1</v>
      </c>
      <c r="R162" s="309">
        <v>500000</v>
      </c>
      <c r="S162" s="344">
        <f t="shared" si="311"/>
        <v>1</v>
      </c>
      <c r="T162" s="344"/>
      <c r="U162" s="344"/>
      <c r="V162" s="362"/>
      <c r="W162" s="362"/>
      <c r="X162" s="362"/>
      <c r="Y162" s="362"/>
      <c r="Z162" s="309">
        <f t="shared" si="353"/>
        <v>500000</v>
      </c>
      <c r="AA162" s="344">
        <f t="shared" si="314"/>
        <v>1</v>
      </c>
      <c r="AB162" s="309">
        <v>500000</v>
      </c>
      <c r="AC162" s="344">
        <f t="shared" si="312"/>
        <v>1</v>
      </c>
      <c r="AD162" s="344"/>
      <c r="AE162" s="344"/>
      <c r="AF162" s="362"/>
      <c r="AG162" s="362"/>
      <c r="AH162" s="362"/>
      <c r="AI162" s="362"/>
      <c r="AJ162" s="309">
        <f t="shared" si="316"/>
        <v>500000</v>
      </c>
      <c r="AK162" s="344">
        <f t="shared" si="318"/>
        <v>1</v>
      </c>
      <c r="AL162" s="309">
        <v>500000</v>
      </c>
      <c r="AM162" s="338">
        <f t="shared" si="313"/>
        <v>1</v>
      </c>
      <c r="AN162" s="338"/>
      <c r="AO162" s="338"/>
      <c r="AP162" s="362"/>
      <c r="AQ162" s="362"/>
      <c r="AR162" s="362"/>
      <c r="AS162" s="362"/>
      <c r="AT162" s="363"/>
      <c r="AU162" s="363"/>
      <c r="AV162" s="363"/>
      <c r="AW162" s="363"/>
      <c r="AX162" s="363"/>
      <c r="AY162" s="363"/>
      <c r="AZ162" s="363"/>
      <c r="BA162" s="363"/>
      <c r="BB162" s="363"/>
      <c r="BC162" s="363"/>
      <c r="BD162" s="363"/>
      <c r="BE162" s="311">
        <f t="shared" si="339"/>
        <v>0</v>
      </c>
      <c r="BF162" s="345">
        <v>0</v>
      </c>
      <c r="BG162" s="311">
        <f>AY162</f>
        <v>0</v>
      </c>
      <c r="BH162" s="345">
        <f t="shared" si="340"/>
        <v>0</v>
      </c>
      <c r="BI162" s="363"/>
      <c r="BJ162" s="363"/>
      <c r="BK162" s="363"/>
      <c r="BL162" s="363"/>
    </row>
    <row r="163" spans="2:66" s="42" customFormat="1" ht="54" hidden="1" customHeight="1" x14ac:dyDescent="0.25">
      <c r="B163" s="301"/>
      <c r="C163" s="186" t="s">
        <v>56</v>
      </c>
      <c r="D163" s="303"/>
      <c r="E163" s="355"/>
      <c r="F163" s="355"/>
      <c r="G163" s="303"/>
      <c r="H163" s="355"/>
      <c r="I163" s="355"/>
      <c r="J163" s="303"/>
      <c r="K163" s="229">
        <f t="shared" si="352"/>
        <v>0</v>
      </c>
      <c r="L163" s="229">
        <v>0</v>
      </c>
      <c r="M163" s="229"/>
      <c r="N163" s="354"/>
      <c r="O163" s="354"/>
      <c r="P163" s="229">
        <f t="shared" si="315"/>
        <v>0</v>
      </c>
      <c r="Q163" s="337" t="e">
        <f t="shared" si="310"/>
        <v>#DIV/0!</v>
      </c>
      <c r="R163" s="229">
        <v>0</v>
      </c>
      <c r="S163" s="337" t="e">
        <f t="shared" si="311"/>
        <v>#DIV/0!</v>
      </c>
      <c r="T163" s="337"/>
      <c r="U163" s="337"/>
      <c r="V163" s="303"/>
      <c r="W163" s="303"/>
      <c r="X163" s="303"/>
      <c r="Y163" s="303"/>
      <c r="Z163" s="229">
        <f t="shared" si="353"/>
        <v>0</v>
      </c>
      <c r="AA163" s="337" t="e">
        <f t="shared" si="314"/>
        <v>#DIV/0!</v>
      </c>
      <c r="AB163" s="229">
        <v>0</v>
      </c>
      <c r="AC163" s="337" t="e">
        <f t="shared" si="312"/>
        <v>#DIV/0!</v>
      </c>
      <c r="AD163" s="337"/>
      <c r="AE163" s="337"/>
      <c r="AF163" s="303"/>
      <c r="AG163" s="303"/>
      <c r="AH163" s="303"/>
      <c r="AI163" s="303"/>
      <c r="AJ163" s="229">
        <f t="shared" si="316"/>
        <v>0</v>
      </c>
      <c r="AK163" s="337" t="e">
        <f t="shared" si="318"/>
        <v>#DIV/0!</v>
      </c>
      <c r="AL163" s="229">
        <v>0</v>
      </c>
      <c r="AM163" s="338" t="e">
        <f t="shared" si="313"/>
        <v>#DIV/0!</v>
      </c>
      <c r="AN163" s="338"/>
      <c r="AO163" s="338"/>
      <c r="AP163" s="303"/>
      <c r="AQ163" s="303"/>
      <c r="AR163" s="303"/>
      <c r="AS163" s="303"/>
      <c r="AT163" s="351"/>
      <c r="AU163" s="351"/>
      <c r="AV163" s="351"/>
      <c r="AW163" s="351"/>
      <c r="AX163" s="351"/>
      <c r="AY163" s="351"/>
      <c r="AZ163" s="351"/>
      <c r="BA163" s="351"/>
      <c r="BB163" s="351"/>
      <c r="BC163" s="351"/>
      <c r="BD163" s="351"/>
      <c r="BE163" s="230">
        <f t="shared" si="339"/>
        <v>0</v>
      </c>
      <c r="BF163" s="341" t="e">
        <f t="shared" ref="BF163" si="354">BE163/AI163</f>
        <v>#DIV/0!</v>
      </c>
      <c r="BG163" s="230">
        <v>0</v>
      </c>
      <c r="BH163" s="341" t="e">
        <f t="shared" si="340"/>
        <v>#DIV/0!</v>
      </c>
      <c r="BI163" s="331"/>
      <c r="BJ163" s="331"/>
      <c r="BK163" s="331"/>
      <c r="BL163" s="331"/>
      <c r="BM163" s="41"/>
      <c r="BN163" s="41"/>
    </row>
    <row r="164" spans="2:66" s="63" customFormat="1" ht="174" customHeight="1" x14ac:dyDescent="0.3">
      <c r="B164" s="346" t="s">
        <v>26</v>
      </c>
      <c r="C164" s="198" t="s">
        <v>433</v>
      </c>
      <c r="D164" s="374"/>
      <c r="E164" s="374"/>
      <c r="F164" s="374"/>
      <c r="G164" s="374"/>
      <c r="H164" s="374"/>
      <c r="I164" s="374"/>
      <c r="J164" s="374"/>
      <c r="K164" s="348">
        <f>L164</f>
        <v>874000.29951000004</v>
      </c>
      <c r="L164" s="348">
        <f>L165+L168</f>
        <v>874000.29951000004</v>
      </c>
      <c r="M164" s="348"/>
      <c r="N164" s="375"/>
      <c r="O164" s="375"/>
      <c r="P164" s="348">
        <f t="shared" si="315"/>
        <v>621674.91408999998</v>
      </c>
      <c r="Q164" s="349">
        <f t="shared" si="310"/>
        <v>0.71129828495314718</v>
      </c>
      <c r="R164" s="348">
        <f>R165+R168</f>
        <v>621674.91408999998</v>
      </c>
      <c r="S164" s="349">
        <f t="shared" si="311"/>
        <v>0.71129828495314718</v>
      </c>
      <c r="T164" s="349"/>
      <c r="U164" s="349"/>
      <c r="V164" s="374"/>
      <c r="W164" s="374"/>
      <c r="X164" s="374"/>
      <c r="Y164" s="374"/>
      <c r="Z164" s="348">
        <f>AB164</f>
        <v>657982.55675999995</v>
      </c>
      <c r="AA164" s="349">
        <f t="shared" si="314"/>
        <v>0.75284019596891627</v>
      </c>
      <c r="AB164" s="348">
        <f>AB165+AB168</f>
        <v>657982.55675999995</v>
      </c>
      <c r="AC164" s="349">
        <f t="shared" si="312"/>
        <v>0.75284019596891627</v>
      </c>
      <c r="AD164" s="349"/>
      <c r="AE164" s="349"/>
      <c r="AF164" s="374"/>
      <c r="AG164" s="374"/>
      <c r="AH164" s="374"/>
      <c r="AI164" s="374"/>
      <c r="AJ164" s="348">
        <f t="shared" si="316"/>
        <v>873687.44160000002</v>
      </c>
      <c r="AK164" s="349">
        <f t="shared" si="318"/>
        <v>0.99964203912724581</v>
      </c>
      <c r="AL164" s="348">
        <f>AL165+AL168</f>
        <v>873687.44160000002</v>
      </c>
      <c r="AM164" s="338">
        <f t="shared" si="313"/>
        <v>0.99964203912724581</v>
      </c>
      <c r="AN164" s="338"/>
      <c r="AO164" s="338"/>
      <c r="AP164" s="374"/>
      <c r="AQ164" s="374"/>
      <c r="AR164" s="374"/>
      <c r="AS164" s="374"/>
      <c r="AT164" s="376"/>
      <c r="AU164" s="376"/>
      <c r="AV164" s="376"/>
      <c r="AW164" s="376"/>
      <c r="AX164" s="376"/>
      <c r="AY164" s="376"/>
      <c r="AZ164" s="376"/>
      <c r="BA164" s="376"/>
      <c r="BB164" s="376"/>
      <c r="BC164" s="376"/>
      <c r="BD164" s="376"/>
      <c r="BE164" s="352">
        <f t="shared" si="339"/>
        <v>216017.74275000003</v>
      </c>
      <c r="BF164" s="353">
        <f>BE164/K164</f>
        <v>0.24715980403108365</v>
      </c>
      <c r="BG164" s="352">
        <f>BG165+BG168</f>
        <v>216017.74275000003</v>
      </c>
      <c r="BH164" s="353">
        <f t="shared" si="340"/>
        <v>0.24724830925165037</v>
      </c>
      <c r="BI164" s="376"/>
      <c r="BJ164" s="376"/>
      <c r="BK164" s="376"/>
      <c r="BL164" s="376"/>
    </row>
    <row r="165" spans="2:66" s="63" customFormat="1" ht="44.25" customHeight="1" x14ac:dyDescent="0.3">
      <c r="B165" s="346"/>
      <c r="C165" s="198" t="s">
        <v>98</v>
      </c>
      <c r="D165" s="374"/>
      <c r="E165" s="374"/>
      <c r="F165" s="374"/>
      <c r="G165" s="374"/>
      <c r="H165" s="374"/>
      <c r="I165" s="374"/>
      <c r="J165" s="374"/>
      <c r="K165" s="348">
        <f t="shared" si="352"/>
        <v>798312.55340000009</v>
      </c>
      <c r="L165" s="348">
        <f>L166+L167</f>
        <v>798312.55340000009</v>
      </c>
      <c r="M165" s="348"/>
      <c r="N165" s="375"/>
      <c r="O165" s="375"/>
      <c r="P165" s="348">
        <f t="shared" si="315"/>
        <v>590445.65232999995</v>
      </c>
      <c r="Q165" s="349">
        <f t="shared" si="310"/>
        <v>0.73961714596031536</v>
      </c>
      <c r="R165" s="348">
        <f>R166+R167</f>
        <v>590445.65232999995</v>
      </c>
      <c r="S165" s="349">
        <f t="shared" si="311"/>
        <v>0.73961714596031536</v>
      </c>
      <c r="T165" s="349"/>
      <c r="U165" s="349"/>
      <c r="V165" s="374"/>
      <c r="W165" s="374"/>
      <c r="X165" s="374"/>
      <c r="Y165" s="374"/>
      <c r="Z165" s="348">
        <f>AB165</f>
        <v>631509.99454999994</v>
      </c>
      <c r="AA165" s="349">
        <f t="shared" si="314"/>
        <v>0.79105607429121494</v>
      </c>
      <c r="AB165" s="348">
        <f>AB166+AB167</f>
        <v>631509.99454999994</v>
      </c>
      <c r="AC165" s="349">
        <f t="shared" si="312"/>
        <v>0.79105607429121494</v>
      </c>
      <c r="AD165" s="349"/>
      <c r="AE165" s="349"/>
      <c r="AF165" s="374"/>
      <c r="AG165" s="374"/>
      <c r="AH165" s="374"/>
      <c r="AI165" s="374"/>
      <c r="AJ165" s="348">
        <f t="shared" si="316"/>
        <v>798312.55290000001</v>
      </c>
      <c r="AK165" s="349">
        <f t="shared" si="318"/>
        <v>0.99999999937367878</v>
      </c>
      <c r="AL165" s="348">
        <f>AL166+AL167</f>
        <v>798312.55290000001</v>
      </c>
      <c r="AM165" s="338">
        <f t="shared" si="313"/>
        <v>0.99999999937367878</v>
      </c>
      <c r="AN165" s="338"/>
      <c r="AO165" s="338"/>
      <c r="AP165" s="374"/>
      <c r="AQ165" s="374"/>
      <c r="AR165" s="374"/>
      <c r="AS165" s="374"/>
      <c r="AT165" s="376"/>
      <c r="AU165" s="376"/>
      <c r="AV165" s="376"/>
      <c r="AW165" s="376"/>
      <c r="AX165" s="376"/>
      <c r="AY165" s="376"/>
      <c r="AZ165" s="376"/>
      <c r="BA165" s="376"/>
      <c r="BB165" s="376"/>
      <c r="BC165" s="376"/>
      <c r="BD165" s="376"/>
      <c r="BE165" s="352">
        <f t="shared" si="339"/>
        <v>166802.55885000003</v>
      </c>
      <c r="BF165" s="353">
        <f t="shared" ref="BF165:BF170" si="355">BE165/K165</f>
        <v>0.20894392570878495</v>
      </c>
      <c r="BG165" s="352">
        <f>BG166+BG167</f>
        <v>166802.55885000003</v>
      </c>
      <c r="BH165" s="353">
        <f t="shared" si="340"/>
        <v>0.20894392583965096</v>
      </c>
      <c r="BI165" s="376"/>
      <c r="BJ165" s="376"/>
      <c r="BK165" s="376"/>
      <c r="BL165" s="376"/>
    </row>
    <row r="166" spans="2:66" s="52" customFormat="1" ht="39" customHeight="1" x14ac:dyDescent="0.25">
      <c r="B166" s="346"/>
      <c r="C166" s="187" t="s">
        <v>57</v>
      </c>
      <c r="D166" s="362"/>
      <c r="E166" s="362"/>
      <c r="F166" s="362"/>
      <c r="G166" s="362"/>
      <c r="H166" s="362"/>
      <c r="I166" s="362"/>
      <c r="J166" s="362"/>
      <c r="K166" s="309">
        <f t="shared" si="352"/>
        <v>534869.41014000005</v>
      </c>
      <c r="L166" s="309">
        <v>534869.41014000005</v>
      </c>
      <c r="M166" s="309"/>
      <c r="N166" s="361"/>
      <c r="O166" s="361"/>
      <c r="P166" s="309">
        <f t="shared" si="315"/>
        <v>395598.58681000001</v>
      </c>
      <c r="Q166" s="344">
        <f t="shared" si="310"/>
        <v>0.73961714637308118</v>
      </c>
      <c r="R166" s="309">
        <v>395598.58681000001</v>
      </c>
      <c r="S166" s="344">
        <f t="shared" si="311"/>
        <v>0.73961714637308118</v>
      </c>
      <c r="T166" s="344"/>
      <c r="U166" s="344"/>
      <c r="V166" s="362"/>
      <c r="W166" s="362"/>
      <c r="X166" s="362"/>
      <c r="Y166" s="362"/>
      <c r="Z166" s="309">
        <f t="shared" ref="Z166:Z167" si="356">AB166</f>
        <v>423111.6961</v>
      </c>
      <c r="AA166" s="344">
        <f t="shared" si="314"/>
        <v>0.79105607477019879</v>
      </c>
      <c r="AB166" s="309">
        <v>423111.6961</v>
      </c>
      <c r="AC166" s="344">
        <f t="shared" si="312"/>
        <v>0.79105607477019879</v>
      </c>
      <c r="AD166" s="344"/>
      <c r="AE166" s="344"/>
      <c r="AF166" s="362"/>
      <c r="AG166" s="362"/>
      <c r="AH166" s="362"/>
      <c r="AI166" s="362"/>
      <c r="AJ166" s="309">
        <f t="shared" si="316"/>
        <v>534869.41014000005</v>
      </c>
      <c r="AK166" s="344">
        <f t="shared" si="318"/>
        <v>1</v>
      </c>
      <c r="AL166" s="309">
        <v>534869.41014000005</v>
      </c>
      <c r="AM166" s="338">
        <f t="shared" si="313"/>
        <v>1</v>
      </c>
      <c r="AN166" s="338"/>
      <c r="AO166" s="338"/>
      <c r="AP166" s="362"/>
      <c r="AQ166" s="362"/>
      <c r="AR166" s="362"/>
      <c r="AS166" s="362"/>
      <c r="AT166" s="363"/>
      <c r="AU166" s="363"/>
      <c r="AV166" s="363"/>
      <c r="AW166" s="363"/>
      <c r="AX166" s="363"/>
      <c r="AY166" s="363"/>
      <c r="AZ166" s="363"/>
      <c r="BA166" s="363"/>
      <c r="BB166" s="363"/>
      <c r="BC166" s="363"/>
      <c r="BD166" s="363"/>
      <c r="BE166" s="311">
        <f t="shared" si="339"/>
        <v>111757.71404000005</v>
      </c>
      <c r="BF166" s="345">
        <f t="shared" si="355"/>
        <v>0.20894392522980121</v>
      </c>
      <c r="BG166" s="311">
        <f>L166-AB166</f>
        <v>111757.71404000005</v>
      </c>
      <c r="BH166" s="345">
        <f t="shared" si="340"/>
        <v>0.20894392522980121</v>
      </c>
      <c r="BI166" s="363"/>
      <c r="BJ166" s="363"/>
      <c r="BK166" s="363"/>
      <c r="BL166" s="363"/>
    </row>
    <row r="167" spans="2:66" s="42" customFormat="1" ht="47.25" customHeight="1" x14ac:dyDescent="0.25">
      <c r="B167" s="301"/>
      <c r="C167" s="186" t="s">
        <v>56</v>
      </c>
      <c r="D167" s="303"/>
      <c r="E167" s="355"/>
      <c r="F167" s="355"/>
      <c r="G167" s="303"/>
      <c r="H167" s="355"/>
      <c r="I167" s="355"/>
      <c r="J167" s="303"/>
      <c r="K167" s="229">
        <f t="shared" si="352"/>
        <v>263443.14325999998</v>
      </c>
      <c r="L167" s="229">
        <v>263443.14325999998</v>
      </c>
      <c r="M167" s="229"/>
      <c r="N167" s="354"/>
      <c r="O167" s="354"/>
      <c r="P167" s="229">
        <f t="shared" si="315"/>
        <v>194847.06552</v>
      </c>
      <c r="Q167" s="342">
        <f t="shared" si="310"/>
        <v>0.73961714512227617</v>
      </c>
      <c r="R167" s="229">
        <v>194847.06552</v>
      </c>
      <c r="S167" s="342">
        <f t="shared" si="311"/>
        <v>0.73961714512227617</v>
      </c>
      <c r="T167" s="342"/>
      <c r="U167" s="342"/>
      <c r="V167" s="303"/>
      <c r="W167" s="303"/>
      <c r="X167" s="303"/>
      <c r="Y167" s="303"/>
      <c r="Z167" s="229">
        <f t="shared" si="356"/>
        <v>208398.29845</v>
      </c>
      <c r="AA167" s="342">
        <f t="shared" si="314"/>
        <v>0.79105607331873296</v>
      </c>
      <c r="AB167" s="229">
        <v>208398.29845</v>
      </c>
      <c r="AC167" s="342">
        <f t="shared" si="312"/>
        <v>0.79105607331873296</v>
      </c>
      <c r="AD167" s="342"/>
      <c r="AE167" s="342"/>
      <c r="AF167" s="303"/>
      <c r="AG167" s="303"/>
      <c r="AH167" s="303"/>
      <c r="AI167" s="303"/>
      <c r="AJ167" s="229">
        <f t="shared" si="316"/>
        <v>263443.14276000002</v>
      </c>
      <c r="AK167" s="342">
        <f t="shared" si="318"/>
        <v>0.99999999810205742</v>
      </c>
      <c r="AL167" s="229">
        <v>263443.14276000002</v>
      </c>
      <c r="AM167" s="338">
        <f t="shared" si="313"/>
        <v>0.99999999810205742</v>
      </c>
      <c r="AN167" s="338"/>
      <c r="AO167" s="338"/>
      <c r="AP167" s="303"/>
      <c r="AQ167" s="303"/>
      <c r="AR167" s="303"/>
      <c r="AS167" s="303"/>
      <c r="AT167" s="351"/>
      <c r="AU167" s="351"/>
      <c r="AV167" s="351"/>
      <c r="AW167" s="351"/>
      <c r="AX167" s="351"/>
      <c r="AY167" s="351"/>
      <c r="AZ167" s="351"/>
      <c r="BA167" s="351"/>
      <c r="BB167" s="351"/>
      <c r="BC167" s="351"/>
      <c r="BD167" s="351"/>
      <c r="BE167" s="230">
        <f t="shared" si="339"/>
        <v>55044.84480999998</v>
      </c>
      <c r="BF167" s="353">
        <f t="shared" si="355"/>
        <v>0.2089439266812671</v>
      </c>
      <c r="BG167" s="230">
        <f>L167-AB167</f>
        <v>55044.84480999998</v>
      </c>
      <c r="BH167" s="343">
        <f t="shared" si="340"/>
        <v>0.20894392707783069</v>
      </c>
      <c r="BI167" s="331"/>
      <c r="BJ167" s="331"/>
      <c r="BK167" s="331"/>
      <c r="BL167" s="331"/>
      <c r="BM167" s="41"/>
      <c r="BN167" s="41"/>
    </row>
    <row r="168" spans="2:66" s="63" customFormat="1" ht="44.25" customHeight="1" x14ac:dyDescent="0.3">
      <c r="B168" s="346"/>
      <c r="C168" s="198" t="s">
        <v>99</v>
      </c>
      <c r="D168" s="374"/>
      <c r="E168" s="374"/>
      <c r="F168" s="374"/>
      <c r="G168" s="374"/>
      <c r="H168" s="374"/>
      <c r="I168" s="374"/>
      <c r="J168" s="374"/>
      <c r="K168" s="348">
        <f t="shared" si="352"/>
        <v>75687.746109999993</v>
      </c>
      <c r="L168" s="348">
        <f>L169+L170</f>
        <v>75687.746109999993</v>
      </c>
      <c r="M168" s="348"/>
      <c r="N168" s="375"/>
      <c r="O168" s="375"/>
      <c r="P168" s="348">
        <f t="shared" si="315"/>
        <v>31229.261760000001</v>
      </c>
      <c r="Q168" s="349">
        <f t="shared" si="310"/>
        <v>0.41260657589952909</v>
      </c>
      <c r="R168" s="348">
        <f>R169+R170</f>
        <v>31229.261760000001</v>
      </c>
      <c r="S168" s="349">
        <f t="shared" si="311"/>
        <v>0.41260657589952909</v>
      </c>
      <c r="T168" s="349"/>
      <c r="U168" s="349"/>
      <c r="V168" s="374"/>
      <c r="W168" s="374"/>
      <c r="X168" s="374"/>
      <c r="Y168" s="374"/>
      <c r="Z168" s="348">
        <f>AB168</f>
        <v>26472.56221</v>
      </c>
      <c r="AA168" s="349">
        <f t="shared" si="314"/>
        <v>0.34976021311992006</v>
      </c>
      <c r="AB168" s="348">
        <f>AB169+AB170</f>
        <v>26472.56221</v>
      </c>
      <c r="AC168" s="349">
        <f t="shared" si="312"/>
        <v>0.34976021311992006</v>
      </c>
      <c r="AD168" s="349"/>
      <c r="AE168" s="349"/>
      <c r="AF168" s="374"/>
      <c r="AG168" s="374"/>
      <c r="AH168" s="374"/>
      <c r="AI168" s="374"/>
      <c r="AJ168" s="348">
        <f t="shared" si="316"/>
        <v>75374.888699999996</v>
      </c>
      <c r="AK168" s="349">
        <f t="shared" si="318"/>
        <v>0.9958664721030891</v>
      </c>
      <c r="AL168" s="348">
        <f>AL169+AL170</f>
        <v>75374.888699999996</v>
      </c>
      <c r="AM168" s="338">
        <f t="shared" si="313"/>
        <v>0.9958664721030891</v>
      </c>
      <c r="AN168" s="338"/>
      <c r="AO168" s="338"/>
      <c r="AP168" s="374"/>
      <c r="AQ168" s="374"/>
      <c r="AR168" s="374"/>
      <c r="AS168" s="374"/>
      <c r="AT168" s="376"/>
      <c r="AU168" s="376"/>
      <c r="AV168" s="376"/>
      <c r="AW168" s="376"/>
      <c r="AX168" s="376"/>
      <c r="AY168" s="376"/>
      <c r="AZ168" s="376"/>
      <c r="BA168" s="376"/>
      <c r="BB168" s="376"/>
      <c r="BC168" s="376"/>
      <c r="BD168" s="376"/>
      <c r="BE168" s="352">
        <f t="shared" si="339"/>
        <v>49215.183900000004</v>
      </c>
      <c r="BF168" s="353">
        <f t="shared" si="355"/>
        <v>0.65023978688008011</v>
      </c>
      <c r="BG168" s="352">
        <f>BG169+BG170</f>
        <v>49215.183900000004</v>
      </c>
      <c r="BH168" s="353">
        <f t="shared" si="340"/>
        <v>0.65293872732444924</v>
      </c>
      <c r="BI168" s="376"/>
      <c r="BJ168" s="376"/>
      <c r="BK168" s="376"/>
      <c r="BL168" s="376"/>
    </row>
    <row r="169" spans="2:66" s="42" customFormat="1" ht="54" customHeight="1" x14ac:dyDescent="0.25">
      <c r="B169" s="301"/>
      <c r="C169" s="187" t="s">
        <v>57</v>
      </c>
      <c r="D169" s="362"/>
      <c r="E169" s="362"/>
      <c r="F169" s="362"/>
      <c r="G169" s="362"/>
      <c r="H169" s="362"/>
      <c r="I169" s="362"/>
      <c r="J169" s="362"/>
      <c r="K169" s="309">
        <f t="shared" si="352"/>
        <v>50710.789859999997</v>
      </c>
      <c r="L169" s="309">
        <v>50710.789859999997</v>
      </c>
      <c r="M169" s="309"/>
      <c r="N169" s="361"/>
      <c r="O169" s="361"/>
      <c r="P169" s="309">
        <f t="shared" si="315"/>
        <v>20923.605360000001</v>
      </c>
      <c r="Q169" s="344">
        <f t="shared" si="310"/>
        <v>0.41260657579511034</v>
      </c>
      <c r="R169" s="309">
        <v>20923.605360000001</v>
      </c>
      <c r="S169" s="344">
        <f t="shared" si="311"/>
        <v>0.41260657579511034</v>
      </c>
      <c r="T169" s="344"/>
      <c r="U169" s="344"/>
      <c r="V169" s="362"/>
      <c r="W169" s="362"/>
      <c r="X169" s="362"/>
      <c r="Y169" s="362"/>
      <c r="Z169" s="309">
        <f t="shared" ref="Z169:Z170" si="357">AB169</f>
        <v>17736.616669999999</v>
      </c>
      <c r="AA169" s="344">
        <f t="shared" si="314"/>
        <v>0.34976021314135375</v>
      </c>
      <c r="AB169" s="309">
        <v>17736.616669999999</v>
      </c>
      <c r="AC169" s="344">
        <f t="shared" si="312"/>
        <v>0.34976021314135375</v>
      </c>
      <c r="AD169" s="344"/>
      <c r="AE169" s="344"/>
      <c r="AF169" s="362"/>
      <c r="AG169" s="362"/>
      <c r="AH169" s="362"/>
      <c r="AI169" s="362"/>
      <c r="AJ169" s="309">
        <f t="shared" si="316"/>
        <v>50501.1754</v>
      </c>
      <c r="AK169" s="344">
        <f t="shared" si="318"/>
        <v>0.9958664721930246</v>
      </c>
      <c r="AL169" s="309">
        <v>50501.1754</v>
      </c>
      <c r="AM169" s="338">
        <f t="shared" si="313"/>
        <v>0.9958664721930246</v>
      </c>
      <c r="AN169" s="338"/>
      <c r="AO169" s="338"/>
      <c r="AP169" s="362"/>
      <c r="AQ169" s="362"/>
      <c r="AR169" s="362"/>
      <c r="AS169" s="362"/>
      <c r="AT169" s="363"/>
      <c r="AU169" s="363"/>
      <c r="AV169" s="363"/>
      <c r="AW169" s="363"/>
      <c r="AX169" s="363"/>
      <c r="AY169" s="363"/>
      <c r="AZ169" s="363"/>
      <c r="BA169" s="363"/>
      <c r="BB169" s="363"/>
      <c r="BC169" s="363"/>
      <c r="BD169" s="363"/>
      <c r="BE169" s="311">
        <f t="shared" si="339"/>
        <v>32974.173190000001</v>
      </c>
      <c r="BF169" s="345">
        <f t="shared" si="355"/>
        <v>0.65023978685864636</v>
      </c>
      <c r="BG169" s="311">
        <f>L169-AB169</f>
        <v>32974.173190000001</v>
      </c>
      <c r="BH169" s="345">
        <f t="shared" si="340"/>
        <v>0.6529387272439604</v>
      </c>
      <c r="BI169" s="363"/>
      <c r="BJ169" s="363"/>
      <c r="BK169" s="363"/>
      <c r="BL169" s="363"/>
      <c r="BM169" s="41"/>
      <c r="BN169" s="41"/>
    </row>
    <row r="170" spans="2:66" s="42" customFormat="1" ht="45" customHeight="1" x14ac:dyDescent="0.25">
      <c r="B170" s="301"/>
      <c r="C170" s="186" t="s">
        <v>56</v>
      </c>
      <c r="D170" s="303"/>
      <c r="E170" s="355"/>
      <c r="F170" s="355"/>
      <c r="G170" s="303"/>
      <c r="H170" s="355"/>
      <c r="I170" s="355"/>
      <c r="J170" s="303"/>
      <c r="K170" s="229">
        <f t="shared" si="352"/>
        <v>24976.956249999999</v>
      </c>
      <c r="L170" s="229">
        <v>24976.956249999999</v>
      </c>
      <c r="M170" s="229"/>
      <c r="N170" s="354"/>
      <c r="O170" s="354"/>
      <c r="P170" s="229">
        <f t="shared" si="315"/>
        <v>10305.6564</v>
      </c>
      <c r="Q170" s="342">
        <f t="shared" si="310"/>
        <v>0.41260657611153079</v>
      </c>
      <c r="R170" s="229">
        <v>10305.6564</v>
      </c>
      <c r="S170" s="342">
        <f t="shared" si="311"/>
        <v>0.41260657611153079</v>
      </c>
      <c r="T170" s="342"/>
      <c r="U170" s="342"/>
      <c r="V170" s="303"/>
      <c r="W170" s="303"/>
      <c r="X170" s="303"/>
      <c r="Y170" s="303"/>
      <c r="Z170" s="229">
        <f t="shared" si="357"/>
        <v>8735.9455400000006</v>
      </c>
      <c r="AA170" s="342">
        <f t="shared" si="314"/>
        <v>0.3497602130764032</v>
      </c>
      <c r="AB170" s="229">
        <v>8735.9455400000006</v>
      </c>
      <c r="AC170" s="342">
        <f t="shared" si="312"/>
        <v>0.3497602130764032</v>
      </c>
      <c r="AD170" s="342"/>
      <c r="AE170" s="342"/>
      <c r="AF170" s="303"/>
      <c r="AG170" s="303"/>
      <c r="AH170" s="303"/>
      <c r="AI170" s="303"/>
      <c r="AJ170" s="229">
        <f t="shared" si="316"/>
        <v>24873.713299999999</v>
      </c>
      <c r="AK170" s="342">
        <f t="shared" si="318"/>
        <v>0.99586647192049271</v>
      </c>
      <c r="AL170" s="229">
        <v>24873.713299999999</v>
      </c>
      <c r="AM170" s="338">
        <f t="shared" si="313"/>
        <v>0.99586647192049271</v>
      </c>
      <c r="AN170" s="338"/>
      <c r="AO170" s="338"/>
      <c r="AP170" s="303"/>
      <c r="AQ170" s="303"/>
      <c r="AR170" s="303"/>
      <c r="AS170" s="303"/>
      <c r="AT170" s="351"/>
      <c r="AU170" s="351"/>
      <c r="AV170" s="351"/>
      <c r="AW170" s="351"/>
      <c r="AX170" s="351"/>
      <c r="AY170" s="351"/>
      <c r="AZ170" s="351"/>
      <c r="BA170" s="351"/>
      <c r="BB170" s="351"/>
      <c r="BC170" s="351"/>
      <c r="BD170" s="351"/>
      <c r="BE170" s="230">
        <f t="shared" si="339"/>
        <v>16241.010709999999</v>
      </c>
      <c r="BF170" s="343">
        <f t="shared" si="355"/>
        <v>0.65023978692359674</v>
      </c>
      <c r="BG170" s="230">
        <f>L170-AB170</f>
        <v>16241.010709999999</v>
      </c>
      <c r="BH170" s="343">
        <f t="shared" si="340"/>
        <v>0.65293872748786563</v>
      </c>
      <c r="BI170" s="331"/>
      <c r="BJ170" s="331"/>
      <c r="BK170" s="331"/>
      <c r="BL170" s="331"/>
      <c r="BM170" s="41"/>
      <c r="BN170" s="41"/>
    </row>
    <row r="171" spans="2:66" s="64" customFormat="1" ht="87" customHeight="1" x14ac:dyDescent="0.3">
      <c r="B171" s="334" t="s">
        <v>67</v>
      </c>
      <c r="C171" s="188" t="s">
        <v>100</v>
      </c>
      <c r="D171" s="335">
        <f>D172</f>
        <v>0</v>
      </c>
      <c r="E171" s="335">
        <v>0</v>
      </c>
      <c r="F171" s="335">
        <v>0</v>
      </c>
      <c r="G171" s="335">
        <v>0</v>
      </c>
      <c r="H171" s="335" t="e">
        <f>I171+J171</f>
        <v>#REF!</v>
      </c>
      <c r="I171" s="335" t="e">
        <f>L171-#REF!</f>
        <v>#REF!</v>
      </c>
      <c r="J171" s="335"/>
      <c r="K171" s="336">
        <f>L171+N171+O171</f>
        <v>127000</v>
      </c>
      <c r="L171" s="336">
        <f>L172</f>
        <v>0</v>
      </c>
      <c r="M171" s="336"/>
      <c r="N171" s="336">
        <f>N172</f>
        <v>127000</v>
      </c>
      <c r="O171" s="336">
        <f>O172</f>
        <v>0</v>
      </c>
      <c r="P171" s="336">
        <f t="shared" si="315"/>
        <v>85502.3</v>
      </c>
      <c r="Q171" s="337">
        <f t="shared" si="310"/>
        <v>0.67324645669291339</v>
      </c>
      <c r="R171" s="336"/>
      <c r="S171" s="337">
        <v>0</v>
      </c>
      <c r="T171" s="337"/>
      <c r="U171" s="337"/>
      <c r="V171" s="336">
        <f>V172</f>
        <v>85502.3</v>
      </c>
      <c r="W171" s="337">
        <f>V171/N171</f>
        <v>0.67324645669291339</v>
      </c>
      <c r="X171" s="335"/>
      <c r="Y171" s="335"/>
      <c r="Z171" s="336">
        <f>AF171</f>
        <v>85502.3</v>
      </c>
      <c r="AA171" s="337">
        <f t="shared" si="314"/>
        <v>0.67324645669291339</v>
      </c>
      <c r="AB171" s="336"/>
      <c r="AC171" s="337">
        <v>0</v>
      </c>
      <c r="AD171" s="337"/>
      <c r="AE171" s="337"/>
      <c r="AF171" s="336">
        <v>85502.3</v>
      </c>
      <c r="AG171" s="377">
        <f>AF171/N171</f>
        <v>0.67324645669291339</v>
      </c>
      <c r="AH171" s="335"/>
      <c r="AI171" s="335"/>
      <c r="AJ171" s="336">
        <f t="shared" si="316"/>
        <v>93853</v>
      </c>
      <c r="AK171" s="337">
        <f t="shared" si="318"/>
        <v>0.73899999999999999</v>
      </c>
      <c r="AL171" s="336"/>
      <c r="AM171" s="338"/>
      <c r="AN171" s="338"/>
      <c r="AO171" s="338"/>
      <c r="AP171" s="336">
        <f>AP172</f>
        <v>93853</v>
      </c>
      <c r="AQ171" s="337">
        <f>AP171/N171</f>
        <v>0.73899999999999999</v>
      </c>
      <c r="AR171" s="335"/>
      <c r="AS171" s="335"/>
      <c r="AT171" s="339">
        <f>AT172</f>
        <v>0</v>
      </c>
      <c r="AU171" s="339">
        <f>AU172</f>
        <v>0.73899999999999999</v>
      </c>
      <c r="AV171" s="339">
        <f>AV172</f>
        <v>0</v>
      </c>
      <c r="AW171" s="339">
        <f>AX171+AY171+AZ171</f>
        <v>0.73899999999999999</v>
      </c>
      <c r="AX171" s="339">
        <f>AX172</f>
        <v>0</v>
      </c>
      <c r="AY171" s="339">
        <f>AY172</f>
        <v>0.73899999999999999</v>
      </c>
      <c r="AZ171" s="339">
        <f>AZ172</f>
        <v>0</v>
      </c>
      <c r="BA171" s="339">
        <f>BB171+BC171+BD171</f>
        <v>127000</v>
      </c>
      <c r="BB171" s="339">
        <f>BB172</f>
        <v>0</v>
      </c>
      <c r="BC171" s="339">
        <f>BC172</f>
        <v>127000</v>
      </c>
      <c r="BD171" s="339">
        <f>BD172</f>
        <v>0</v>
      </c>
      <c r="BE171" s="340">
        <f t="shared" si="339"/>
        <v>41497.699999999997</v>
      </c>
      <c r="BF171" s="341">
        <f>BE171/N171</f>
        <v>0.32675354330708661</v>
      </c>
      <c r="BG171" s="340"/>
      <c r="BH171" s="341"/>
      <c r="BI171" s="340">
        <f>BI172</f>
        <v>41497.699999999997</v>
      </c>
      <c r="BJ171" s="341">
        <f>BI171/N171</f>
        <v>0.32675354330708661</v>
      </c>
      <c r="BK171" s="339"/>
      <c r="BL171" s="339"/>
    </row>
    <row r="172" spans="2:66" s="61" customFormat="1" ht="278.25" customHeight="1" x14ac:dyDescent="0.3">
      <c r="B172" s="301" t="s">
        <v>80</v>
      </c>
      <c r="C172" s="201" t="s">
        <v>101</v>
      </c>
      <c r="D172" s="303"/>
      <c r="E172" s="303">
        <v>0</v>
      </c>
      <c r="F172" s="303">
        <v>0</v>
      </c>
      <c r="G172" s="303">
        <v>0</v>
      </c>
      <c r="H172" s="303" t="e">
        <f>H171</f>
        <v>#REF!</v>
      </c>
      <c r="I172" s="303" t="e">
        <f>I171</f>
        <v>#REF!</v>
      </c>
      <c r="J172" s="303"/>
      <c r="K172" s="229">
        <f>L172+N172+O172</f>
        <v>127000</v>
      </c>
      <c r="L172" s="229">
        <v>0</v>
      </c>
      <c r="M172" s="229"/>
      <c r="N172" s="229">
        <v>127000</v>
      </c>
      <c r="O172" s="229"/>
      <c r="P172" s="229">
        <f t="shared" si="315"/>
        <v>85502.3</v>
      </c>
      <c r="Q172" s="342">
        <f t="shared" si="310"/>
        <v>0.67324645669291339</v>
      </c>
      <c r="R172" s="229"/>
      <c r="S172" s="342">
        <v>0</v>
      </c>
      <c r="T172" s="342"/>
      <c r="U172" s="342"/>
      <c r="V172" s="229">
        <v>85502.3</v>
      </c>
      <c r="W172" s="342">
        <f>V172/N172</f>
        <v>0.67324645669291339</v>
      </c>
      <c r="X172" s="303"/>
      <c r="Y172" s="303"/>
      <c r="Z172" s="229">
        <f>AF172</f>
        <v>85502.3</v>
      </c>
      <c r="AA172" s="342">
        <f t="shared" si="314"/>
        <v>0.67324645669291339</v>
      </c>
      <c r="AB172" s="229"/>
      <c r="AC172" s="342">
        <v>0</v>
      </c>
      <c r="AD172" s="342"/>
      <c r="AE172" s="342"/>
      <c r="AF172" s="229">
        <f>V172</f>
        <v>85502.3</v>
      </c>
      <c r="AG172" s="378">
        <f>AF172/N172</f>
        <v>0.67324645669291339</v>
      </c>
      <c r="AH172" s="303"/>
      <c r="AI172" s="303"/>
      <c r="AJ172" s="229">
        <f t="shared" si="316"/>
        <v>93853</v>
      </c>
      <c r="AK172" s="342">
        <f t="shared" si="318"/>
        <v>0.73899999999999999</v>
      </c>
      <c r="AL172" s="229"/>
      <c r="AM172" s="338"/>
      <c r="AN172" s="338"/>
      <c r="AO172" s="338"/>
      <c r="AP172" s="229">
        <v>93853</v>
      </c>
      <c r="AQ172" s="342">
        <f>AP172/N172</f>
        <v>0.73899999999999999</v>
      </c>
      <c r="AR172" s="303"/>
      <c r="AS172" s="303"/>
      <c r="AT172" s="331"/>
      <c r="AU172" s="331">
        <f>AQ172</f>
        <v>0.73899999999999999</v>
      </c>
      <c r="AV172" s="331"/>
      <c r="AW172" s="331">
        <f>AX172+AY172+AZ172</f>
        <v>0.73899999999999999</v>
      </c>
      <c r="AX172" s="331"/>
      <c r="AY172" s="331">
        <f>AU172</f>
        <v>0.73899999999999999</v>
      </c>
      <c r="AZ172" s="331"/>
      <c r="BA172" s="331">
        <f>BB172+BC172+BD172</f>
        <v>127000</v>
      </c>
      <c r="BB172" s="331"/>
      <c r="BC172" s="331">
        <f>N172</f>
        <v>127000</v>
      </c>
      <c r="BD172" s="331"/>
      <c r="BE172" s="230">
        <f t="shared" si="339"/>
        <v>41497.699999999997</v>
      </c>
      <c r="BF172" s="343">
        <f t="shared" ref="BF172" si="358">BE172/N172</f>
        <v>0.32675354330708661</v>
      </c>
      <c r="BG172" s="230"/>
      <c r="BH172" s="343"/>
      <c r="BI172" s="230">
        <f>N172-AF172</f>
        <v>41497.699999999997</v>
      </c>
      <c r="BJ172" s="343">
        <f>BI172/N172</f>
        <v>0.32675354330708661</v>
      </c>
      <c r="BK172" s="331"/>
      <c r="BL172" s="331"/>
    </row>
    <row r="173" spans="2:66" s="64" customFormat="1" ht="64.5" customHeight="1" x14ac:dyDescent="0.3">
      <c r="B173" s="334" t="s">
        <v>71</v>
      </c>
      <c r="C173" s="188" t="s">
        <v>102</v>
      </c>
      <c r="D173" s="335">
        <f>D174</f>
        <v>0</v>
      </c>
      <c r="E173" s="335">
        <f>F173</f>
        <v>0</v>
      </c>
      <c r="F173" s="335">
        <f>F174</f>
        <v>0</v>
      </c>
      <c r="G173" s="335"/>
      <c r="H173" s="335">
        <f>I173</f>
        <v>43234.315649999997</v>
      </c>
      <c r="I173" s="335">
        <f>I174</f>
        <v>43234.315649999997</v>
      </c>
      <c r="J173" s="335"/>
      <c r="K173" s="336">
        <f t="shared" ref="K173:K174" si="359">L173</f>
        <v>43234.315649999997</v>
      </c>
      <c r="L173" s="336">
        <f>L174</f>
        <v>43234.315649999997</v>
      </c>
      <c r="M173" s="336"/>
      <c r="N173" s="336"/>
      <c r="O173" s="336"/>
      <c r="P173" s="336">
        <f t="shared" si="315"/>
        <v>15012.870390000002</v>
      </c>
      <c r="Q173" s="337">
        <f t="shared" si="310"/>
        <v>0.34724431656408106</v>
      </c>
      <c r="R173" s="336">
        <f>R174</f>
        <v>15012.870390000002</v>
      </c>
      <c r="S173" s="337">
        <f t="shared" si="311"/>
        <v>0.34724431656408106</v>
      </c>
      <c r="T173" s="337"/>
      <c r="U173" s="337"/>
      <c r="V173" s="336"/>
      <c r="W173" s="335"/>
      <c r="X173" s="335"/>
      <c r="Y173" s="335"/>
      <c r="Z173" s="336">
        <f>AB173+AF173+AH173</f>
        <v>14426.369980000001</v>
      </c>
      <c r="AA173" s="337">
        <f t="shared" si="314"/>
        <v>0.33367869395198818</v>
      </c>
      <c r="AB173" s="336">
        <f>AB174</f>
        <v>14426.369980000001</v>
      </c>
      <c r="AC173" s="337">
        <f t="shared" si="312"/>
        <v>0.33367869395198818</v>
      </c>
      <c r="AD173" s="337"/>
      <c r="AE173" s="337"/>
      <c r="AF173" s="335"/>
      <c r="AG173" s="335"/>
      <c r="AH173" s="335"/>
      <c r="AI173" s="335"/>
      <c r="AJ173" s="336">
        <f t="shared" si="316"/>
        <v>39864.891029999992</v>
      </c>
      <c r="AK173" s="337">
        <f t="shared" si="318"/>
        <v>0.92206596613493508</v>
      </c>
      <c r="AL173" s="336">
        <f>AL174</f>
        <v>39864.891029999992</v>
      </c>
      <c r="AM173" s="337">
        <f t="shared" si="313"/>
        <v>0.92206596613493508</v>
      </c>
      <c r="AN173" s="337"/>
      <c r="AO173" s="337"/>
      <c r="AP173" s="336"/>
      <c r="AQ173" s="335"/>
      <c r="AR173" s="335"/>
      <c r="AS173" s="335"/>
      <c r="AT173" s="339">
        <f>BB173-AF173</f>
        <v>130000</v>
      </c>
      <c r="AU173" s="339"/>
      <c r="AV173" s="339"/>
      <c r="AW173" s="339">
        <f>AX173</f>
        <v>-17777.645869999993</v>
      </c>
      <c r="AX173" s="339">
        <f>BE173-AJ173</f>
        <v>-17777.645869999993</v>
      </c>
      <c r="AY173" s="339"/>
      <c r="AZ173" s="339"/>
      <c r="BA173" s="339">
        <f>BB173</f>
        <v>130000</v>
      </c>
      <c r="BB173" s="339">
        <f>BB174</f>
        <v>130000</v>
      </c>
      <c r="BC173" s="339"/>
      <c r="BD173" s="339"/>
      <c r="BE173" s="340">
        <f t="shared" si="339"/>
        <v>22087.245159999999</v>
      </c>
      <c r="BF173" s="341">
        <f>BE173/L173</f>
        <v>0.51087301436214594</v>
      </c>
      <c r="BG173" s="340">
        <f>BG174</f>
        <v>22087.245159999999</v>
      </c>
      <c r="BH173" s="341">
        <f t="shared" ref="BH173:BH209" si="360">BG173/AJ173</f>
        <v>0.55405256578723439</v>
      </c>
      <c r="BI173" s="339"/>
      <c r="BJ173" s="339"/>
      <c r="BK173" s="339"/>
      <c r="BL173" s="339"/>
    </row>
    <row r="174" spans="2:66" s="61" customFormat="1" ht="218.25" customHeight="1" x14ac:dyDescent="0.3">
      <c r="B174" s="301" t="s">
        <v>103</v>
      </c>
      <c r="C174" s="200" t="s">
        <v>104</v>
      </c>
      <c r="D174" s="303"/>
      <c r="E174" s="303">
        <f>F174</f>
        <v>0</v>
      </c>
      <c r="F174" s="303">
        <v>0</v>
      </c>
      <c r="G174" s="303"/>
      <c r="H174" s="303">
        <f>I174</f>
        <v>43234.315649999997</v>
      </c>
      <c r="I174" s="303">
        <f>L174</f>
        <v>43234.315649999997</v>
      </c>
      <c r="J174" s="303"/>
      <c r="K174" s="229">
        <f t="shared" si="359"/>
        <v>43234.315649999997</v>
      </c>
      <c r="L174" s="229">
        <f>SUM(L175:L185)</f>
        <v>43234.315649999997</v>
      </c>
      <c r="M174" s="229"/>
      <c r="N174" s="229">
        <f>43234.31565-L174</f>
        <v>0</v>
      </c>
      <c r="O174" s="229"/>
      <c r="P174" s="229">
        <f t="shared" si="315"/>
        <v>15012.870390000002</v>
      </c>
      <c r="Q174" s="342">
        <f t="shared" si="310"/>
        <v>0.34724431656408106</v>
      </c>
      <c r="R174" s="229">
        <f>SUM(R175:R185)</f>
        <v>15012.870390000002</v>
      </c>
      <c r="S174" s="342">
        <f t="shared" si="311"/>
        <v>0.34724431656408106</v>
      </c>
      <c r="T174" s="342"/>
      <c r="U174" s="342"/>
      <c r="V174" s="229"/>
      <c r="W174" s="303"/>
      <c r="X174" s="303"/>
      <c r="Y174" s="303"/>
      <c r="Z174" s="229">
        <f>AB174</f>
        <v>14426.369980000001</v>
      </c>
      <c r="AA174" s="342">
        <f t="shared" si="314"/>
        <v>0.33367869395198818</v>
      </c>
      <c r="AB174" s="229">
        <f>SUM(AB175:AB185)</f>
        <v>14426.369980000001</v>
      </c>
      <c r="AC174" s="342">
        <f t="shared" si="312"/>
        <v>0.33367869395198818</v>
      </c>
      <c r="AD174" s="342"/>
      <c r="AE174" s="342"/>
      <c r="AF174" s="303"/>
      <c r="AG174" s="303"/>
      <c r="AH174" s="303"/>
      <c r="AI174" s="303"/>
      <c r="AJ174" s="229">
        <f t="shared" si="316"/>
        <v>39864.891029999992</v>
      </c>
      <c r="AK174" s="342">
        <f t="shared" si="318"/>
        <v>0.92206596613493508</v>
      </c>
      <c r="AL174" s="229">
        <f>SUM(AL175:AL185)</f>
        <v>39864.891029999992</v>
      </c>
      <c r="AM174" s="338">
        <f t="shared" si="313"/>
        <v>0.92206596613493508</v>
      </c>
      <c r="AN174" s="338"/>
      <c r="AO174" s="338"/>
      <c r="AP174" s="229"/>
      <c r="AQ174" s="303"/>
      <c r="AR174" s="303"/>
      <c r="AS174" s="303"/>
      <c r="AT174" s="331">
        <f>BB174-AF174</f>
        <v>130000</v>
      </c>
      <c r="AU174" s="331"/>
      <c r="AV174" s="331"/>
      <c r="AW174" s="331">
        <f>AX174</f>
        <v>-17777.645869999993</v>
      </c>
      <c r="AX174" s="331">
        <f>BE174-AJ174</f>
        <v>-17777.645869999993</v>
      </c>
      <c r="AY174" s="331"/>
      <c r="AZ174" s="331"/>
      <c r="BA174" s="331">
        <f>BB174</f>
        <v>130000</v>
      </c>
      <c r="BB174" s="331">
        <v>130000</v>
      </c>
      <c r="BC174" s="331"/>
      <c r="BD174" s="331"/>
      <c r="BE174" s="230">
        <f t="shared" si="339"/>
        <v>22087.245159999999</v>
      </c>
      <c r="BF174" s="343">
        <f>BE174/L174</f>
        <v>0.51087301436214594</v>
      </c>
      <c r="BG174" s="230">
        <f>SUM(BG175:BG185)</f>
        <v>22087.245159999999</v>
      </c>
      <c r="BH174" s="343">
        <f t="shared" si="360"/>
        <v>0.55405256578723439</v>
      </c>
      <c r="BI174" s="331"/>
      <c r="BJ174" s="331"/>
      <c r="BK174" s="331"/>
      <c r="BL174" s="331"/>
    </row>
    <row r="175" spans="2:66" s="62" customFormat="1" ht="77.25" hidden="1" customHeight="1" x14ac:dyDescent="0.3">
      <c r="B175" s="358" t="s">
        <v>60</v>
      </c>
      <c r="C175" s="197" t="s">
        <v>328</v>
      </c>
      <c r="D175" s="355"/>
      <c r="E175" s="355"/>
      <c r="F175" s="355"/>
      <c r="G175" s="355"/>
      <c r="H175" s="355"/>
      <c r="I175" s="355"/>
      <c r="J175" s="355"/>
      <c r="K175" s="354">
        <f>L175</f>
        <v>1847.77891</v>
      </c>
      <c r="L175" s="354">
        <f>[1]Лист1!$G$808</f>
        <v>1847.77891</v>
      </c>
      <c r="M175" s="354"/>
      <c r="N175" s="354"/>
      <c r="O175" s="354"/>
      <c r="P175" s="354">
        <f>R175</f>
        <v>0</v>
      </c>
      <c r="Q175" s="338">
        <f t="shared" si="310"/>
        <v>0</v>
      </c>
      <c r="R175" s="354"/>
      <c r="S175" s="338">
        <f t="shared" si="311"/>
        <v>0</v>
      </c>
      <c r="T175" s="338"/>
      <c r="U175" s="338"/>
      <c r="V175" s="354"/>
      <c r="W175" s="355"/>
      <c r="X175" s="355"/>
      <c r="Y175" s="355"/>
      <c r="Z175" s="354">
        <f>AB175</f>
        <v>0</v>
      </c>
      <c r="AA175" s="338">
        <f t="shared" ref="AA175:AA185" si="361">Z175/K175</f>
        <v>0</v>
      </c>
      <c r="AB175" s="354">
        <v>0</v>
      </c>
      <c r="AC175" s="338">
        <f t="shared" ref="AC175:AC185" si="362">AB175/L175</f>
        <v>0</v>
      </c>
      <c r="AD175" s="338"/>
      <c r="AE175" s="338"/>
      <c r="AF175" s="355"/>
      <c r="AG175" s="355"/>
      <c r="AH175" s="355"/>
      <c r="AI175" s="355"/>
      <c r="AJ175" s="354">
        <f>AL175</f>
        <v>1847.77891</v>
      </c>
      <c r="AK175" s="342">
        <f t="shared" si="318"/>
        <v>1</v>
      </c>
      <c r="AL175" s="354">
        <f>[2]Лист1!$G$738</f>
        <v>1847.77891</v>
      </c>
      <c r="AM175" s="338">
        <f t="shared" si="313"/>
        <v>1</v>
      </c>
      <c r="AN175" s="338"/>
      <c r="AO175" s="338"/>
      <c r="AP175" s="354"/>
      <c r="AQ175" s="355"/>
      <c r="AR175" s="355"/>
      <c r="AS175" s="355"/>
      <c r="AT175" s="351"/>
      <c r="AU175" s="351"/>
      <c r="AV175" s="351"/>
      <c r="AW175" s="351"/>
      <c r="AX175" s="351"/>
      <c r="AY175" s="351"/>
      <c r="AZ175" s="351"/>
      <c r="BA175" s="351"/>
      <c r="BB175" s="351"/>
      <c r="BC175" s="351"/>
      <c r="BD175" s="351"/>
      <c r="BE175" s="356">
        <f>BG175</f>
        <v>1847.77891</v>
      </c>
      <c r="BF175" s="341">
        <f t="shared" ref="BF175:BF219" si="363">BE175/L175</f>
        <v>1</v>
      </c>
      <c r="BG175" s="356">
        <f>L175-AB175</f>
        <v>1847.77891</v>
      </c>
      <c r="BH175" s="357">
        <f t="shared" si="360"/>
        <v>1</v>
      </c>
      <c r="BI175" s="351"/>
      <c r="BJ175" s="351"/>
      <c r="BK175" s="351"/>
      <c r="BL175" s="351"/>
    </row>
    <row r="176" spans="2:66" s="62" customFormat="1" ht="57" hidden="1" customHeight="1" x14ac:dyDescent="0.3">
      <c r="B176" s="358" t="s">
        <v>67</v>
      </c>
      <c r="C176" s="197" t="s">
        <v>329</v>
      </c>
      <c r="D176" s="355"/>
      <c r="E176" s="355"/>
      <c r="F176" s="355"/>
      <c r="G176" s="355"/>
      <c r="H176" s="355"/>
      <c r="I176" s="355"/>
      <c r="J176" s="355"/>
      <c r="K176" s="354">
        <f>L176</f>
        <v>10554.44025</v>
      </c>
      <c r="L176" s="354">
        <v>10554.44025</v>
      </c>
      <c r="M176" s="354"/>
      <c r="N176" s="354"/>
      <c r="O176" s="354"/>
      <c r="P176" s="354">
        <f t="shared" ref="P176:P185" si="364">R176</f>
        <v>0</v>
      </c>
      <c r="Q176" s="338">
        <f t="shared" si="310"/>
        <v>0</v>
      </c>
      <c r="R176" s="354"/>
      <c r="S176" s="338">
        <f t="shared" si="311"/>
        <v>0</v>
      </c>
      <c r="T176" s="338"/>
      <c r="U176" s="338"/>
      <c r="V176" s="354"/>
      <c r="W176" s="355"/>
      <c r="X176" s="355"/>
      <c r="Y176" s="355"/>
      <c r="Z176" s="354">
        <f t="shared" ref="Z176:Z178" si="365">AB176</f>
        <v>0</v>
      </c>
      <c r="AA176" s="338">
        <f t="shared" si="361"/>
        <v>0</v>
      </c>
      <c r="AB176" s="354">
        <v>0</v>
      </c>
      <c r="AC176" s="338">
        <f t="shared" si="362"/>
        <v>0</v>
      </c>
      <c r="AD176" s="338"/>
      <c r="AE176" s="338"/>
      <c r="AF176" s="355"/>
      <c r="AG176" s="355"/>
      <c r="AH176" s="355"/>
      <c r="AI176" s="355"/>
      <c r="AJ176" s="354">
        <f t="shared" ref="AJ176:AJ185" si="366">AL176</f>
        <v>10554.430249999999</v>
      </c>
      <c r="AK176" s="338">
        <f t="shared" si="318"/>
        <v>0.99999905253146892</v>
      </c>
      <c r="AL176" s="354">
        <f>[3]Лист1!$G$840-0.01</f>
        <v>10554.430249999999</v>
      </c>
      <c r="AM176" s="338">
        <f t="shared" si="313"/>
        <v>0.99999905253146892</v>
      </c>
      <c r="AN176" s="338"/>
      <c r="AO176" s="338"/>
      <c r="AP176" s="354"/>
      <c r="AQ176" s="355"/>
      <c r="AR176" s="355"/>
      <c r="AS176" s="355"/>
      <c r="AT176" s="351"/>
      <c r="AU176" s="351"/>
      <c r="AV176" s="351"/>
      <c r="AW176" s="351"/>
      <c r="AX176" s="351"/>
      <c r="AY176" s="351"/>
      <c r="AZ176" s="351"/>
      <c r="BA176" s="351"/>
      <c r="BB176" s="351"/>
      <c r="BC176" s="351"/>
      <c r="BD176" s="351"/>
      <c r="BE176" s="356">
        <f>BG176</f>
        <v>10554.44025</v>
      </c>
      <c r="BF176" s="341">
        <f t="shared" si="363"/>
        <v>1</v>
      </c>
      <c r="BG176" s="356">
        <f t="shared" ref="BG176:BG177" si="367">L176-AB176</f>
        <v>10554.44025</v>
      </c>
      <c r="BH176" s="357">
        <f>BG176/L176</f>
        <v>1</v>
      </c>
      <c r="BI176" s="351"/>
      <c r="BJ176" s="351"/>
      <c r="BK176" s="351"/>
      <c r="BL176" s="351"/>
    </row>
    <row r="177" spans="1:66" s="62" customFormat="1" ht="72" hidden="1" customHeight="1" x14ac:dyDescent="0.3">
      <c r="B177" s="358" t="s">
        <v>71</v>
      </c>
      <c r="C177" s="197" t="s">
        <v>374</v>
      </c>
      <c r="D177" s="355"/>
      <c r="E177" s="355"/>
      <c r="F177" s="355"/>
      <c r="G177" s="355"/>
      <c r="H177" s="355"/>
      <c r="I177" s="355"/>
      <c r="J177" s="355"/>
      <c r="K177" s="354">
        <f>L177</f>
        <v>9685.0259999999998</v>
      </c>
      <c r="L177" s="354">
        <v>9685.0259999999998</v>
      </c>
      <c r="M177" s="354"/>
      <c r="N177" s="354"/>
      <c r="O177" s="354"/>
      <c r="P177" s="354">
        <f t="shared" si="364"/>
        <v>0</v>
      </c>
      <c r="Q177" s="338">
        <f t="shared" si="310"/>
        <v>0</v>
      </c>
      <c r="R177" s="354"/>
      <c r="S177" s="338">
        <f t="shared" si="311"/>
        <v>0</v>
      </c>
      <c r="T177" s="338"/>
      <c r="U177" s="338"/>
      <c r="V177" s="354"/>
      <c r="W177" s="355"/>
      <c r="X177" s="355"/>
      <c r="Y177" s="355"/>
      <c r="Z177" s="354">
        <f t="shared" si="365"/>
        <v>0</v>
      </c>
      <c r="AA177" s="338">
        <f t="shared" si="361"/>
        <v>0</v>
      </c>
      <c r="AB177" s="354">
        <v>0</v>
      </c>
      <c r="AC177" s="338">
        <f t="shared" si="362"/>
        <v>0</v>
      </c>
      <c r="AD177" s="338"/>
      <c r="AE177" s="338"/>
      <c r="AF177" s="355"/>
      <c r="AG177" s="355"/>
      <c r="AH177" s="355"/>
      <c r="AI177" s="355"/>
      <c r="AJ177" s="354">
        <f t="shared" si="366"/>
        <v>0</v>
      </c>
      <c r="AK177" s="338">
        <f t="shared" si="318"/>
        <v>0</v>
      </c>
      <c r="AL177" s="354"/>
      <c r="AM177" s="338">
        <f t="shared" si="313"/>
        <v>0</v>
      </c>
      <c r="AN177" s="338"/>
      <c r="AO177" s="338"/>
      <c r="AP177" s="354"/>
      <c r="AQ177" s="355"/>
      <c r="AR177" s="355"/>
      <c r="AS177" s="355"/>
      <c r="AT177" s="351"/>
      <c r="AU177" s="351"/>
      <c r="AV177" s="351"/>
      <c r="AW177" s="351"/>
      <c r="AX177" s="351"/>
      <c r="AY177" s="351"/>
      <c r="AZ177" s="351"/>
      <c r="BA177" s="351"/>
      <c r="BB177" s="351"/>
      <c r="BC177" s="351"/>
      <c r="BD177" s="351"/>
      <c r="BE177" s="356">
        <f t="shared" ref="BE177" si="368">BG177</f>
        <v>9685.0259999999998</v>
      </c>
      <c r="BF177" s="341">
        <f t="shared" si="363"/>
        <v>1</v>
      </c>
      <c r="BG177" s="356">
        <f t="shared" si="367"/>
        <v>9685.0259999999998</v>
      </c>
      <c r="BH177" s="357">
        <f t="shared" ref="BH177" si="369">BG177/L177</f>
        <v>1</v>
      </c>
      <c r="BI177" s="351"/>
      <c r="BJ177" s="351"/>
      <c r="BK177" s="351"/>
      <c r="BL177" s="351"/>
    </row>
    <row r="178" spans="1:66" s="62" customFormat="1" ht="70.5" hidden="1" customHeight="1" x14ac:dyDescent="0.3">
      <c r="B178" s="358" t="s">
        <v>31</v>
      </c>
      <c r="C178" s="197" t="s">
        <v>375</v>
      </c>
      <c r="D178" s="355"/>
      <c r="E178" s="355"/>
      <c r="F178" s="355"/>
      <c r="G178" s="355"/>
      <c r="H178" s="355"/>
      <c r="I178" s="355"/>
      <c r="J178" s="355"/>
      <c r="K178" s="354">
        <f>L178</f>
        <v>14552.276400000001</v>
      </c>
      <c r="L178" s="354">
        <v>14552.276400000001</v>
      </c>
      <c r="M178" s="354"/>
      <c r="N178" s="354"/>
      <c r="O178" s="354"/>
      <c r="P178" s="354">
        <f t="shared" si="364"/>
        <v>12105.13665</v>
      </c>
      <c r="Q178" s="338">
        <f t="shared" si="310"/>
        <v>0.83183801058094253</v>
      </c>
      <c r="R178" s="354">
        <f>15012.87039-2907.73374</f>
        <v>12105.13665</v>
      </c>
      <c r="S178" s="338">
        <f t="shared" si="311"/>
        <v>0.83183801058094253</v>
      </c>
      <c r="T178" s="338"/>
      <c r="U178" s="338"/>
      <c r="V178" s="354"/>
      <c r="W178" s="355"/>
      <c r="X178" s="355"/>
      <c r="Y178" s="355"/>
      <c r="Z178" s="354">
        <f t="shared" si="365"/>
        <v>11518.63624</v>
      </c>
      <c r="AA178" s="338">
        <f t="shared" si="361"/>
        <v>0.79153500960165923</v>
      </c>
      <c r="AB178" s="354">
        <f>14426.36998-2907.73374</f>
        <v>11518.63624</v>
      </c>
      <c r="AC178" s="338">
        <f t="shared" si="362"/>
        <v>0.79153500960165923</v>
      </c>
      <c r="AD178" s="338"/>
      <c r="AE178" s="338"/>
      <c r="AF178" s="355"/>
      <c r="AG178" s="355"/>
      <c r="AH178" s="355"/>
      <c r="AI178" s="355"/>
      <c r="AJ178" s="354">
        <f t="shared" si="366"/>
        <v>22778.568459999999</v>
      </c>
      <c r="AK178" s="338">
        <f t="shared" si="318"/>
        <v>1.5652924555501158</v>
      </c>
      <c r="AL178" s="354">
        <f>39864.89103-17086.32257</f>
        <v>22778.568459999999</v>
      </c>
      <c r="AM178" s="338">
        <f t="shared" si="313"/>
        <v>1.5652924555501158</v>
      </c>
      <c r="AN178" s="338"/>
      <c r="AO178" s="338"/>
      <c r="AP178" s="354"/>
      <c r="AQ178" s="355"/>
      <c r="AR178" s="355"/>
      <c r="AS178" s="355"/>
      <c r="AT178" s="351"/>
      <c r="AU178" s="351"/>
      <c r="AV178" s="351"/>
      <c r="AW178" s="351"/>
      <c r="AX178" s="351"/>
      <c r="AY178" s="351"/>
      <c r="AZ178" s="351"/>
      <c r="BA178" s="351"/>
      <c r="BB178" s="351"/>
      <c r="BC178" s="351"/>
      <c r="BD178" s="351"/>
      <c r="BE178" s="356"/>
      <c r="BF178" s="341"/>
      <c r="BG178" s="356"/>
      <c r="BH178" s="357"/>
      <c r="BI178" s="351"/>
      <c r="BJ178" s="351"/>
      <c r="BK178" s="351"/>
      <c r="BL178" s="351"/>
    </row>
    <row r="179" spans="1:66" s="62" customFormat="1" ht="115.5" hidden="1" customHeight="1" x14ac:dyDescent="0.3">
      <c r="B179" s="358" t="s">
        <v>76</v>
      </c>
      <c r="C179" s="197" t="s">
        <v>330</v>
      </c>
      <c r="D179" s="355"/>
      <c r="E179" s="355"/>
      <c r="F179" s="355"/>
      <c r="G179" s="355"/>
      <c r="H179" s="355"/>
      <c r="I179" s="355"/>
      <c r="J179" s="355"/>
      <c r="K179" s="354">
        <f t="shared" ref="K179:K185" si="370">L179</f>
        <v>587.78373999999997</v>
      </c>
      <c r="L179" s="354">
        <v>587.78373999999997</v>
      </c>
      <c r="M179" s="354"/>
      <c r="N179" s="354"/>
      <c r="O179" s="354"/>
      <c r="P179" s="354">
        <f t="shared" si="364"/>
        <v>587.78373999999997</v>
      </c>
      <c r="Q179" s="338">
        <f t="shared" si="310"/>
        <v>1</v>
      </c>
      <c r="R179" s="354">
        <f>AB179</f>
        <v>587.78373999999997</v>
      </c>
      <c r="S179" s="338">
        <f t="shared" si="311"/>
        <v>1</v>
      </c>
      <c r="T179" s="338"/>
      <c r="U179" s="338"/>
      <c r="V179" s="354"/>
      <c r="W179" s="355"/>
      <c r="X179" s="355"/>
      <c r="Y179" s="355"/>
      <c r="Z179" s="354">
        <f>AB179</f>
        <v>587.78373999999997</v>
      </c>
      <c r="AA179" s="338">
        <f t="shared" ref="AA179" si="371">Z179/K179</f>
        <v>1</v>
      </c>
      <c r="AB179" s="354">
        <f>L179</f>
        <v>587.78373999999997</v>
      </c>
      <c r="AC179" s="338">
        <f t="shared" ref="AC179" si="372">AB179/L179</f>
        <v>1</v>
      </c>
      <c r="AD179" s="338"/>
      <c r="AE179" s="338"/>
      <c r="AF179" s="355"/>
      <c r="AG179" s="355"/>
      <c r="AH179" s="355"/>
      <c r="AI179" s="355"/>
      <c r="AJ179" s="354">
        <f t="shared" si="366"/>
        <v>587.78373999999997</v>
      </c>
      <c r="AK179" s="338">
        <f t="shared" si="318"/>
        <v>1</v>
      </c>
      <c r="AL179" s="354">
        <f>[2]Лист1!$G$745</f>
        <v>587.78373999999997</v>
      </c>
      <c r="AM179" s="338">
        <f t="shared" si="313"/>
        <v>1</v>
      </c>
      <c r="AN179" s="338"/>
      <c r="AO179" s="338"/>
      <c r="AP179" s="354"/>
      <c r="AQ179" s="355"/>
      <c r="AR179" s="355"/>
      <c r="AS179" s="355"/>
      <c r="AT179" s="351"/>
      <c r="AU179" s="351"/>
      <c r="AV179" s="351"/>
      <c r="AW179" s="351"/>
      <c r="AX179" s="351"/>
      <c r="AY179" s="351"/>
      <c r="AZ179" s="351"/>
      <c r="BA179" s="351"/>
      <c r="BB179" s="351"/>
      <c r="BC179" s="351"/>
      <c r="BD179" s="351"/>
      <c r="BE179" s="356"/>
      <c r="BF179" s="341"/>
      <c r="BG179" s="356"/>
      <c r="BH179" s="357"/>
      <c r="BI179" s="351"/>
      <c r="BJ179" s="351"/>
      <c r="BK179" s="351"/>
      <c r="BL179" s="351"/>
    </row>
    <row r="180" spans="1:66" s="62" customFormat="1" ht="115.5" hidden="1" customHeight="1" x14ac:dyDescent="0.3">
      <c r="B180" s="358" t="s">
        <v>22</v>
      </c>
      <c r="C180" s="197" t="s">
        <v>376</v>
      </c>
      <c r="D180" s="355"/>
      <c r="E180" s="355"/>
      <c r="F180" s="355"/>
      <c r="G180" s="355"/>
      <c r="H180" s="355"/>
      <c r="I180" s="355"/>
      <c r="J180" s="355"/>
      <c r="K180" s="354">
        <f t="shared" si="370"/>
        <v>549.75</v>
      </c>
      <c r="L180" s="354">
        <f>[1]Лист1!$G$818</f>
        <v>549.75</v>
      </c>
      <c r="M180" s="354"/>
      <c r="N180" s="354"/>
      <c r="O180" s="354"/>
      <c r="P180" s="354">
        <f t="shared" si="364"/>
        <v>549.75</v>
      </c>
      <c r="Q180" s="338">
        <f t="shared" si="310"/>
        <v>1</v>
      </c>
      <c r="R180" s="354">
        <f>AB180</f>
        <v>549.75</v>
      </c>
      <c r="S180" s="338">
        <f t="shared" si="311"/>
        <v>1</v>
      </c>
      <c r="T180" s="338"/>
      <c r="U180" s="338"/>
      <c r="V180" s="354"/>
      <c r="W180" s="355"/>
      <c r="X180" s="355"/>
      <c r="Y180" s="355"/>
      <c r="Z180" s="354">
        <f>AB180</f>
        <v>549.75</v>
      </c>
      <c r="AA180" s="338">
        <f t="shared" si="361"/>
        <v>1</v>
      </c>
      <c r="AB180" s="354">
        <f>L180</f>
        <v>549.75</v>
      </c>
      <c r="AC180" s="338">
        <f t="shared" si="362"/>
        <v>1</v>
      </c>
      <c r="AD180" s="338"/>
      <c r="AE180" s="338"/>
      <c r="AF180" s="355"/>
      <c r="AG180" s="355"/>
      <c r="AH180" s="355"/>
      <c r="AI180" s="355"/>
      <c r="AJ180" s="354">
        <f t="shared" si="366"/>
        <v>549.75</v>
      </c>
      <c r="AK180" s="338">
        <f t="shared" si="318"/>
        <v>1</v>
      </c>
      <c r="AL180" s="354">
        <f>[3]Лист1!$G$841</f>
        <v>549.75</v>
      </c>
      <c r="AM180" s="338">
        <f t="shared" si="313"/>
        <v>1</v>
      </c>
      <c r="AN180" s="338"/>
      <c r="AO180" s="338"/>
      <c r="AP180" s="354"/>
      <c r="AQ180" s="355"/>
      <c r="AR180" s="355"/>
      <c r="AS180" s="355"/>
      <c r="AT180" s="351"/>
      <c r="AU180" s="351"/>
      <c r="AV180" s="351"/>
      <c r="AW180" s="351"/>
      <c r="AX180" s="351"/>
      <c r="AY180" s="351"/>
      <c r="AZ180" s="351"/>
      <c r="BA180" s="351"/>
      <c r="BB180" s="351"/>
      <c r="BC180" s="351"/>
      <c r="BD180" s="351"/>
      <c r="BE180" s="356"/>
      <c r="BF180" s="341"/>
      <c r="BG180" s="356"/>
      <c r="BH180" s="357"/>
      <c r="BI180" s="351"/>
      <c r="BJ180" s="351"/>
      <c r="BK180" s="351"/>
      <c r="BL180" s="351"/>
    </row>
    <row r="181" spans="1:66" s="62" customFormat="1" ht="115.5" hidden="1" customHeight="1" x14ac:dyDescent="0.3">
      <c r="B181" s="358" t="s">
        <v>26</v>
      </c>
      <c r="C181" s="197" t="s">
        <v>373</v>
      </c>
      <c r="D181" s="355"/>
      <c r="E181" s="355"/>
      <c r="F181" s="355"/>
      <c r="G181" s="355"/>
      <c r="H181" s="355"/>
      <c r="I181" s="355"/>
      <c r="J181" s="355"/>
      <c r="K181" s="354">
        <f t="shared" si="370"/>
        <v>1776.37967</v>
      </c>
      <c r="L181" s="354">
        <v>1776.37967</v>
      </c>
      <c r="M181" s="354"/>
      <c r="N181" s="354"/>
      <c r="O181" s="354"/>
      <c r="P181" s="354">
        <f t="shared" si="364"/>
        <v>0</v>
      </c>
      <c r="Q181" s="338">
        <f t="shared" si="310"/>
        <v>0</v>
      </c>
      <c r="R181" s="354"/>
      <c r="S181" s="338">
        <f t="shared" si="311"/>
        <v>0</v>
      </c>
      <c r="T181" s="338"/>
      <c r="U181" s="338"/>
      <c r="V181" s="354"/>
      <c r="W181" s="355"/>
      <c r="X181" s="355"/>
      <c r="Y181" s="355"/>
      <c r="Z181" s="354">
        <f t="shared" ref="Z181:Z183" si="373">AB181</f>
        <v>0</v>
      </c>
      <c r="AA181" s="338">
        <f t="shared" si="361"/>
        <v>0</v>
      </c>
      <c r="AB181" s="354">
        <v>0</v>
      </c>
      <c r="AC181" s="338">
        <f t="shared" si="362"/>
        <v>0</v>
      </c>
      <c r="AD181" s="338"/>
      <c r="AE181" s="338"/>
      <c r="AF181" s="355"/>
      <c r="AG181" s="355"/>
      <c r="AH181" s="355"/>
      <c r="AI181" s="355"/>
      <c r="AJ181" s="354">
        <f t="shared" si="366"/>
        <v>1776.37967</v>
      </c>
      <c r="AK181" s="338">
        <f t="shared" si="318"/>
        <v>1</v>
      </c>
      <c r="AL181" s="354">
        <f>[3]Лист1!$G$843</f>
        <v>1776.37967</v>
      </c>
      <c r="AM181" s="338">
        <f t="shared" si="313"/>
        <v>1</v>
      </c>
      <c r="AN181" s="338"/>
      <c r="AO181" s="338"/>
      <c r="AP181" s="354"/>
      <c r="AQ181" s="355"/>
      <c r="AR181" s="355"/>
      <c r="AS181" s="355"/>
      <c r="AT181" s="351"/>
      <c r="AU181" s="351"/>
      <c r="AV181" s="351"/>
      <c r="AW181" s="351"/>
      <c r="AX181" s="351"/>
      <c r="AY181" s="351"/>
      <c r="AZ181" s="351"/>
      <c r="BA181" s="351"/>
      <c r="BB181" s="351"/>
      <c r="BC181" s="351"/>
      <c r="BD181" s="351"/>
      <c r="BE181" s="356"/>
      <c r="BF181" s="341"/>
      <c r="BG181" s="356"/>
      <c r="BH181" s="357"/>
      <c r="BI181" s="351"/>
      <c r="BJ181" s="351"/>
      <c r="BK181" s="351"/>
      <c r="BL181" s="351"/>
    </row>
    <row r="182" spans="1:66" s="62" customFormat="1" ht="115.5" hidden="1" customHeight="1" x14ac:dyDescent="0.3">
      <c r="B182" s="358" t="s">
        <v>92</v>
      </c>
      <c r="C182" s="197" t="s">
        <v>331</v>
      </c>
      <c r="D182" s="355"/>
      <c r="E182" s="355"/>
      <c r="F182" s="355"/>
      <c r="G182" s="355"/>
      <c r="H182" s="355"/>
      <c r="I182" s="355"/>
      <c r="J182" s="355"/>
      <c r="K182" s="354">
        <f t="shared" si="370"/>
        <v>1910.6806799999999</v>
      </c>
      <c r="L182" s="354">
        <v>1910.6806799999999</v>
      </c>
      <c r="M182" s="354"/>
      <c r="N182" s="354"/>
      <c r="O182" s="354"/>
      <c r="P182" s="354">
        <f t="shared" si="364"/>
        <v>0</v>
      </c>
      <c r="Q182" s="338">
        <f t="shared" si="310"/>
        <v>0</v>
      </c>
      <c r="R182" s="354"/>
      <c r="S182" s="338">
        <f t="shared" si="311"/>
        <v>0</v>
      </c>
      <c r="T182" s="338"/>
      <c r="U182" s="338"/>
      <c r="V182" s="354"/>
      <c r="W182" s="355"/>
      <c r="X182" s="355"/>
      <c r="Y182" s="355"/>
      <c r="Z182" s="354">
        <f t="shared" si="373"/>
        <v>0</v>
      </c>
      <c r="AA182" s="338">
        <f t="shared" si="361"/>
        <v>0</v>
      </c>
      <c r="AB182" s="354">
        <v>0</v>
      </c>
      <c r="AC182" s="338">
        <f t="shared" si="362"/>
        <v>0</v>
      </c>
      <c r="AD182" s="338"/>
      <c r="AE182" s="338"/>
      <c r="AF182" s="355"/>
      <c r="AG182" s="355"/>
      <c r="AH182" s="355"/>
      <c r="AI182" s="355"/>
      <c r="AJ182" s="354">
        <f t="shared" si="366"/>
        <v>0</v>
      </c>
      <c r="AK182" s="342">
        <f t="shared" si="318"/>
        <v>0</v>
      </c>
      <c r="AL182" s="354"/>
      <c r="AM182" s="338">
        <f t="shared" si="313"/>
        <v>0</v>
      </c>
      <c r="AN182" s="338"/>
      <c r="AO182" s="338"/>
      <c r="AP182" s="354"/>
      <c r="AQ182" s="355"/>
      <c r="AR182" s="355"/>
      <c r="AS182" s="355"/>
      <c r="AT182" s="351"/>
      <c r="AU182" s="351"/>
      <c r="AV182" s="351"/>
      <c r="AW182" s="351"/>
      <c r="AX182" s="351"/>
      <c r="AY182" s="351"/>
      <c r="AZ182" s="351"/>
      <c r="BA182" s="351"/>
      <c r="BB182" s="351"/>
      <c r="BC182" s="351"/>
      <c r="BD182" s="351"/>
      <c r="BE182" s="356"/>
      <c r="BF182" s="341"/>
      <c r="BG182" s="356"/>
      <c r="BH182" s="357"/>
      <c r="BI182" s="351"/>
      <c r="BJ182" s="351"/>
      <c r="BK182" s="351"/>
      <c r="BL182" s="351"/>
    </row>
    <row r="183" spans="1:66" s="62" customFormat="1" ht="108.75" hidden="1" customHeight="1" x14ac:dyDescent="0.3">
      <c r="B183" s="358" t="s">
        <v>16</v>
      </c>
      <c r="C183" s="197" t="s">
        <v>370</v>
      </c>
      <c r="D183" s="355"/>
      <c r="E183" s="355"/>
      <c r="F183" s="355"/>
      <c r="G183" s="355"/>
      <c r="H183" s="355"/>
      <c r="I183" s="355"/>
      <c r="J183" s="355"/>
      <c r="K183" s="354">
        <f t="shared" si="370"/>
        <v>596.20000000000005</v>
      </c>
      <c r="L183" s="354">
        <v>596.20000000000005</v>
      </c>
      <c r="M183" s="354"/>
      <c r="N183" s="354"/>
      <c r="O183" s="354"/>
      <c r="P183" s="354">
        <f t="shared" si="364"/>
        <v>596.20000000000005</v>
      </c>
      <c r="Q183" s="338">
        <f t="shared" si="310"/>
        <v>1</v>
      </c>
      <c r="R183" s="354">
        <f>AB183</f>
        <v>596.20000000000005</v>
      </c>
      <c r="S183" s="338">
        <f t="shared" si="311"/>
        <v>1</v>
      </c>
      <c r="T183" s="338"/>
      <c r="U183" s="338"/>
      <c r="V183" s="354"/>
      <c r="W183" s="355"/>
      <c r="X183" s="355"/>
      <c r="Y183" s="355"/>
      <c r="Z183" s="354">
        <f t="shared" si="373"/>
        <v>596.20000000000005</v>
      </c>
      <c r="AA183" s="338">
        <f t="shared" si="361"/>
        <v>1</v>
      </c>
      <c r="AB183" s="354">
        <f>[1]Лист1!$L$812</f>
        <v>596.20000000000005</v>
      </c>
      <c r="AC183" s="338">
        <f t="shared" si="362"/>
        <v>1</v>
      </c>
      <c r="AD183" s="338"/>
      <c r="AE183" s="338"/>
      <c r="AF183" s="355"/>
      <c r="AG183" s="355"/>
      <c r="AH183" s="355"/>
      <c r="AI183" s="355"/>
      <c r="AJ183" s="354">
        <f t="shared" si="366"/>
        <v>596.20000000000005</v>
      </c>
      <c r="AK183" s="342">
        <f t="shared" si="318"/>
        <v>1</v>
      </c>
      <c r="AL183" s="354">
        <f>[2]Лист1!$G$742</f>
        <v>596.20000000000005</v>
      </c>
      <c r="AM183" s="338">
        <f t="shared" si="313"/>
        <v>1</v>
      </c>
      <c r="AN183" s="338"/>
      <c r="AO183" s="338"/>
      <c r="AP183" s="354"/>
      <c r="AQ183" s="355"/>
      <c r="AR183" s="355"/>
      <c r="AS183" s="355"/>
      <c r="AT183" s="351"/>
      <c r="AU183" s="351"/>
      <c r="AV183" s="351"/>
      <c r="AW183" s="351"/>
      <c r="AX183" s="351"/>
      <c r="AY183" s="351"/>
      <c r="AZ183" s="351"/>
      <c r="BA183" s="351"/>
      <c r="BB183" s="351"/>
      <c r="BC183" s="351"/>
      <c r="BD183" s="351"/>
      <c r="BE183" s="356"/>
      <c r="BF183" s="341"/>
      <c r="BG183" s="356"/>
      <c r="BH183" s="357"/>
      <c r="BI183" s="351"/>
      <c r="BJ183" s="351"/>
      <c r="BK183" s="351"/>
      <c r="BL183" s="351"/>
    </row>
    <row r="184" spans="1:66" s="62" customFormat="1" ht="84.75" hidden="1" customHeight="1" x14ac:dyDescent="0.3">
      <c r="B184" s="358" t="s">
        <v>19</v>
      </c>
      <c r="C184" s="197" t="s">
        <v>372</v>
      </c>
      <c r="D184" s="355"/>
      <c r="E184" s="355"/>
      <c r="F184" s="355"/>
      <c r="G184" s="355"/>
      <c r="H184" s="355"/>
      <c r="I184" s="355"/>
      <c r="J184" s="355"/>
      <c r="K184" s="354">
        <f t="shared" si="370"/>
        <v>590</v>
      </c>
      <c r="L184" s="354">
        <v>590</v>
      </c>
      <c r="M184" s="354"/>
      <c r="N184" s="354"/>
      <c r="O184" s="354"/>
      <c r="P184" s="354">
        <f t="shared" si="364"/>
        <v>590</v>
      </c>
      <c r="Q184" s="338">
        <f t="shared" si="310"/>
        <v>1</v>
      </c>
      <c r="R184" s="354">
        <f t="shared" ref="R184:R185" si="374">AB184</f>
        <v>590</v>
      </c>
      <c r="S184" s="338">
        <f t="shared" si="311"/>
        <v>1</v>
      </c>
      <c r="T184" s="338"/>
      <c r="U184" s="338"/>
      <c r="V184" s="354"/>
      <c r="W184" s="355"/>
      <c r="X184" s="355"/>
      <c r="Y184" s="355"/>
      <c r="Z184" s="354">
        <f t="shared" ref="Z184:Z185" si="375">AB184</f>
        <v>590</v>
      </c>
      <c r="AA184" s="338">
        <f t="shared" si="361"/>
        <v>1</v>
      </c>
      <c r="AB184" s="354">
        <f>L184</f>
        <v>590</v>
      </c>
      <c r="AC184" s="338">
        <f t="shared" si="362"/>
        <v>1</v>
      </c>
      <c r="AD184" s="338"/>
      <c r="AE184" s="338"/>
      <c r="AF184" s="355"/>
      <c r="AG184" s="355"/>
      <c r="AH184" s="355"/>
      <c r="AI184" s="355"/>
      <c r="AJ184" s="354">
        <f t="shared" si="366"/>
        <v>584</v>
      </c>
      <c r="AK184" s="342">
        <f t="shared" si="318"/>
        <v>0.98983050847457632</v>
      </c>
      <c r="AL184" s="354">
        <f>[2]Лист1!$G$743</f>
        <v>584</v>
      </c>
      <c r="AM184" s="338">
        <f t="shared" si="313"/>
        <v>0.98983050847457632</v>
      </c>
      <c r="AN184" s="338"/>
      <c r="AO184" s="338"/>
      <c r="AP184" s="354"/>
      <c r="AQ184" s="355"/>
      <c r="AR184" s="355"/>
      <c r="AS184" s="355"/>
      <c r="AT184" s="351"/>
      <c r="AU184" s="351"/>
      <c r="AV184" s="351"/>
      <c r="AW184" s="351"/>
      <c r="AX184" s="351"/>
      <c r="AY184" s="351"/>
      <c r="AZ184" s="351"/>
      <c r="BA184" s="351"/>
      <c r="BB184" s="351"/>
      <c r="BC184" s="351"/>
      <c r="BD184" s="351"/>
      <c r="BE184" s="356"/>
      <c r="BF184" s="341"/>
      <c r="BG184" s="356"/>
      <c r="BH184" s="357"/>
      <c r="BI184" s="351"/>
      <c r="BJ184" s="351"/>
      <c r="BK184" s="351"/>
      <c r="BL184" s="351"/>
    </row>
    <row r="185" spans="1:66" s="62" customFormat="1" ht="93" hidden="1" customHeight="1" x14ac:dyDescent="0.3">
      <c r="B185" s="358" t="s">
        <v>223</v>
      </c>
      <c r="C185" s="197" t="s">
        <v>371</v>
      </c>
      <c r="D185" s="355"/>
      <c r="E185" s="355"/>
      <c r="F185" s="355"/>
      <c r="G185" s="355"/>
      <c r="H185" s="355"/>
      <c r="I185" s="355"/>
      <c r="J185" s="355"/>
      <c r="K185" s="354">
        <f t="shared" si="370"/>
        <v>584</v>
      </c>
      <c r="L185" s="354">
        <v>584</v>
      </c>
      <c r="M185" s="354"/>
      <c r="N185" s="354"/>
      <c r="O185" s="354"/>
      <c r="P185" s="354">
        <f t="shared" si="364"/>
        <v>584</v>
      </c>
      <c r="Q185" s="338">
        <f t="shared" si="310"/>
        <v>1</v>
      </c>
      <c r="R185" s="354">
        <f t="shared" si="374"/>
        <v>584</v>
      </c>
      <c r="S185" s="338">
        <f t="shared" si="311"/>
        <v>1</v>
      </c>
      <c r="T185" s="338"/>
      <c r="U185" s="338"/>
      <c r="V185" s="354"/>
      <c r="W185" s="355"/>
      <c r="X185" s="355"/>
      <c r="Y185" s="355"/>
      <c r="Z185" s="354">
        <f t="shared" si="375"/>
        <v>584</v>
      </c>
      <c r="AA185" s="338">
        <f t="shared" si="361"/>
        <v>1</v>
      </c>
      <c r="AB185" s="354">
        <f>L185</f>
        <v>584</v>
      </c>
      <c r="AC185" s="338">
        <f t="shared" si="362"/>
        <v>1</v>
      </c>
      <c r="AD185" s="338"/>
      <c r="AE185" s="338"/>
      <c r="AF185" s="355"/>
      <c r="AG185" s="355"/>
      <c r="AH185" s="355"/>
      <c r="AI185" s="355"/>
      <c r="AJ185" s="354">
        <f t="shared" si="366"/>
        <v>590</v>
      </c>
      <c r="AK185" s="342">
        <f t="shared" si="318"/>
        <v>1.0102739726027397</v>
      </c>
      <c r="AL185" s="354">
        <f>[2]Лист1!$G$744</f>
        <v>590</v>
      </c>
      <c r="AM185" s="338">
        <f t="shared" si="313"/>
        <v>1.0102739726027397</v>
      </c>
      <c r="AN185" s="338"/>
      <c r="AO185" s="338"/>
      <c r="AP185" s="354"/>
      <c r="AQ185" s="355"/>
      <c r="AR185" s="355"/>
      <c r="AS185" s="355"/>
      <c r="AT185" s="351"/>
      <c r="AU185" s="351"/>
      <c r="AV185" s="351"/>
      <c r="AW185" s="351"/>
      <c r="AX185" s="351"/>
      <c r="AY185" s="351"/>
      <c r="AZ185" s="351"/>
      <c r="BA185" s="351"/>
      <c r="BB185" s="351"/>
      <c r="BC185" s="351"/>
      <c r="BD185" s="351"/>
      <c r="BE185" s="356"/>
      <c r="BF185" s="341"/>
      <c r="BG185" s="356"/>
      <c r="BH185" s="357"/>
      <c r="BI185" s="351"/>
      <c r="BJ185" s="351"/>
      <c r="BK185" s="351"/>
      <c r="BL185" s="351"/>
    </row>
    <row r="186" spans="1:66" s="64" customFormat="1" ht="41.25" customHeight="1" x14ac:dyDescent="0.3">
      <c r="B186" s="572" t="s">
        <v>105</v>
      </c>
      <c r="C186" s="572"/>
      <c r="D186" s="335" t="e">
        <f>#REF!+D140+#REF!+D59+D171</f>
        <v>#REF!</v>
      </c>
      <c r="E186" s="335" t="e">
        <f>#REF!+E140+#REF!+E59</f>
        <v>#REF!</v>
      </c>
      <c r="F186" s="335" t="e">
        <f>#REF!+F140+#REF!+F59</f>
        <v>#REF!</v>
      </c>
      <c r="G186" s="335" t="e">
        <f>#REF!+G140+#REF!+G59</f>
        <v>#REF!</v>
      </c>
      <c r="H186" s="335" t="e">
        <f>#REF!+H140+#REF!+H59</f>
        <v>#REF!</v>
      </c>
      <c r="I186" s="335" t="e">
        <f>#REF!+I140+#REF!+I59</f>
        <v>#REF!</v>
      </c>
      <c r="J186" s="335" t="e">
        <f>#REF!+J140+#REF!</f>
        <v>#REF!</v>
      </c>
      <c r="K186" s="336">
        <f>K52+K171+K173</f>
        <v>4326483.9471500004</v>
      </c>
      <c r="L186" s="336">
        <f>L52+L171+L173</f>
        <v>4199483.9471500004</v>
      </c>
      <c r="M186" s="336">
        <f>M52+M171+M173</f>
        <v>0</v>
      </c>
      <c r="N186" s="336">
        <f>N52+N171+N173</f>
        <v>127000</v>
      </c>
      <c r="O186" s="336"/>
      <c r="P186" s="336">
        <f t="shared" si="315"/>
        <v>2924324.7014299994</v>
      </c>
      <c r="Q186" s="337">
        <f t="shared" si="310"/>
        <v>0.67591252785217193</v>
      </c>
      <c r="R186" s="336">
        <f>R52+R171+R173</f>
        <v>2838822.4014299996</v>
      </c>
      <c r="S186" s="337">
        <f t="shared" si="311"/>
        <v>0.67599315467239252</v>
      </c>
      <c r="T186" s="337"/>
      <c r="U186" s="337"/>
      <c r="V186" s="336">
        <f>V52+V171+V173</f>
        <v>85502.3</v>
      </c>
      <c r="W186" s="335"/>
      <c r="X186" s="335">
        <f>X52+X171+X173</f>
        <v>0</v>
      </c>
      <c r="Y186" s="335"/>
      <c r="Z186" s="336">
        <f>Z52+Z171+Z173</f>
        <v>2651356.9970999998</v>
      </c>
      <c r="AA186" s="337">
        <f t="shared" si="314"/>
        <v>0.61282025531298623</v>
      </c>
      <c r="AB186" s="336">
        <f>AB52+AB171+AB173</f>
        <v>2565854.6971</v>
      </c>
      <c r="AC186" s="337">
        <f t="shared" si="312"/>
        <v>0.61099285754892085</v>
      </c>
      <c r="AD186" s="337"/>
      <c r="AE186" s="337"/>
      <c r="AF186" s="336">
        <f>AF52+AF171+AF173</f>
        <v>85502.3</v>
      </c>
      <c r="AG186" s="337">
        <f>AF186/N186</f>
        <v>0.67324645669291339</v>
      </c>
      <c r="AH186" s="335"/>
      <c r="AI186" s="335"/>
      <c r="AJ186" s="336">
        <f>AL186+AP186+AR186</f>
        <v>3850237.1607600003</v>
      </c>
      <c r="AK186" s="337">
        <f t="shared" si="318"/>
        <v>0.8899229045553908</v>
      </c>
      <c r="AL186" s="336">
        <f>AL208+AL209</f>
        <v>3756384.1607600003</v>
      </c>
      <c r="AM186" s="338">
        <f t="shared" si="313"/>
        <v>0.89448708651673459</v>
      </c>
      <c r="AN186" s="338"/>
      <c r="AO186" s="338"/>
      <c r="AP186" s="336">
        <f>AP52+AP171+AP173</f>
        <v>93853</v>
      </c>
      <c r="AQ186" s="335"/>
      <c r="AR186" s="335">
        <f>AR52+AR171+AR173</f>
        <v>0</v>
      </c>
      <c r="AS186" s="335"/>
      <c r="AT186" s="339">
        <f t="shared" ref="AT186:BD186" si="376">AT52+AT171+AT173</f>
        <v>1150000</v>
      </c>
      <c r="AU186" s="339">
        <f t="shared" si="376"/>
        <v>0.73899999999999999</v>
      </c>
      <c r="AV186" s="339">
        <f t="shared" si="376"/>
        <v>0</v>
      </c>
      <c r="AW186" s="339" t="e">
        <f t="shared" si="376"/>
        <v>#REF!</v>
      </c>
      <c r="AX186" s="339" t="e">
        <f t="shared" si="376"/>
        <v>#REF!</v>
      </c>
      <c r="AY186" s="339">
        <f t="shared" si="376"/>
        <v>0.73899999999999999</v>
      </c>
      <c r="AZ186" s="339">
        <f t="shared" si="376"/>
        <v>0</v>
      </c>
      <c r="BA186" s="339">
        <f t="shared" si="376"/>
        <v>6894684.1599200005</v>
      </c>
      <c r="BB186" s="339">
        <f t="shared" si="376"/>
        <v>6766723.8058000002</v>
      </c>
      <c r="BC186" s="339">
        <f t="shared" si="376"/>
        <v>127000</v>
      </c>
      <c r="BD186" s="339">
        <f t="shared" si="376"/>
        <v>0</v>
      </c>
      <c r="BE186" s="340">
        <f>BG186+BI186+BK186</f>
        <v>1343123.2385399998</v>
      </c>
      <c r="BF186" s="341">
        <f t="shared" si="363"/>
        <v>0.31983054476289086</v>
      </c>
      <c r="BG186" s="340">
        <f>BG208+BG209</f>
        <v>1301625.5385399999</v>
      </c>
      <c r="BH186" s="341">
        <f t="shared" si="360"/>
        <v>0.33806373067239093</v>
      </c>
      <c r="BI186" s="339">
        <f>BI52+BI171+BI173</f>
        <v>41497.699999999997</v>
      </c>
      <c r="BJ186" s="341">
        <f>BI186/N186</f>
        <v>0.32675354330708661</v>
      </c>
      <c r="BK186" s="339"/>
      <c r="BL186" s="339"/>
    </row>
    <row r="187" spans="1:66" s="67" customFormat="1" ht="46.5" hidden="1" customHeight="1" x14ac:dyDescent="0.25">
      <c r="A187" s="65"/>
      <c r="B187" s="299"/>
      <c r="C187" s="185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>
        <f t="shared" si="315"/>
        <v>0</v>
      </c>
      <c r="Q187" s="337" t="e">
        <f t="shared" si="310"/>
        <v>#DIV/0!</v>
      </c>
      <c r="R187" s="299"/>
      <c r="S187" s="337" t="e">
        <f t="shared" si="311"/>
        <v>#DIV/0!</v>
      </c>
      <c r="T187" s="337"/>
      <c r="U187" s="337"/>
      <c r="V187" s="299"/>
      <c r="W187" s="379"/>
      <c r="X187" s="379"/>
      <c r="Y187" s="379"/>
      <c r="Z187" s="299"/>
      <c r="AA187" s="337" t="e">
        <f t="shared" si="314"/>
        <v>#DIV/0!</v>
      </c>
      <c r="AB187" s="299"/>
      <c r="AC187" s="337" t="e">
        <f t="shared" si="312"/>
        <v>#DIV/0!</v>
      </c>
      <c r="AD187" s="337"/>
      <c r="AE187" s="337"/>
      <c r="AF187" s="299"/>
      <c r="AG187" s="337" t="e">
        <f t="shared" ref="AG187:AG209" si="377">AF187/N187</f>
        <v>#DIV/0!</v>
      </c>
      <c r="AH187" s="299"/>
      <c r="AI187" s="299"/>
      <c r="AJ187" s="299"/>
      <c r="AK187" s="337" t="e">
        <f t="shared" si="318"/>
        <v>#DIV/0!</v>
      </c>
      <c r="AL187" s="299"/>
      <c r="AM187" s="338" t="e">
        <f t="shared" si="313"/>
        <v>#DIV/0!</v>
      </c>
      <c r="AN187" s="338"/>
      <c r="AO187" s="338"/>
      <c r="AP187" s="299"/>
      <c r="AQ187" s="299"/>
      <c r="AR187" s="299"/>
      <c r="AS187" s="299"/>
      <c r="AT187" s="380"/>
      <c r="AU187" s="380"/>
      <c r="AV187" s="380"/>
      <c r="AW187" s="380"/>
      <c r="AX187" s="380"/>
      <c r="AY187" s="380"/>
      <c r="AZ187" s="380"/>
      <c r="BA187" s="380"/>
      <c r="BB187" s="380"/>
      <c r="BC187" s="380"/>
      <c r="BD187" s="380"/>
      <c r="BE187" s="380"/>
      <c r="BF187" s="341" t="e">
        <f t="shared" si="363"/>
        <v>#DIV/0!</v>
      </c>
      <c r="BG187" s="380"/>
      <c r="BH187" s="341" t="e">
        <f t="shared" si="360"/>
        <v>#DIV/0!</v>
      </c>
      <c r="BI187" s="380"/>
      <c r="BJ187" s="341" t="e">
        <f t="shared" ref="BJ187:BJ209" si="378">BI187/N187</f>
        <v>#DIV/0!</v>
      </c>
      <c r="BK187" s="380"/>
      <c r="BL187" s="380"/>
      <c r="BM187" s="66"/>
      <c r="BN187" s="66"/>
    </row>
    <row r="188" spans="1:66" s="67" customFormat="1" ht="46.5" hidden="1" customHeight="1" x14ac:dyDescent="0.25">
      <c r="A188" s="65"/>
      <c r="B188" s="299"/>
      <c r="C188" s="185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>
        <f t="shared" si="315"/>
        <v>0</v>
      </c>
      <c r="Q188" s="337" t="e">
        <f t="shared" si="310"/>
        <v>#DIV/0!</v>
      </c>
      <c r="R188" s="299"/>
      <c r="S188" s="337" t="e">
        <f t="shared" si="311"/>
        <v>#DIV/0!</v>
      </c>
      <c r="T188" s="337"/>
      <c r="U188" s="337"/>
      <c r="V188" s="299"/>
      <c r="W188" s="379"/>
      <c r="X188" s="379"/>
      <c r="Y188" s="379"/>
      <c r="Z188" s="299"/>
      <c r="AA188" s="337" t="e">
        <f t="shared" si="314"/>
        <v>#DIV/0!</v>
      </c>
      <c r="AB188" s="299"/>
      <c r="AC188" s="337" t="e">
        <f t="shared" si="312"/>
        <v>#DIV/0!</v>
      </c>
      <c r="AD188" s="337"/>
      <c r="AE188" s="337"/>
      <c r="AF188" s="299"/>
      <c r="AG188" s="337" t="e">
        <f t="shared" si="377"/>
        <v>#DIV/0!</v>
      </c>
      <c r="AH188" s="299"/>
      <c r="AI188" s="299"/>
      <c r="AJ188" s="299"/>
      <c r="AK188" s="337" t="e">
        <f t="shared" si="318"/>
        <v>#DIV/0!</v>
      </c>
      <c r="AL188" s="299"/>
      <c r="AM188" s="338" t="e">
        <f t="shared" si="313"/>
        <v>#DIV/0!</v>
      </c>
      <c r="AN188" s="338"/>
      <c r="AO188" s="338"/>
      <c r="AP188" s="299"/>
      <c r="AQ188" s="299"/>
      <c r="AR188" s="299"/>
      <c r="AS188" s="299"/>
      <c r="AT188" s="380"/>
      <c r="AU188" s="380"/>
      <c r="AV188" s="380"/>
      <c r="AW188" s="380"/>
      <c r="AX188" s="380"/>
      <c r="AY188" s="380"/>
      <c r="AZ188" s="380"/>
      <c r="BA188" s="380"/>
      <c r="BB188" s="380"/>
      <c r="BC188" s="380"/>
      <c r="BD188" s="380"/>
      <c r="BE188" s="380"/>
      <c r="BF188" s="341" t="e">
        <f t="shared" si="363"/>
        <v>#DIV/0!</v>
      </c>
      <c r="BG188" s="380"/>
      <c r="BH188" s="341" t="e">
        <f t="shared" si="360"/>
        <v>#DIV/0!</v>
      </c>
      <c r="BI188" s="380"/>
      <c r="BJ188" s="341" t="e">
        <f t="shared" si="378"/>
        <v>#DIV/0!</v>
      </c>
      <c r="BK188" s="380"/>
      <c r="BL188" s="380"/>
      <c r="BM188" s="66"/>
      <c r="BN188" s="66"/>
    </row>
    <row r="189" spans="1:66" s="67" customFormat="1" ht="46.5" hidden="1" customHeight="1" x14ac:dyDescent="0.25">
      <c r="A189" s="65"/>
      <c r="B189" s="299"/>
      <c r="C189" s="185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>
        <f t="shared" si="315"/>
        <v>0</v>
      </c>
      <c r="Q189" s="337" t="e">
        <f t="shared" si="310"/>
        <v>#DIV/0!</v>
      </c>
      <c r="R189" s="299"/>
      <c r="S189" s="337" t="e">
        <f t="shared" si="311"/>
        <v>#DIV/0!</v>
      </c>
      <c r="T189" s="337"/>
      <c r="U189" s="337"/>
      <c r="V189" s="299"/>
      <c r="W189" s="379"/>
      <c r="X189" s="379"/>
      <c r="Y189" s="379"/>
      <c r="Z189" s="299"/>
      <c r="AA189" s="337" t="e">
        <f t="shared" si="314"/>
        <v>#DIV/0!</v>
      </c>
      <c r="AB189" s="299"/>
      <c r="AC189" s="337" t="e">
        <f t="shared" si="312"/>
        <v>#DIV/0!</v>
      </c>
      <c r="AD189" s="337"/>
      <c r="AE189" s="337"/>
      <c r="AF189" s="299"/>
      <c r="AG189" s="337" t="e">
        <f t="shared" si="377"/>
        <v>#DIV/0!</v>
      </c>
      <c r="AH189" s="299"/>
      <c r="AI189" s="299"/>
      <c r="AJ189" s="299"/>
      <c r="AK189" s="337" t="e">
        <f t="shared" si="318"/>
        <v>#DIV/0!</v>
      </c>
      <c r="AL189" s="299"/>
      <c r="AM189" s="338" t="e">
        <f t="shared" si="313"/>
        <v>#DIV/0!</v>
      </c>
      <c r="AN189" s="338"/>
      <c r="AO189" s="338"/>
      <c r="AP189" s="299"/>
      <c r="AQ189" s="299"/>
      <c r="AR189" s="299"/>
      <c r="AS189" s="299"/>
      <c r="AT189" s="380"/>
      <c r="AU189" s="380"/>
      <c r="AV189" s="380"/>
      <c r="AW189" s="380"/>
      <c r="AX189" s="380"/>
      <c r="AY189" s="380"/>
      <c r="AZ189" s="380"/>
      <c r="BA189" s="380"/>
      <c r="BB189" s="380"/>
      <c r="BC189" s="380"/>
      <c r="BD189" s="380"/>
      <c r="BE189" s="380"/>
      <c r="BF189" s="341" t="e">
        <f t="shared" si="363"/>
        <v>#DIV/0!</v>
      </c>
      <c r="BG189" s="380"/>
      <c r="BH189" s="341" t="e">
        <f t="shared" si="360"/>
        <v>#DIV/0!</v>
      </c>
      <c r="BI189" s="380"/>
      <c r="BJ189" s="341" t="e">
        <f t="shared" si="378"/>
        <v>#DIV/0!</v>
      </c>
      <c r="BK189" s="380"/>
      <c r="BL189" s="380"/>
      <c r="BM189" s="66"/>
      <c r="BN189" s="66"/>
    </row>
    <row r="190" spans="1:66" s="67" customFormat="1" ht="46.5" hidden="1" customHeight="1" x14ac:dyDescent="0.25">
      <c r="A190" s="65"/>
      <c r="B190" s="299"/>
      <c r="C190" s="185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>
        <f t="shared" si="315"/>
        <v>0</v>
      </c>
      <c r="Q190" s="337" t="e">
        <f t="shared" si="310"/>
        <v>#DIV/0!</v>
      </c>
      <c r="R190" s="299"/>
      <c r="S190" s="337" t="e">
        <f t="shared" si="311"/>
        <v>#DIV/0!</v>
      </c>
      <c r="T190" s="337"/>
      <c r="U190" s="337"/>
      <c r="V190" s="299"/>
      <c r="W190" s="379"/>
      <c r="X190" s="379"/>
      <c r="Y190" s="379"/>
      <c r="Z190" s="299"/>
      <c r="AA190" s="337" t="e">
        <f t="shared" si="314"/>
        <v>#DIV/0!</v>
      </c>
      <c r="AB190" s="299"/>
      <c r="AC190" s="337" t="e">
        <f t="shared" si="312"/>
        <v>#DIV/0!</v>
      </c>
      <c r="AD190" s="337"/>
      <c r="AE190" s="337"/>
      <c r="AF190" s="299"/>
      <c r="AG190" s="337" t="e">
        <f t="shared" si="377"/>
        <v>#DIV/0!</v>
      </c>
      <c r="AH190" s="299"/>
      <c r="AI190" s="299"/>
      <c r="AJ190" s="299"/>
      <c r="AK190" s="337" t="e">
        <f t="shared" si="318"/>
        <v>#DIV/0!</v>
      </c>
      <c r="AL190" s="299"/>
      <c r="AM190" s="338" t="e">
        <f t="shared" si="313"/>
        <v>#DIV/0!</v>
      </c>
      <c r="AN190" s="338"/>
      <c r="AO190" s="338"/>
      <c r="AP190" s="299"/>
      <c r="AQ190" s="299"/>
      <c r="AR190" s="299"/>
      <c r="AS190" s="299"/>
      <c r="AT190" s="380"/>
      <c r="AU190" s="380"/>
      <c r="AV190" s="380"/>
      <c r="AW190" s="380"/>
      <c r="AX190" s="380"/>
      <c r="AY190" s="380"/>
      <c r="AZ190" s="380"/>
      <c r="BA190" s="380"/>
      <c r="BB190" s="380"/>
      <c r="BC190" s="380"/>
      <c r="BD190" s="380"/>
      <c r="BE190" s="380"/>
      <c r="BF190" s="341" t="e">
        <f t="shared" si="363"/>
        <v>#DIV/0!</v>
      </c>
      <c r="BG190" s="380"/>
      <c r="BH190" s="341" t="e">
        <f t="shared" si="360"/>
        <v>#DIV/0!</v>
      </c>
      <c r="BI190" s="380"/>
      <c r="BJ190" s="341" t="e">
        <f t="shared" si="378"/>
        <v>#DIV/0!</v>
      </c>
      <c r="BK190" s="380"/>
      <c r="BL190" s="380"/>
      <c r="BM190" s="66"/>
      <c r="BN190" s="66"/>
    </row>
    <row r="191" spans="1:66" s="67" customFormat="1" ht="46.5" hidden="1" customHeight="1" x14ac:dyDescent="0.25">
      <c r="A191" s="65"/>
      <c r="B191" s="299"/>
      <c r="C191" s="185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>
        <f t="shared" si="315"/>
        <v>0</v>
      </c>
      <c r="Q191" s="337" t="e">
        <f t="shared" si="310"/>
        <v>#DIV/0!</v>
      </c>
      <c r="R191" s="299"/>
      <c r="S191" s="337" t="e">
        <f t="shared" si="311"/>
        <v>#DIV/0!</v>
      </c>
      <c r="T191" s="337"/>
      <c r="U191" s="337"/>
      <c r="V191" s="299"/>
      <c r="W191" s="379"/>
      <c r="X191" s="379"/>
      <c r="Y191" s="379"/>
      <c r="Z191" s="299"/>
      <c r="AA191" s="337" t="e">
        <f t="shared" si="314"/>
        <v>#DIV/0!</v>
      </c>
      <c r="AB191" s="299"/>
      <c r="AC191" s="337" t="e">
        <f t="shared" si="312"/>
        <v>#DIV/0!</v>
      </c>
      <c r="AD191" s="337"/>
      <c r="AE191" s="337"/>
      <c r="AF191" s="299"/>
      <c r="AG191" s="337" t="e">
        <f t="shared" si="377"/>
        <v>#DIV/0!</v>
      </c>
      <c r="AH191" s="299"/>
      <c r="AI191" s="299"/>
      <c r="AJ191" s="299"/>
      <c r="AK191" s="337" t="e">
        <f t="shared" si="318"/>
        <v>#DIV/0!</v>
      </c>
      <c r="AL191" s="299"/>
      <c r="AM191" s="338" t="e">
        <f t="shared" si="313"/>
        <v>#DIV/0!</v>
      </c>
      <c r="AN191" s="338"/>
      <c r="AO191" s="338"/>
      <c r="AP191" s="299"/>
      <c r="AQ191" s="299"/>
      <c r="AR191" s="299"/>
      <c r="AS191" s="299"/>
      <c r="AT191" s="380"/>
      <c r="AU191" s="380"/>
      <c r="AV191" s="380"/>
      <c r="AW191" s="380"/>
      <c r="AX191" s="380"/>
      <c r="AY191" s="380"/>
      <c r="AZ191" s="380"/>
      <c r="BA191" s="380"/>
      <c r="BB191" s="380"/>
      <c r="BC191" s="380"/>
      <c r="BD191" s="380"/>
      <c r="BE191" s="380"/>
      <c r="BF191" s="341" t="e">
        <f t="shared" si="363"/>
        <v>#DIV/0!</v>
      </c>
      <c r="BG191" s="380"/>
      <c r="BH191" s="341" t="e">
        <f t="shared" si="360"/>
        <v>#DIV/0!</v>
      </c>
      <c r="BI191" s="380"/>
      <c r="BJ191" s="341" t="e">
        <f t="shared" si="378"/>
        <v>#DIV/0!</v>
      </c>
      <c r="BK191" s="380"/>
      <c r="BL191" s="380"/>
      <c r="BM191" s="66"/>
      <c r="BN191" s="66"/>
    </row>
    <row r="192" spans="1:66" s="67" customFormat="1" ht="46.5" hidden="1" customHeight="1" x14ac:dyDescent="0.25">
      <c r="A192" s="65"/>
      <c r="B192" s="299"/>
      <c r="C192" s="185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>
        <f t="shared" si="315"/>
        <v>0</v>
      </c>
      <c r="Q192" s="337" t="e">
        <f t="shared" si="310"/>
        <v>#DIV/0!</v>
      </c>
      <c r="R192" s="299"/>
      <c r="S192" s="337" t="e">
        <f t="shared" si="311"/>
        <v>#DIV/0!</v>
      </c>
      <c r="T192" s="337"/>
      <c r="U192" s="337"/>
      <c r="V192" s="299"/>
      <c r="W192" s="379"/>
      <c r="X192" s="379"/>
      <c r="Y192" s="379"/>
      <c r="Z192" s="299"/>
      <c r="AA192" s="337" t="e">
        <f t="shared" si="314"/>
        <v>#DIV/0!</v>
      </c>
      <c r="AB192" s="299"/>
      <c r="AC192" s="337" t="e">
        <f t="shared" si="312"/>
        <v>#DIV/0!</v>
      </c>
      <c r="AD192" s="337"/>
      <c r="AE192" s="337"/>
      <c r="AF192" s="299"/>
      <c r="AG192" s="337" t="e">
        <f t="shared" si="377"/>
        <v>#DIV/0!</v>
      </c>
      <c r="AH192" s="299"/>
      <c r="AI192" s="299"/>
      <c r="AJ192" s="299"/>
      <c r="AK192" s="337" t="e">
        <f t="shared" si="318"/>
        <v>#DIV/0!</v>
      </c>
      <c r="AL192" s="299"/>
      <c r="AM192" s="338" t="e">
        <f t="shared" si="313"/>
        <v>#DIV/0!</v>
      </c>
      <c r="AN192" s="338"/>
      <c r="AO192" s="338"/>
      <c r="AP192" s="299"/>
      <c r="AQ192" s="299"/>
      <c r="AR192" s="299"/>
      <c r="AS192" s="299"/>
      <c r="AT192" s="380"/>
      <c r="AU192" s="380"/>
      <c r="AV192" s="380"/>
      <c r="AW192" s="380"/>
      <c r="AX192" s="380"/>
      <c r="AY192" s="380"/>
      <c r="AZ192" s="380"/>
      <c r="BA192" s="380"/>
      <c r="BB192" s="380"/>
      <c r="BC192" s="380"/>
      <c r="BD192" s="380"/>
      <c r="BE192" s="380"/>
      <c r="BF192" s="341" t="e">
        <f t="shared" si="363"/>
        <v>#DIV/0!</v>
      </c>
      <c r="BG192" s="380"/>
      <c r="BH192" s="341" t="e">
        <f t="shared" si="360"/>
        <v>#DIV/0!</v>
      </c>
      <c r="BI192" s="380"/>
      <c r="BJ192" s="341" t="e">
        <f t="shared" si="378"/>
        <v>#DIV/0!</v>
      </c>
      <c r="BK192" s="380"/>
      <c r="BL192" s="380"/>
      <c r="BM192" s="66"/>
      <c r="BN192" s="66"/>
    </row>
    <row r="193" spans="1:66" s="67" customFormat="1" ht="46.5" hidden="1" customHeight="1" x14ac:dyDescent="0.25">
      <c r="A193" s="65"/>
      <c r="B193" s="299"/>
      <c r="C193" s="185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>
        <f t="shared" si="315"/>
        <v>0</v>
      </c>
      <c r="Q193" s="337" t="e">
        <f t="shared" si="310"/>
        <v>#DIV/0!</v>
      </c>
      <c r="R193" s="299"/>
      <c r="S193" s="337" t="e">
        <f t="shared" si="311"/>
        <v>#DIV/0!</v>
      </c>
      <c r="T193" s="337"/>
      <c r="U193" s="337"/>
      <c r="V193" s="299"/>
      <c r="W193" s="379"/>
      <c r="X193" s="379"/>
      <c r="Y193" s="379"/>
      <c r="Z193" s="299"/>
      <c r="AA193" s="337" t="e">
        <f t="shared" si="314"/>
        <v>#DIV/0!</v>
      </c>
      <c r="AB193" s="299"/>
      <c r="AC193" s="337" t="e">
        <f t="shared" si="312"/>
        <v>#DIV/0!</v>
      </c>
      <c r="AD193" s="337"/>
      <c r="AE193" s="337"/>
      <c r="AF193" s="299"/>
      <c r="AG193" s="337" t="e">
        <f t="shared" si="377"/>
        <v>#DIV/0!</v>
      </c>
      <c r="AH193" s="299"/>
      <c r="AI193" s="299"/>
      <c r="AJ193" s="299"/>
      <c r="AK193" s="337" t="e">
        <f t="shared" si="318"/>
        <v>#DIV/0!</v>
      </c>
      <c r="AL193" s="299"/>
      <c r="AM193" s="338" t="e">
        <f t="shared" si="313"/>
        <v>#DIV/0!</v>
      </c>
      <c r="AN193" s="338"/>
      <c r="AO193" s="338"/>
      <c r="AP193" s="299"/>
      <c r="AQ193" s="299"/>
      <c r="AR193" s="299"/>
      <c r="AS193" s="299"/>
      <c r="AT193" s="380"/>
      <c r="AU193" s="380"/>
      <c r="AV193" s="380"/>
      <c r="AW193" s="380"/>
      <c r="AX193" s="380"/>
      <c r="AY193" s="380"/>
      <c r="AZ193" s="380"/>
      <c r="BA193" s="380"/>
      <c r="BB193" s="380"/>
      <c r="BC193" s="380"/>
      <c r="BD193" s="380"/>
      <c r="BE193" s="380"/>
      <c r="BF193" s="341" t="e">
        <f t="shared" si="363"/>
        <v>#DIV/0!</v>
      </c>
      <c r="BG193" s="380"/>
      <c r="BH193" s="341" t="e">
        <f t="shared" si="360"/>
        <v>#DIV/0!</v>
      </c>
      <c r="BI193" s="380"/>
      <c r="BJ193" s="341" t="e">
        <f t="shared" si="378"/>
        <v>#DIV/0!</v>
      </c>
      <c r="BK193" s="380"/>
      <c r="BL193" s="380"/>
      <c r="BM193" s="66"/>
      <c r="BN193" s="66"/>
    </row>
    <row r="194" spans="1:66" s="67" customFormat="1" ht="46.5" hidden="1" customHeight="1" x14ac:dyDescent="0.25">
      <c r="A194" s="65"/>
      <c r="B194" s="299"/>
      <c r="C194" s="185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>
        <f t="shared" si="315"/>
        <v>0</v>
      </c>
      <c r="Q194" s="337" t="e">
        <f t="shared" si="310"/>
        <v>#DIV/0!</v>
      </c>
      <c r="R194" s="299"/>
      <c r="S194" s="337" t="e">
        <f t="shared" si="311"/>
        <v>#DIV/0!</v>
      </c>
      <c r="T194" s="337"/>
      <c r="U194" s="337"/>
      <c r="V194" s="299"/>
      <c r="W194" s="379"/>
      <c r="X194" s="379"/>
      <c r="Y194" s="379"/>
      <c r="Z194" s="299"/>
      <c r="AA194" s="337" t="e">
        <f t="shared" si="314"/>
        <v>#DIV/0!</v>
      </c>
      <c r="AB194" s="299"/>
      <c r="AC194" s="337" t="e">
        <f t="shared" si="312"/>
        <v>#DIV/0!</v>
      </c>
      <c r="AD194" s="337"/>
      <c r="AE194" s="337"/>
      <c r="AF194" s="299"/>
      <c r="AG194" s="337" t="e">
        <f t="shared" si="377"/>
        <v>#DIV/0!</v>
      </c>
      <c r="AH194" s="299"/>
      <c r="AI194" s="299"/>
      <c r="AJ194" s="299"/>
      <c r="AK194" s="337" t="e">
        <f t="shared" si="318"/>
        <v>#DIV/0!</v>
      </c>
      <c r="AL194" s="299"/>
      <c r="AM194" s="338" t="e">
        <f t="shared" si="313"/>
        <v>#DIV/0!</v>
      </c>
      <c r="AN194" s="338"/>
      <c r="AO194" s="338"/>
      <c r="AP194" s="299"/>
      <c r="AQ194" s="299"/>
      <c r="AR194" s="299"/>
      <c r="AS194" s="299"/>
      <c r="AT194" s="380"/>
      <c r="AU194" s="380"/>
      <c r="AV194" s="380"/>
      <c r="AW194" s="380"/>
      <c r="AX194" s="380"/>
      <c r="AY194" s="380"/>
      <c r="AZ194" s="380"/>
      <c r="BA194" s="380"/>
      <c r="BB194" s="380"/>
      <c r="BC194" s="380"/>
      <c r="BD194" s="380"/>
      <c r="BE194" s="380"/>
      <c r="BF194" s="341" t="e">
        <f t="shared" si="363"/>
        <v>#DIV/0!</v>
      </c>
      <c r="BG194" s="380"/>
      <c r="BH194" s="341" t="e">
        <f t="shared" si="360"/>
        <v>#DIV/0!</v>
      </c>
      <c r="BI194" s="380"/>
      <c r="BJ194" s="341" t="e">
        <f t="shared" si="378"/>
        <v>#DIV/0!</v>
      </c>
      <c r="BK194" s="380"/>
      <c r="BL194" s="380"/>
      <c r="BM194" s="66"/>
      <c r="BN194" s="66"/>
    </row>
    <row r="195" spans="1:66" s="67" customFormat="1" ht="46.5" hidden="1" customHeight="1" x14ac:dyDescent="0.25">
      <c r="A195" s="65"/>
      <c r="B195" s="299"/>
      <c r="C195" s="185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>
        <f t="shared" si="315"/>
        <v>0</v>
      </c>
      <c r="Q195" s="337" t="e">
        <f t="shared" si="310"/>
        <v>#DIV/0!</v>
      </c>
      <c r="R195" s="299"/>
      <c r="S195" s="337" t="e">
        <f t="shared" si="311"/>
        <v>#DIV/0!</v>
      </c>
      <c r="T195" s="337"/>
      <c r="U195" s="337"/>
      <c r="V195" s="299"/>
      <c r="W195" s="379"/>
      <c r="X195" s="379"/>
      <c r="Y195" s="379"/>
      <c r="Z195" s="299"/>
      <c r="AA195" s="337" t="e">
        <f t="shared" si="314"/>
        <v>#DIV/0!</v>
      </c>
      <c r="AB195" s="299"/>
      <c r="AC195" s="337" t="e">
        <f t="shared" si="312"/>
        <v>#DIV/0!</v>
      </c>
      <c r="AD195" s="337"/>
      <c r="AE195" s="337"/>
      <c r="AF195" s="299"/>
      <c r="AG195" s="337" t="e">
        <f t="shared" si="377"/>
        <v>#DIV/0!</v>
      </c>
      <c r="AH195" s="299"/>
      <c r="AI195" s="299"/>
      <c r="AJ195" s="299"/>
      <c r="AK195" s="337" t="e">
        <f t="shared" si="318"/>
        <v>#DIV/0!</v>
      </c>
      <c r="AL195" s="299"/>
      <c r="AM195" s="338" t="e">
        <f t="shared" si="313"/>
        <v>#DIV/0!</v>
      </c>
      <c r="AN195" s="338"/>
      <c r="AO195" s="338"/>
      <c r="AP195" s="299"/>
      <c r="AQ195" s="299"/>
      <c r="AR195" s="299"/>
      <c r="AS195" s="299"/>
      <c r="AT195" s="380"/>
      <c r="AU195" s="380"/>
      <c r="AV195" s="380"/>
      <c r="AW195" s="380"/>
      <c r="AX195" s="380"/>
      <c r="AY195" s="380"/>
      <c r="AZ195" s="380"/>
      <c r="BA195" s="380"/>
      <c r="BB195" s="380"/>
      <c r="BC195" s="380"/>
      <c r="BD195" s="380"/>
      <c r="BE195" s="380"/>
      <c r="BF195" s="341" t="e">
        <f t="shared" si="363"/>
        <v>#DIV/0!</v>
      </c>
      <c r="BG195" s="380"/>
      <c r="BH195" s="341" t="e">
        <f t="shared" si="360"/>
        <v>#DIV/0!</v>
      </c>
      <c r="BI195" s="380"/>
      <c r="BJ195" s="341" t="e">
        <f t="shared" si="378"/>
        <v>#DIV/0!</v>
      </c>
      <c r="BK195" s="380"/>
      <c r="BL195" s="380"/>
      <c r="BM195" s="66"/>
      <c r="BN195" s="66"/>
    </row>
    <row r="196" spans="1:66" s="67" customFormat="1" ht="46.5" hidden="1" customHeight="1" x14ac:dyDescent="0.25">
      <c r="A196" s="65"/>
      <c r="B196" s="299"/>
      <c r="C196" s="185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>
        <f t="shared" si="315"/>
        <v>0</v>
      </c>
      <c r="Q196" s="337" t="e">
        <f t="shared" si="310"/>
        <v>#DIV/0!</v>
      </c>
      <c r="R196" s="299"/>
      <c r="S196" s="337" t="e">
        <f t="shared" si="311"/>
        <v>#DIV/0!</v>
      </c>
      <c r="T196" s="337"/>
      <c r="U196" s="337"/>
      <c r="V196" s="299"/>
      <c r="W196" s="379"/>
      <c r="X196" s="379"/>
      <c r="Y196" s="379"/>
      <c r="Z196" s="299"/>
      <c r="AA196" s="337" t="e">
        <f t="shared" si="314"/>
        <v>#DIV/0!</v>
      </c>
      <c r="AB196" s="299"/>
      <c r="AC196" s="337" t="e">
        <f t="shared" si="312"/>
        <v>#DIV/0!</v>
      </c>
      <c r="AD196" s="337"/>
      <c r="AE196" s="337"/>
      <c r="AF196" s="299"/>
      <c r="AG196" s="337" t="e">
        <f t="shared" si="377"/>
        <v>#DIV/0!</v>
      </c>
      <c r="AH196" s="299"/>
      <c r="AI196" s="299"/>
      <c r="AJ196" s="299"/>
      <c r="AK196" s="337" t="e">
        <f t="shared" si="318"/>
        <v>#DIV/0!</v>
      </c>
      <c r="AL196" s="299"/>
      <c r="AM196" s="338" t="e">
        <f t="shared" si="313"/>
        <v>#DIV/0!</v>
      </c>
      <c r="AN196" s="338"/>
      <c r="AO196" s="338"/>
      <c r="AP196" s="299"/>
      <c r="AQ196" s="299"/>
      <c r="AR196" s="299"/>
      <c r="AS196" s="299"/>
      <c r="AT196" s="380"/>
      <c r="AU196" s="380"/>
      <c r="AV196" s="380"/>
      <c r="AW196" s="380"/>
      <c r="AX196" s="380"/>
      <c r="AY196" s="380"/>
      <c r="AZ196" s="380"/>
      <c r="BA196" s="380"/>
      <c r="BB196" s="380"/>
      <c r="BC196" s="380"/>
      <c r="BD196" s="380"/>
      <c r="BE196" s="380"/>
      <c r="BF196" s="341" t="e">
        <f t="shared" si="363"/>
        <v>#DIV/0!</v>
      </c>
      <c r="BG196" s="380"/>
      <c r="BH196" s="341" t="e">
        <f t="shared" si="360"/>
        <v>#DIV/0!</v>
      </c>
      <c r="BI196" s="380"/>
      <c r="BJ196" s="341" t="e">
        <f t="shared" si="378"/>
        <v>#DIV/0!</v>
      </c>
      <c r="BK196" s="380"/>
      <c r="BL196" s="380"/>
      <c r="BM196" s="66"/>
      <c r="BN196" s="66"/>
    </row>
    <row r="197" spans="1:66" s="67" customFormat="1" ht="46.5" hidden="1" customHeight="1" x14ac:dyDescent="0.25">
      <c r="A197" s="65"/>
      <c r="B197" s="299"/>
      <c r="C197" s="185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>
        <f t="shared" si="315"/>
        <v>0</v>
      </c>
      <c r="Q197" s="337" t="e">
        <f t="shared" si="310"/>
        <v>#DIV/0!</v>
      </c>
      <c r="R197" s="299"/>
      <c r="S197" s="337" t="e">
        <f t="shared" si="311"/>
        <v>#DIV/0!</v>
      </c>
      <c r="T197" s="337"/>
      <c r="U197" s="337"/>
      <c r="V197" s="299"/>
      <c r="W197" s="379"/>
      <c r="X197" s="379"/>
      <c r="Y197" s="379"/>
      <c r="Z197" s="299"/>
      <c r="AA197" s="337" t="e">
        <f t="shared" si="314"/>
        <v>#DIV/0!</v>
      </c>
      <c r="AB197" s="299"/>
      <c r="AC197" s="337" t="e">
        <f t="shared" si="312"/>
        <v>#DIV/0!</v>
      </c>
      <c r="AD197" s="337"/>
      <c r="AE197" s="337"/>
      <c r="AF197" s="299"/>
      <c r="AG197" s="337" t="e">
        <f t="shared" si="377"/>
        <v>#DIV/0!</v>
      </c>
      <c r="AH197" s="299"/>
      <c r="AI197" s="299"/>
      <c r="AJ197" s="299"/>
      <c r="AK197" s="337" t="e">
        <f t="shared" si="318"/>
        <v>#DIV/0!</v>
      </c>
      <c r="AL197" s="299"/>
      <c r="AM197" s="338" t="e">
        <f t="shared" si="313"/>
        <v>#DIV/0!</v>
      </c>
      <c r="AN197" s="338"/>
      <c r="AO197" s="338"/>
      <c r="AP197" s="299"/>
      <c r="AQ197" s="299"/>
      <c r="AR197" s="299"/>
      <c r="AS197" s="299"/>
      <c r="AT197" s="380"/>
      <c r="AU197" s="380"/>
      <c r="AV197" s="380"/>
      <c r="AW197" s="380"/>
      <c r="AX197" s="380"/>
      <c r="AY197" s="380"/>
      <c r="AZ197" s="380"/>
      <c r="BA197" s="380"/>
      <c r="BB197" s="380"/>
      <c r="BC197" s="380"/>
      <c r="BD197" s="380"/>
      <c r="BE197" s="380"/>
      <c r="BF197" s="341" t="e">
        <f t="shared" si="363"/>
        <v>#DIV/0!</v>
      </c>
      <c r="BG197" s="380"/>
      <c r="BH197" s="341" t="e">
        <f t="shared" si="360"/>
        <v>#DIV/0!</v>
      </c>
      <c r="BI197" s="380"/>
      <c r="BJ197" s="341" t="e">
        <f t="shared" si="378"/>
        <v>#DIV/0!</v>
      </c>
      <c r="BK197" s="380"/>
      <c r="BL197" s="380"/>
      <c r="BM197" s="66"/>
      <c r="BN197" s="66"/>
    </row>
    <row r="198" spans="1:66" s="67" customFormat="1" ht="46.5" hidden="1" customHeight="1" x14ac:dyDescent="0.25">
      <c r="A198" s="65"/>
      <c r="B198" s="299"/>
      <c r="C198" s="185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>
        <f t="shared" si="315"/>
        <v>0</v>
      </c>
      <c r="Q198" s="337" t="e">
        <f t="shared" si="310"/>
        <v>#DIV/0!</v>
      </c>
      <c r="R198" s="299"/>
      <c r="S198" s="337" t="e">
        <f t="shared" si="311"/>
        <v>#DIV/0!</v>
      </c>
      <c r="T198" s="337"/>
      <c r="U198" s="337"/>
      <c r="V198" s="299"/>
      <c r="W198" s="379"/>
      <c r="X198" s="379"/>
      <c r="Y198" s="379"/>
      <c r="Z198" s="299"/>
      <c r="AA198" s="337" t="e">
        <f t="shared" si="314"/>
        <v>#DIV/0!</v>
      </c>
      <c r="AB198" s="299"/>
      <c r="AC198" s="337" t="e">
        <f t="shared" si="312"/>
        <v>#DIV/0!</v>
      </c>
      <c r="AD198" s="337"/>
      <c r="AE198" s="337"/>
      <c r="AF198" s="299"/>
      <c r="AG198" s="337" t="e">
        <f t="shared" si="377"/>
        <v>#DIV/0!</v>
      </c>
      <c r="AH198" s="299"/>
      <c r="AI198" s="299"/>
      <c r="AJ198" s="299"/>
      <c r="AK198" s="337" t="e">
        <f t="shared" si="318"/>
        <v>#DIV/0!</v>
      </c>
      <c r="AL198" s="299"/>
      <c r="AM198" s="338" t="e">
        <f t="shared" si="313"/>
        <v>#DIV/0!</v>
      </c>
      <c r="AN198" s="338"/>
      <c r="AO198" s="338"/>
      <c r="AP198" s="299"/>
      <c r="AQ198" s="299"/>
      <c r="AR198" s="299"/>
      <c r="AS198" s="299"/>
      <c r="AT198" s="380"/>
      <c r="AU198" s="380"/>
      <c r="AV198" s="380"/>
      <c r="AW198" s="380"/>
      <c r="AX198" s="380"/>
      <c r="AY198" s="380"/>
      <c r="AZ198" s="380"/>
      <c r="BA198" s="380"/>
      <c r="BB198" s="380"/>
      <c r="BC198" s="380"/>
      <c r="BD198" s="380"/>
      <c r="BE198" s="380"/>
      <c r="BF198" s="341" t="e">
        <f t="shared" si="363"/>
        <v>#DIV/0!</v>
      </c>
      <c r="BG198" s="380"/>
      <c r="BH198" s="341" t="e">
        <f t="shared" si="360"/>
        <v>#DIV/0!</v>
      </c>
      <c r="BI198" s="380"/>
      <c r="BJ198" s="341" t="e">
        <f t="shared" si="378"/>
        <v>#DIV/0!</v>
      </c>
      <c r="BK198" s="380"/>
      <c r="BL198" s="380"/>
      <c r="BM198" s="66"/>
      <c r="BN198" s="66"/>
    </row>
    <row r="199" spans="1:66" s="67" customFormat="1" ht="46.5" hidden="1" customHeight="1" x14ac:dyDescent="0.25">
      <c r="A199" s="65"/>
      <c r="B199" s="299"/>
      <c r="C199" s="185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>
        <f t="shared" si="315"/>
        <v>0</v>
      </c>
      <c r="Q199" s="337" t="e">
        <f t="shared" si="310"/>
        <v>#DIV/0!</v>
      </c>
      <c r="R199" s="299"/>
      <c r="S199" s="337" t="e">
        <f t="shared" si="311"/>
        <v>#DIV/0!</v>
      </c>
      <c r="T199" s="337"/>
      <c r="U199" s="337"/>
      <c r="V199" s="299"/>
      <c r="W199" s="379"/>
      <c r="X199" s="379"/>
      <c r="Y199" s="379"/>
      <c r="Z199" s="299"/>
      <c r="AA199" s="337" t="e">
        <f t="shared" si="314"/>
        <v>#DIV/0!</v>
      </c>
      <c r="AB199" s="299"/>
      <c r="AC199" s="337" t="e">
        <f t="shared" si="312"/>
        <v>#DIV/0!</v>
      </c>
      <c r="AD199" s="337"/>
      <c r="AE199" s="337"/>
      <c r="AF199" s="299"/>
      <c r="AG199" s="337" t="e">
        <f t="shared" si="377"/>
        <v>#DIV/0!</v>
      </c>
      <c r="AH199" s="299"/>
      <c r="AI199" s="299"/>
      <c r="AJ199" s="299"/>
      <c r="AK199" s="337" t="e">
        <f t="shared" si="318"/>
        <v>#DIV/0!</v>
      </c>
      <c r="AL199" s="299"/>
      <c r="AM199" s="338" t="e">
        <f t="shared" si="313"/>
        <v>#DIV/0!</v>
      </c>
      <c r="AN199" s="338"/>
      <c r="AO199" s="338"/>
      <c r="AP199" s="299"/>
      <c r="AQ199" s="299"/>
      <c r="AR199" s="299"/>
      <c r="AS199" s="299"/>
      <c r="AT199" s="380"/>
      <c r="AU199" s="380"/>
      <c r="AV199" s="380"/>
      <c r="AW199" s="380"/>
      <c r="AX199" s="380"/>
      <c r="AY199" s="380"/>
      <c r="AZ199" s="380"/>
      <c r="BA199" s="380"/>
      <c r="BB199" s="380"/>
      <c r="BC199" s="380"/>
      <c r="BD199" s="380"/>
      <c r="BE199" s="380"/>
      <c r="BF199" s="341" t="e">
        <f t="shared" si="363"/>
        <v>#DIV/0!</v>
      </c>
      <c r="BG199" s="380"/>
      <c r="BH199" s="341" t="e">
        <f t="shared" si="360"/>
        <v>#DIV/0!</v>
      </c>
      <c r="BI199" s="380"/>
      <c r="BJ199" s="341" t="e">
        <f t="shared" si="378"/>
        <v>#DIV/0!</v>
      </c>
      <c r="BK199" s="380"/>
      <c r="BL199" s="380"/>
      <c r="BM199" s="66"/>
      <c r="BN199" s="66"/>
    </row>
    <row r="200" spans="1:66" s="67" customFormat="1" ht="46.5" hidden="1" customHeight="1" x14ac:dyDescent="0.25">
      <c r="A200" s="65"/>
      <c r="B200" s="299"/>
      <c r="C200" s="185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>
        <f t="shared" si="315"/>
        <v>0</v>
      </c>
      <c r="Q200" s="337" t="e">
        <f t="shared" si="310"/>
        <v>#DIV/0!</v>
      </c>
      <c r="R200" s="299"/>
      <c r="S200" s="337" t="e">
        <f t="shared" si="311"/>
        <v>#DIV/0!</v>
      </c>
      <c r="T200" s="337"/>
      <c r="U200" s="337"/>
      <c r="V200" s="299"/>
      <c r="W200" s="379"/>
      <c r="X200" s="379"/>
      <c r="Y200" s="379"/>
      <c r="Z200" s="299"/>
      <c r="AA200" s="337" t="e">
        <f t="shared" si="314"/>
        <v>#DIV/0!</v>
      </c>
      <c r="AB200" s="299"/>
      <c r="AC200" s="337" t="e">
        <f t="shared" si="312"/>
        <v>#DIV/0!</v>
      </c>
      <c r="AD200" s="337"/>
      <c r="AE200" s="337"/>
      <c r="AF200" s="299"/>
      <c r="AG200" s="337" t="e">
        <f t="shared" si="377"/>
        <v>#DIV/0!</v>
      </c>
      <c r="AH200" s="299"/>
      <c r="AI200" s="299"/>
      <c r="AJ200" s="299"/>
      <c r="AK200" s="337" t="e">
        <f t="shared" si="318"/>
        <v>#DIV/0!</v>
      </c>
      <c r="AL200" s="299"/>
      <c r="AM200" s="338" t="e">
        <f t="shared" si="313"/>
        <v>#DIV/0!</v>
      </c>
      <c r="AN200" s="338"/>
      <c r="AO200" s="338"/>
      <c r="AP200" s="299"/>
      <c r="AQ200" s="299"/>
      <c r="AR200" s="299"/>
      <c r="AS200" s="299"/>
      <c r="AT200" s="380"/>
      <c r="AU200" s="380"/>
      <c r="AV200" s="380"/>
      <c r="AW200" s="380"/>
      <c r="AX200" s="380"/>
      <c r="AY200" s="380"/>
      <c r="AZ200" s="380"/>
      <c r="BA200" s="380"/>
      <c r="BB200" s="380"/>
      <c r="BC200" s="380"/>
      <c r="BD200" s="380"/>
      <c r="BE200" s="380"/>
      <c r="BF200" s="341" t="e">
        <f t="shared" si="363"/>
        <v>#DIV/0!</v>
      </c>
      <c r="BG200" s="380"/>
      <c r="BH200" s="341" t="e">
        <f t="shared" si="360"/>
        <v>#DIV/0!</v>
      </c>
      <c r="BI200" s="380"/>
      <c r="BJ200" s="341" t="e">
        <f t="shared" si="378"/>
        <v>#DIV/0!</v>
      </c>
      <c r="BK200" s="380"/>
      <c r="BL200" s="380"/>
      <c r="BM200" s="66"/>
      <c r="BN200" s="66"/>
    </row>
    <row r="201" spans="1:66" s="67" customFormat="1" ht="46.5" hidden="1" customHeight="1" x14ac:dyDescent="0.25">
      <c r="A201" s="65"/>
      <c r="B201" s="299"/>
      <c r="C201" s="185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>
        <f t="shared" si="315"/>
        <v>0</v>
      </c>
      <c r="Q201" s="337" t="e">
        <f t="shared" si="310"/>
        <v>#DIV/0!</v>
      </c>
      <c r="R201" s="299"/>
      <c r="S201" s="337" t="e">
        <f t="shared" si="311"/>
        <v>#DIV/0!</v>
      </c>
      <c r="T201" s="337"/>
      <c r="U201" s="337"/>
      <c r="V201" s="299"/>
      <c r="W201" s="379"/>
      <c r="X201" s="379"/>
      <c r="Y201" s="379"/>
      <c r="Z201" s="299"/>
      <c r="AA201" s="337" t="e">
        <f t="shared" si="314"/>
        <v>#DIV/0!</v>
      </c>
      <c r="AB201" s="299"/>
      <c r="AC201" s="337" t="e">
        <f t="shared" si="312"/>
        <v>#DIV/0!</v>
      </c>
      <c r="AD201" s="337"/>
      <c r="AE201" s="337"/>
      <c r="AF201" s="299"/>
      <c r="AG201" s="337" t="e">
        <f t="shared" si="377"/>
        <v>#DIV/0!</v>
      </c>
      <c r="AH201" s="299"/>
      <c r="AI201" s="299"/>
      <c r="AJ201" s="299"/>
      <c r="AK201" s="337" t="e">
        <f t="shared" si="318"/>
        <v>#DIV/0!</v>
      </c>
      <c r="AL201" s="299"/>
      <c r="AM201" s="338" t="e">
        <f t="shared" si="313"/>
        <v>#DIV/0!</v>
      </c>
      <c r="AN201" s="338"/>
      <c r="AO201" s="338"/>
      <c r="AP201" s="299"/>
      <c r="AQ201" s="299"/>
      <c r="AR201" s="299"/>
      <c r="AS201" s="299"/>
      <c r="AT201" s="380"/>
      <c r="AU201" s="380"/>
      <c r="AV201" s="380"/>
      <c r="AW201" s="380"/>
      <c r="AX201" s="380"/>
      <c r="AY201" s="380"/>
      <c r="AZ201" s="380"/>
      <c r="BA201" s="380"/>
      <c r="BB201" s="380"/>
      <c r="BC201" s="380"/>
      <c r="BD201" s="380"/>
      <c r="BE201" s="380"/>
      <c r="BF201" s="341" t="e">
        <f t="shared" si="363"/>
        <v>#DIV/0!</v>
      </c>
      <c r="BG201" s="380"/>
      <c r="BH201" s="341" t="e">
        <f t="shared" si="360"/>
        <v>#DIV/0!</v>
      </c>
      <c r="BI201" s="380"/>
      <c r="BJ201" s="341" t="e">
        <f t="shared" si="378"/>
        <v>#DIV/0!</v>
      </c>
      <c r="BK201" s="380"/>
      <c r="BL201" s="380"/>
      <c r="BM201" s="66"/>
      <c r="BN201" s="66"/>
    </row>
    <row r="202" spans="1:66" s="67" customFormat="1" ht="46.5" hidden="1" customHeight="1" x14ac:dyDescent="0.25">
      <c r="A202" s="65"/>
      <c r="B202" s="299"/>
      <c r="C202" s="185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>
        <f t="shared" si="315"/>
        <v>0</v>
      </c>
      <c r="Q202" s="337" t="e">
        <f t="shared" si="310"/>
        <v>#DIV/0!</v>
      </c>
      <c r="R202" s="299"/>
      <c r="S202" s="337" t="e">
        <f t="shared" si="311"/>
        <v>#DIV/0!</v>
      </c>
      <c r="T202" s="337"/>
      <c r="U202" s="337"/>
      <c r="V202" s="299"/>
      <c r="W202" s="379"/>
      <c r="X202" s="379"/>
      <c r="Y202" s="379"/>
      <c r="Z202" s="299"/>
      <c r="AA202" s="337" t="e">
        <f t="shared" si="314"/>
        <v>#DIV/0!</v>
      </c>
      <c r="AB202" s="299"/>
      <c r="AC202" s="337" t="e">
        <f t="shared" si="312"/>
        <v>#DIV/0!</v>
      </c>
      <c r="AD202" s="337"/>
      <c r="AE202" s="337"/>
      <c r="AF202" s="299"/>
      <c r="AG202" s="337" t="e">
        <f t="shared" si="377"/>
        <v>#DIV/0!</v>
      </c>
      <c r="AH202" s="299"/>
      <c r="AI202" s="299"/>
      <c r="AJ202" s="299"/>
      <c r="AK202" s="337" t="e">
        <f t="shared" si="318"/>
        <v>#DIV/0!</v>
      </c>
      <c r="AL202" s="299"/>
      <c r="AM202" s="338" t="e">
        <f t="shared" si="313"/>
        <v>#DIV/0!</v>
      </c>
      <c r="AN202" s="338"/>
      <c r="AO202" s="338"/>
      <c r="AP202" s="299"/>
      <c r="AQ202" s="299"/>
      <c r="AR202" s="299"/>
      <c r="AS202" s="299"/>
      <c r="AT202" s="380"/>
      <c r="AU202" s="380"/>
      <c r="AV202" s="380"/>
      <c r="AW202" s="380"/>
      <c r="AX202" s="380"/>
      <c r="AY202" s="380"/>
      <c r="AZ202" s="380"/>
      <c r="BA202" s="380"/>
      <c r="BB202" s="380"/>
      <c r="BC202" s="380"/>
      <c r="BD202" s="380"/>
      <c r="BE202" s="380"/>
      <c r="BF202" s="341" t="e">
        <f t="shared" si="363"/>
        <v>#DIV/0!</v>
      </c>
      <c r="BG202" s="380"/>
      <c r="BH202" s="341" t="e">
        <f t="shared" si="360"/>
        <v>#DIV/0!</v>
      </c>
      <c r="BI202" s="380"/>
      <c r="BJ202" s="341" t="e">
        <f t="shared" si="378"/>
        <v>#DIV/0!</v>
      </c>
      <c r="BK202" s="380"/>
      <c r="BL202" s="380"/>
      <c r="BM202" s="66"/>
      <c r="BN202" s="66"/>
    </row>
    <row r="203" spans="1:66" s="67" customFormat="1" ht="46.5" hidden="1" customHeight="1" x14ac:dyDescent="0.25">
      <c r="A203" s="65"/>
      <c r="B203" s="299"/>
      <c r="C203" s="185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>
        <f t="shared" si="315"/>
        <v>0</v>
      </c>
      <c r="Q203" s="337" t="e">
        <f t="shared" si="310"/>
        <v>#DIV/0!</v>
      </c>
      <c r="R203" s="299"/>
      <c r="S203" s="337" t="e">
        <f t="shared" si="311"/>
        <v>#DIV/0!</v>
      </c>
      <c r="T203" s="337"/>
      <c r="U203" s="337"/>
      <c r="V203" s="299"/>
      <c r="W203" s="379"/>
      <c r="X203" s="379"/>
      <c r="Y203" s="379"/>
      <c r="Z203" s="299"/>
      <c r="AA203" s="337" t="e">
        <f t="shared" si="314"/>
        <v>#DIV/0!</v>
      </c>
      <c r="AB203" s="299"/>
      <c r="AC203" s="337" t="e">
        <f t="shared" si="312"/>
        <v>#DIV/0!</v>
      </c>
      <c r="AD203" s="337"/>
      <c r="AE203" s="337"/>
      <c r="AF203" s="299"/>
      <c r="AG203" s="337" t="e">
        <f t="shared" si="377"/>
        <v>#DIV/0!</v>
      </c>
      <c r="AH203" s="299"/>
      <c r="AI203" s="299"/>
      <c r="AJ203" s="299"/>
      <c r="AK203" s="337" t="e">
        <f t="shared" si="318"/>
        <v>#DIV/0!</v>
      </c>
      <c r="AL203" s="299"/>
      <c r="AM203" s="338" t="e">
        <f t="shared" si="313"/>
        <v>#DIV/0!</v>
      </c>
      <c r="AN203" s="338"/>
      <c r="AO203" s="338"/>
      <c r="AP203" s="299"/>
      <c r="AQ203" s="299"/>
      <c r="AR203" s="299"/>
      <c r="AS203" s="299"/>
      <c r="AT203" s="380"/>
      <c r="AU203" s="380"/>
      <c r="AV203" s="380"/>
      <c r="AW203" s="380"/>
      <c r="AX203" s="380"/>
      <c r="AY203" s="380"/>
      <c r="AZ203" s="380"/>
      <c r="BA203" s="380"/>
      <c r="BB203" s="380"/>
      <c r="BC203" s="380"/>
      <c r="BD203" s="380"/>
      <c r="BE203" s="380"/>
      <c r="BF203" s="341" t="e">
        <f t="shared" si="363"/>
        <v>#DIV/0!</v>
      </c>
      <c r="BG203" s="380"/>
      <c r="BH203" s="341" t="e">
        <f t="shared" si="360"/>
        <v>#DIV/0!</v>
      </c>
      <c r="BI203" s="380"/>
      <c r="BJ203" s="341" t="e">
        <f t="shared" si="378"/>
        <v>#DIV/0!</v>
      </c>
      <c r="BK203" s="380"/>
      <c r="BL203" s="380"/>
      <c r="BM203" s="66"/>
      <c r="BN203" s="66"/>
    </row>
    <row r="204" spans="1:66" s="67" customFormat="1" ht="46.5" hidden="1" customHeight="1" x14ac:dyDescent="0.25">
      <c r="A204" s="65"/>
      <c r="B204" s="299"/>
      <c r="C204" s="185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>
        <f t="shared" si="315"/>
        <v>0</v>
      </c>
      <c r="Q204" s="337" t="e">
        <f t="shared" si="310"/>
        <v>#DIV/0!</v>
      </c>
      <c r="R204" s="299"/>
      <c r="S204" s="337" t="e">
        <f t="shared" si="311"/>
        <v>#DIV/0!</v>
      </c>
      <c r="T204" s="337"/>
      <c r="U204" s="337"/>
      <c r="V204" s="299"/>
      <c r="W204" s="379"/>
      <c r="X204" s="379"/>
      <c r="Y204" s="379"/>
      <c r="Z204" s="299"/>
      <c r="AA204" s="337" t="e">
        <f t="shared" si="314"/>
        <v>#DIV/0!</v>
      </c>
      <c r="AB204" s="299"/>
      <c r="AC204" s="337" t="e">
        <f t="shared" si="312"/>
        <v>#DIV/0!</v>
      </c>
      <c r="AD204" s="337"/>
      <c r="AE204" s="337"/>
      <c r="AF204" s="299"/>
      <c r="AG204" s="337" t="e">
        <f t="shared" si="377"/>
        <v>#DIV/0!</v>
      </c>
      <c r="AH204" s="299"/>
      <c r="AI204" s="299"/>
      <c r="AJ204" s="299"/>
      <c r="AK204" s="337" t="e">
        <f t="shared" si="318"/>
        <v>#DIV/0!</v>
      </c>
      <c r="AL204" s="299"/>
      <c r="AM204" s="338" t="e">
        <f t="shared" si="313"/>
        <v>#DIV/0!</v>
      </c>
      <c r="AN204" s="338"/>
      <c r="AO204" s="338"/>
      <c r="AP204" s="299"/>
      <c r="AQ204" s="299"/>
      <c r="AR204" s="299"/>
      <c r="AS204" s="299"/>
      <c r="AT204" s="380"/>
      <c r="AU204" s="380"/>
      <c r="AV204" s="380"/>
      <c r="AW204" s="380"/>
      <c r="AX204" s="380"/>
      <c r="AY204" s="380"/>
      <c r="AZ204" s="380"/>
      <c r="BA204" s="380"/>
      <c r="BB204" s="380"/>
      <c r="BC204" s="380"/>
      <c r="BD204" s="380"/>
      <c r="BE204" s="380"/>
      <c r="BF204" s="341" t="e">
        <f t="shared" si="363"/>
        <v>#DIV/0!</v>
      </c>
      <c r="BG204" s="380"/>
      <c r="BH204" s="341" t="e">
        <f t="shared" si="360"/>
        <v>#DIV/0!</v>
      </c>
      <c r="BI204" s="380"/>
      <c r="BJ204" s="341" t="e">
        <f t="shared" si="378"/>
        <v>#DIV/0!</v>
      </c>
      <c r="BK204" s="380"/>
      <c r="BL204" s="380"/>
      <c r="BM204" s="66"/>
      <c r="BN204" s="66"/>
    </row>
    <row r="205" spans="1:66" s="34" customFormat="1" ht="46.5" hidden="1" customHeight="1" x14ac:dyDescent="0.25">
      <c r="B205" s="299"/>
      <c r="C205" s="185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>
        <f t="shared" si="315"/>
        <v>0</v>
      </c>
      <c r="Q205" s="337" t="e">
        <f t="shared" ref="Q205:Q209" si="379">P205/K205</f>
        <v>#DIV/0!</v>
      </c>
      <c r="R205" s="299"/>
      <c r="S205" s="337" t="e">
        <f t="shared" ref="S205:S210" si="380">R205/L205</f>
        <v>#DIV/0!</v>
      </c>
      <c r="T205" s="337"/>
      <c r="U205" s="337"/>
      <c r="V205" s="299"/>
      <c r="W205" s="379"/>
      <c r="X205" s="379"/>
      <c r="Y205" s="379"/>
      <c r="Z205" s="299"/>
      <c r="AA205" s="337" t="e">
        <f t="shared" si="314"/>
        <v>#DIV/0!</v>
      </c>
      <c r="AB205" s="299"/>
      <c r="AC205" s="337" t="e">
        <f t="shared" ref="AC205:AC209" si="381">AB205/L205</f>
        <v>#DIV/0!</v>
      </c>
      <c r="AD205" s="337"/>
      <c r="AE205" s="337"/>
      <c r="AF205" s="299"/>
      <c r="AG205" s="337" t="e">
        <f t="shared" si="377"/>
        <v>#DIV/0!</v>
      </c>
      <c r="AH205" s="299"/>
      <c r="AI205" s="299"/>
      <c r="AJ205" s="299"/>
      <c r="AK205" s="337" t="e">
        <f t="shared" si="318"/>
        <v>#DIV/0!</v>
      </c>
      <c r="AL205" s="299"/>
      <c r="AM205" s="338" t="e">
        <f t="shared" ref="AM205:AM209" si="382">AL205/L205</f>
        <v>#DIV/0!</v>
      </c>
      <c r="AN205" s="338"/>
      <c r="AO205" s="338"/>
      <c r="AP205" s="299"/>
      <c r="AQ205" s="299"/>
      <c r="AR205" s="299"/>
      <c r="AS205" s="299"/>
      <c r="AT205" s="380"/>
      <c r="AU205" s="380"/>
      <c r="AV205" s="380"/>
      <c r="AW205" s="380"/>
      <c r="AX205" s="380"/>
      <c r="AY205" s="380"/>
      <c r="AZ205" s="380"/>
      <c r="BA205" s="380"/>
      <c r="BB205" s="380"/>
      <c r="BC205" s="380"/>
      <c r="BD205" s="380"/>
      <c r="BE205" s="380"/>
      <c r="BF205" s="341" t="e">
        <f t="shared" si="363"/>
        <v>#DIV/0!</v>
      </c>
      <c r="BG205" s="380"/>
      <c r="BH205" s="341" t="e">
        <f t="shared" si="360"/>
        <v>#DIV/0!</v>
      </c>
      <c r="BI205" s="380"/>
      <c r="BJ205" s="341" t="e">
        <f t="shared" si="378"/>
        <v>#DIV/0!</v>
      </c>
      <c r="BK205" s="380"/>
      <c r="BL205" s="380"/>
      <c r="BM205" s="33"/>
      <c r="BN205" s="33"/>
    </row>
    <row r="206" spans="1:66" s="34" customFormat="1" ht="46.5" hidden="1" customHeight="1" x14ac:dyDescent="0.25">
      <c r="B206" s="299"/>
      <c r="C206" s="185"/>
      <c r="D206" s="299"/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>
        <f t="shared" si="315"/>
        <v>0</v>
      </c>
      <c r="Q206" s="337" t="e">
        <f t="shared" si="379"/>
        <v>#DIV/0!</v>
      </c>
      <c r="R206" s="299"/>
      <c r="S206" s="337" t="e">
        <f t="shared" si="380"/>
        <v>#DIV/0!</v>
      </c>
      <c r="T206" s="337"/>
      <c r="U206" s="337"/>
      <c r="V206" s="299"/>
      <c r="W206" s="379"/>
      <c r="X206" s="379"/>
      <c r="Y206" s="379"/>
      <c r="Z206" s="299"/>
      <c r="AA206" s="337" t="e">
        <f t="shared" ref="AA206:AA209" si="383">Z206/K206</f>
        <v>#DIV/0!</v>
      </c>
      <c r="AB206" s="299"/>
      <c r="AC206" s="337" t="e">
        <f t="shared" si="381"/>
        <v>#DIV/0!</v>
      </c>
      <c r="AD206" s="337"/>
      <c r="AE206" s="337"/>
      <c r="AF206" s="299"/>
      <c r="AG206" s="337" t="e">
        <f t="shared" si="377"/>
        <v>#DIV/0!</v>
      </c>
      <c r="AH206" s="299"/>
      <c r="AI206" s="299"/>
      <c r="AJ206" s="299"/>
      <c r="AK206" s="337" t="e">
        <f t="shared" si="318"/>
        <v>#DIV/0!</v>
      </c>
      <c r="AL206" s="299"/>
      <c r="AM206" s="338" t="e">
        <f t="shared" si="382"/>
        <v>#DIV/0!</v>
      </c>
      <c r="AN206" s="338"/>
      <c r="AO206" s="338"/>
      <c r="AP206" s="299"/>
      <c r="AQ206" s="299"/>
      <c r="AR206" s="299"/>
      <c r="AS206" s="299"/>
      <c r="AT206" s="380"/>
      <c r="AU206" s="380"/>
      <c r="AV206" s="380"/>
      <c r="AW206" s="380"/>
      <c r="AX206" s="380"/>
      <c r="AY206" s="380"/>
      <c r="AZ206" s="380"/>
      <c r="BA206" s="380"/>
      <c r="BB206" s="380"/>
      <c r="BC206" s="380"/>
      <c r="BD206" s="380"/>
      <c r="BE206" s="380"/>
      <c r="BF206" s="341" t="e">
        <f t="shared" si="363"/>
        <v>#DIV/0!</v>
      </c>
      <c r="BG206" s="380"/>
      <c r="BH206" s="341" t="e">
        <f t="shared" si="360"/>
        <v>#DIV/0!</v>
      </c>
      <c r="BI206" s="380"/>
      <c r="BJ206" s="341" t="e">
        <f t="shared" si="378"/>
        <v>#DIV/0!</v>
      </c>
      <c r="BK206" s="380"/>
      <c r="BL206" s="380"/>
      <c r="BM206" s="33"/>
      <c r="BN206" s="33"/>
    </row>
    <row r="207" spans="1:66" s="34" customFormat="1" ht="46.5" hidden="1" customHeight="1" x14ac:dyDescent="0.25">
      <c r="B207" s="299"/>
      <c r="C207" s="185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>
        <f t="shared" ref="P207:P209" si="384">R207+V207+X207</f>
        <v>0</v>
      </c>
      <c r="Q207" s="337" t="e">
        <f t="shared" si="379"/>
        <v>#DIV/0!</v>
      </c>
      <c r="R207" s="299"/>
      <c r="S207" s="337" t="e">
        <f t="shared" si="380"/>
        <v>#DIV/0!</v>
      </c>
      <c r="T207" s="337"/>
      <c r="U207" s="337"/>
      <c r="V207" s="299"/>
      <c r="W207" s="379"/>
      <c r="X207" s="379"/>
      <c r="Y207" s="379"/>
      <c r="Z207" s="299"/>
      <c r="AA207" s="337" t="e">
        <f t="shared" si="383"/>
        <v>#DIV/0!</v>
      </c>
      <c r="AB207" s="299"/>
      <c r="AC207" s="337" t="e">
        <f t="shared" si="381"/>
        <v>#DIV/0!</v>
      </c>
      <c r="AD207" s="337"/>
      <c r="AE207" s="337"/>
      <c r="AF207" s="299"/>
      <c r="AG207" s="337" t="e">
        <f t="shared" si="377"/>
        <v>#DIV/0!</v>
      </c>
      <c r="AH207" s="299"/>
      <c r="AI207" s="299"/>
      <c r="AJ207" s="299"/>
      <c r="AK207" s="337" t="e">
        <f t="shared" si="318"/>
        <v>#DIV/0!</v>
      </c>
      <c r="AL207" s="299"/>
      <c r="AM207" s="338" t="e">
        <f t="shared" si="382"/>
        <v>#DIV/0!</v>
      </c>
      <c r="AN207" s="338"/>
      <c r="AO207" s="338"/>
      <c r="AP207" s="299"/>
      <c r="AQ207" s="299"/>
      <c r="AR207" s="299"/>
      <c r="AS207" s="299"/>
      <c r="AT207" s="380"/>
      <c r="AU207" s="380"/>
      <c r="AV207" s="380"/>
      <c r="AW207" s="380"/>
      <c r="AX207" s="380"/>
      <c r="AY207" s="380"/>
      <c r="AZ207" s="380"/>
      <c r="BA207" s="380"/>
      <c r="BB207" s="380"/>
      <c r="BC207" s="380"/>
      <c r="BD207" s="380"/>
      <c r="BE207" s="380"/>
      <c r="BF207" s="341" t="e">
        <f t="shared" si="363"/>
        <v>#DIV/0!</v>
      </c>
      <c r="BG207" s="380"/>
      <c r="BH207" s="341" t="e">
        <f t="shared" si="360"/>
        <v>#DIV/0!</v>
      </c>
      <c r="BI207" s="380"/>
      <c r="BJ207" s="341" t="e">
        <f t="shared" si="378"/>
        <v>#DIV/0!</v>
      </c>
      <c r="BK207" s="380"/>
      <c r="BL207" s="380"/>
      <c r="BM207" s="33"/>
      <c r="BN207" s="33"/>
    </row>
    <row r="208" spans="1:66" s="52" customFormat="1" ht="45" customHeight="1" x14ac:dyDescent="0.25">
      <c r="B208" s="346"/>
      <c r="C208" s="187" t="s">
        <v>57</v>
      </c>
      <c r="D208" s="362"/>
      <c r="E208" s="362"/>
      <c r="F208" s="362"/>
      <c r="G208" s="362"/>
      <c r="H208" s="362"/>
      <c r="I208" s="362"/>
      <c r="J208" s="362"/>
      <c r="K208" s="309">
        <f>L208+N208+O208</f>
        <v>2680090.2999999998</v>
      </c>
      <c r="L208" s="309">
        <f>L54</f>
        <v>2680090.2999999998</v>
      </c>
      <c r="M208" s="309">
        <f>M54</f>
        <v>0</v>
      </c>
      <c r="N208" s="309">
        <f>N54</f>
        <v>0</v>
      </c>
      <c r="O208" s="309"/>
      <c r="P208" s="309">
        <f t="shared" si="384"/>
        <v>1910698.6393799998</v>
      </c>
      <c r="Q208" s="344">
        <f t="shared" si="379"/>
        <v>0.71292323224333154</v>
      </c>
      <c r="R208" s="309">
        <f>R54</f>
        <v>1910698.6393799998</v>
      </c>
      <c r="S208" s="344">
        <f t="shared" si="380"/>
        <v>0.71292323224333154</v>
      </c>
      <c r="T208" s="344"/>
      <c r="U208" s="344"/>
      <c r="V208" s="309">
        <f>V54</f>
        <v>0</v>
      </c>
      <c r="W208" s="308"/>
      <c r="X208" s="308">
        <f>X54</f>
        <v>0</v>
      </c>
      <c r="Y208" s="308"/>
      <c r="Z208" s="309">
        <f>AB208+AF208+AH208</f>
        <v>1674369.1654999999</v>
      </c>
      <c r="AA208" s="344">
        <f t="shared" si="383"/>
        <v>0.62474356386424745</v>
      </c>
      <c r="AB208" s="309">
        <f>AB54</f>
        <v>1674369.1654999999</v>
      </c>
      <c r="AC208" s="344">
        <f t="shared" si="381"/>
        <v>0.62474356386424745</v>
      </c>
      <c r="AD208" s="344"/>
      <c r="AE208" s="344"/>
      <c r="AF208" s="309">
        <f>AF54</f>
        <v>0</v>
      </c>
      <c r="AG208" s="337">
        <v>0</v>
      </c>
      <c r="AH208" s="308"/>
      <c r="AI208" s="308"/>
      <c r="AJ208" s="309">
        <f>AL208+AP208+AR208</f>
        <v>2454399.7855400001</v>
      </c>
      <c r="AK208" s="344">
        <f t="shared" si="318"/>
        <v>0.91578995884578973</v>
      </c>
      <c r="AL208" s="309">
        <f>AL54</f>
        <v>2454399.7855400001</v>
      </c>
      <c r="AM208" s="338">
        <f t="shared" si="382"/>
        <v>0.91578995884578973</v>
      </c>
      <c r="AN208" s="338"/>
      <c r="AO208" s="338"/>
      <c r="AP208" s="309">
        <f>AP54</f>
        <v>0</v>
      </c>
      <c r="AQ208" s="308"/>
      <c r="AR208" s="308">
        <f>AR54</f>
        <v>0</v>
      </c>
      <c r="AS208" s="308"/>
      <c r="AT208" s="363"/>
      <c r="AU208" s="363"/>
      <c r="AV208" s="363"/>
      <c r="AW208" s="363"/>
      <c r="AX208" s="363"/>
      <c r="AY208" s="363"/>
      <c r="AZ208" s="363"/>
      <c r="BA208" s="363"/>
      <c r="BB208" s="363"/>
      <c r="BC208" s="363"/>
      <c r="BD208" s="363"/>
      <c r="BE208" s="311">
        <f>BG208+BI208+BK208</f>
        <v>680438.12349999999</v>
      </c>
      <c r="BF208" s="341">
        <f t="shared" si="363"/>
        <v>0.25388626775000828</v>
      </c>
      <c r="BG208" s="311">
        <f>BG54</f>
        <v>680438.12349999999</v>
      </c>
      <c r="BH208" s="345">
        <f t="shared" si="360"/>
        <v>0.27723198458082277</v>
      </c>
      <c r="BI208" s="310">
        <f>BI54</f>
        <v>0</v>
      </c>
      <c r="BJ208" s="345">
        <v>0</v>
      </c>
      <c r="BK208" s="310"/>
      <c r="BL208" s="310"/>
    </row>
    <row r="209" spans="1:70" s="42" customFormat="1" ht="48" customHeight="1" x14ac:dyDescent="0.25">
      <c r="B209" s="301"/>
      <c r="C209" s="186" t="s">
        <v>56</v>
      </c>
      <c r="D209" s="303"/>
      <c r="E209" s="355"/>
      <c r="F209" s="355"/>
      <c r="G209" s="303"/>
      <c r="H209" s="355"/>
      <c r="I209" s="355"/>
      <c r="J209" s="303"/>
      <c r="K209" s="229">
        <f>L209+N209+O209</f>
        <v>1646393.6471500001</v>
      </c>
      <c r="L209" s="229">
        <f>L53+L171+L173</f>
        <v>1519393.6471500001</v>
      </c>
      <c r="M209" s="229">
        <f>M53+M171+M173</f>
        <v>0</v>
      </c>
      <c r="N209" s="229">
        <f>N53+N171+N173</f>
        <v>127000</v>
      </c>
      <c r="O209" s="229"/>
      <c r="P209" s="229">
        <f t="shared" si="384"/>
        <v>1013626.0620500001</v>
      </c>
      <c r="Q209" s="342">
        <f t="shared" si="379"/>
        <v>0.6156644638447456</v>
      </c>
      <c r="R209" s="229">
        <f>R53+R171+R173</f>
        <v>928123.76205000002</v>
      </c>
      <c r="S209" s="342">
        <f t="shared" si="380"/>
        <v>0.61085141680757093</v>
      </c>
      <c r="T209" s="342"/>
      <c r="U209" s="342"/>
      <c r="V209" s="229">
        <f>V53+V171+V173</f>
        <v>85502.3</v>
      </c>
      <c r="W209" s="303"/>
      <c r="X209" s="303">
        <f>X53+X171+X173</f>
        <v>0</v>
      </c>
      <c r="Y209" s="303"/>
      <c r="Z209" s="229">
        <f>AB209+AF209+AH209</f>
        <v>976987.83160000003</v>
      </c>
      <c r="AA209" s="342">
        <f t="shared" si="383"/>
        <v>0.59341083664360639</v>
      </c>
      <c r="AB209" s="229">
        <f>AB53+AB171+AB173</f>
        <v>891485.53159999999</v>
      </c>
      <c r="AC209" s="342">
        <f t="shared" si="381"/>
        <v>0.58673769847083568</v>
      </c>
      <c r="AD209" s="342"/>
      <c r="AE209" s="342"/>
      <c r="AF209" s="229">
        <f>AF53+AF171+AF173</f>
        <v>85502.3</v>
      </c>
      <c r="AG209" s="337">
        <f t="shared" si="377"/>
        <v>0.67324645669291339</v>
      </c>
      <c r="AH209" s="303"/>
      <c r="AI209" s="303"/>
      <c r="AJ209" s="229">
        <f>AL209+AP209+AR209</f>
        <v>1395837.37522</v>
      </c>
      <c r="AK209" s="342">
        <f t="shared" ref="AK209" si="385">AJ209/K209</f>
        <v>0.8478150882301283</v>
      </c>
      <c r="AL209" s="229">
        <f>AL53+AL171+AL173</f>
        <v>1301984.37522</v>
      </c>
      <c r="AM209" s="338">
        <f t="shared" si="382"/>
        <v>0.85691050351710696</v>
      </c>
      <c r="AN209" s="338"/>
      <c r="AO209" s="338"/>
      <c r="AP209" s="229">
        <f>AP53+AP171+AP173</f>
        <v>93853</v>
      </c>
      <c r="AQ209" s="303"/>
      <c r="AR209" s="303">
        <f>AR53+AR171+AR173</f>
        <v>0</v>
      </c>
      <c r="AS209" s="303"/>
      <c r="AT209" s="351"/>
      <c r="AU209" s="351"/>
      <c r="AV209" s="351"/>
      <c r="AW209" s="351"/>
      <c r="AX209" s="351"/>
      <c r="AY209" s="351"/>
      <c r="AZ209" s="351"/>
      <c r="BA209" s="351"/>
      <c r="BB209" s="351"/>
      <c r="BC209" s="351"/>
      <c r="BD209" s="351"/>
      <c r="BE209" s="230">
        <f>BG209+BI209+BK209</f>
        <v>662685.11503999983</v>
      </c>
      <c r="BF209" s="341">
        <f t="shared" si="363"/>
        <v>0.4361510371476347</v>
      </c>
      <c r="BG209" s="230">
        <f>BG53+BG171+BG173</f>
        <v>621187.41503999988</v>
      </c>
      <c r="BH209" s="343">
        <f t="shared" si="360"/>
        <v>0.44502850121927245</v>
      </c>
      <c r="BI209" s="331">
        <f>BI53+BI171+BI173</f>
        <v>41497.699999999997</v>
      </c>
      <c r="BJ209" s="343">
        <f t="shared" si="378"/>
        <v>0.32675354330708661</v>
      </c>
      <c r="BK209" s="331"/>
      <c r="BL209" s="331"/>
      <c r="BM209" s="41"/>
      <c r="BN209" s="41"/>
    </row>
    <row r="210" spans="1:70" s="144" customFormat="1" ht="54.75" hidden="1" customHeight="1" x14ac:dyDescent="0.25">
      <c r="B210" s="313"/>
      <c r="C210" s="193" t="s">
        <v>418</v>
      </c>
      <c r="D210" s="314"/>
      <c r="E210" s="368"/>
      <c r="F210" s="368"/>
      <c r="G210" s="314"/>
      <c r="H210" s="368"/>
      <c r="I210" s="368"/>
      <c r="J210" s="314"/>
      <c r="K210" s="315">
        <v>0</v>
      </c>
      <c r="L210" s="315"/>
      <c r="M210" s="315"/>
      <c r="N210" s="315"/>
      <c r="O210" s="315"/>
      <c r="P210" s="315">
        <f>R210</f>
        <v>24465.020120000001</v>
      </c>
      <c r="Q210" s="359">
        <v>0</v>
      </c>
      <c r="R210" s="315">
        <f>R137</f>
        <v>24465.020120000001</v>
      </c>
      <c r="S210" s="359" t="e">
        <f t="shared" si="380"/>
        <v>#DIV/0!</v>
      </c>
      <c r="T210" s="359"/>
      <c r="U210" s="359"/>
      <c r="V210" s="315"/>
      <c r="W210" s="314"/>
      <c r="X210" s="314"/>
      <c r="Y210" s="314"/>
      <c r="Z210" s="315">
        <v>0</v>
      </c>
      <c r="AA210" s="359">
        <v>0</v>
      </c>
      <c r="AB210" s="315"/>
      <c r="AC210" s="359"/>
      <c r="AD210" s="359"/>
      <c r="AE210" s="359"/>
      <c r="AF210" s="315"/>
      <c r="AG210" s="359"/>
      <c r="AH210" s="314"/>
      <c r="AI210" s="314"/>
      <c r="AJ210" s="315">
        <v>0</v>
      </c>
      <c r="AK210" s="359">
        <v>0</v>
      </c>
      <c r="AL210" s="315"/>
      <c r="AM210" s="338"/>
      <c r="AN210" s="338"/>
      <c r="AO210" s="338"/>
      <c r="AP210" s="315"/>
      <c r="AQ210" s="314"/>
      <c r="AR210" s="314"/>
      <c r="AS210" s="314"/>
      <c r="AT210" s="370"/>
      <c r="AU210" s="370"/>
      <c r="AV210" s="370"/>
      <c r="AW210" s="370"/>
      <c r="AX210" s="370"/>
      <c r="AY210" s="370"/>
      <c r="AZ210" s="370"/>
      <c r="BA210" s="370"/>
      <c r="BB210" s="370"/>
      <c r="BC210" s="370"/>
      <c r="BD210" s="370"/>
      <c r="BE210" s="381"/>
      <c r="BF210" s="382"/>
      <c r="BG210" s="381"/>
      <c r="BH210" s="382"/>
      <c r="BI210" s="383"/>
      <c r="BJ210" s="382"/>
      <c r="BK210" s="383"/>
      <c r="BL210" s="383"/>
      <c r="BM210" s="145"/>
      <c r="BN210" s="145"/>
    </row>
    <row r="211" spans="1:70" s="42" customFormat="1" ht="54" customHeight="1" x14ac:dyDescent="0.3">
      <c r="B211" s="585" t="s">
        <v>106</v>
      </c>
      <c r="C211" s="585"/>
      <c r="D211" s="585"/>
      <c r="E211" s="585"/>
      <c r="F211" s="585"/>
      <c r="G211" s="585"/>
      <c r="H211" s="585"/>
      <c r="I211" s="585"/>
      <c r="J211" s="585"/>
      <c r="K211" s="585"/>
      <c r="L211" s="585"/>
      <c r="M211" s="585"/>
      <c r="N211" s="585"/>
      <c r="O211" s="585"/>
      <c r="P211" s="585"/>
      <c r="Q211" s="585"/>
      <c r="R211" s="585"/>
      <c r="S211" s="585"/>
      <c r="T211" s="585"/>
      <c r="U211" s="585"/>
      <c r="V211" s="585"/>
      <c r="W211" s="585"/>
      <c r="X211" s="585"/>
      <c r="Y211" s="585"/>
      <c r="Z211" s="585"/>
      <c r="AA211" s="585"/>
      <c r="AB211" s="585"/>
      <c r="AC211" s="585"/>
      <c r="AD211" s="585"/>
      <c r="AE211" s="585"/>
      <c r="AF211" s="585"/>
      <c r="AG211" s="585"/>
      <c r="AH211" s="585"/>
      <c r="AI211" s="585"/>
      <c r="AJ211" s="585"/>
      <c r="AK211" s="585"/>
      <c r="AL211" s="585"/>
      <c r="AM211" s="585"/>
      <c r="AN211" s="585"/>
      <c r="AO211" s="585"/>
      <c r="AP211" s="585"/>
      <c r="AQ211" s="585"/>
      <c r="AR211" s="585"/>
      <c r="AS211" s="585"/>
      <c r="AT211" s="585"/>
      <c r="AU211" s="585"/>
      <c r="AV211" s="585"/>
      <c r="AW211" s="585"/>
      <c r="AX211" s="585"/>
      <c r="AY211" s="585"/>
      <c r="AZ211" s="585"/>
      <c r="BA211" s="585"/>
      <c r="BB211" s="585"/>
      <c r="BC211" s="585"/>
      <c r="BD211" s="585"/>
      <c r="BE211" s="384"/>
      <c r="BF211" s="384"/>
      <c r="BG211" s="384"/>
      <c r="BH211" s="385"/>
      <c r="BI211" s="385"/>
      <c r="BJ211" s="385"/>
      <c r="BK211" s="385"/>
      <c r="BL211" s="385"/>
      <c r="BM211" s="41"/>
      <c r="BN211" s="41"/>
    </row>
    <row r="212" spans="1:70" s="68" customFormat="1" ht="110.25" customHeight="1" x14ac:dyDescent="0.3">
      <c r="B212" s="307" t="s">
        <v>60</v>
      </c>
      <c r="C212" s="202" t="s">
        <v>107</v>
      </c>
      <c r="D212" s="308">
        <f>D213</f>
        <v>0</v>
      </c>
      <c r="E212" s="308">
        <f>F212</f>
        <v>0</v>
      </c>
      <c r="F212" s="308">
        <f>F213</f>
        <v>0</v>
      </c>
      <c r="G212" s="308"/>
      <c r="H212" s="308">
        <f>I212</f>
        <v>898831.4</v>
      </c>
      <c r="I212" s="308">
        <f>I213</f>
        <v>898831.4</v>
      </c>
      <c r="J212" s="308"/>
      <c r="K212" s="309">
        <f>L212</f>
        <v>898831.4</v>
      </c>
      <c r="L212" s="309">
        <f>L214+L215</f>
        <v>898831.4</v>
      </c>
      <c r="M212" s="309"/>
      <c r="N212" s="309"/>
      <c r="O212" s="309"/>
      <c r="P212" s="309">
        <f>R212</f>
        <v>665917.4</v>
      </c>
      <c r="Q212" s="386">
        <f>P212/K212</f>
        <v>0.74087020101878953</v>
      </c>
      <c r="R212" s="309">
        <f>R214+R215</f>
        <v>665917.4</v>
      </c>
      <c r="S212" s="386">
        <f>R212/L212</f>
        <v>0.74087020101878953</v>
      </c>
      <c r="T212" s="386"/>
      <c r="U212" s="386"/>
      <c r="V212" s="308"/>
      <c r="W212" s="308"/>
      <c r="X212" s="308"/>
      <c r="Y212" s="308"/>
      <c r="Z212" s="309">
        <f>AB212</f>
        <v>898831.4</v>
      </c>
      <c r="AA212" s="386">
        <f>Z212/K212</f>
        <v>1</v>
      </c>
      <c r="AB212" s="309">
        <f>AB214+AB215</f>
        <v>898831.4</v>
      </c>
      <c r="AC212" s="386">
        <f>AB212/L212</f>
        <v>1</v>
      </c>
      <c r="AD212" s="386"/>
      <c r="AE212" s="386"/>
      <c r="AF212" s="308"/>
      <c r="AG212" s="308"/>
      <c r="AH212" s="308"/>
      <c r="AI212" s="308"/>
      <c r="AJ212" s="309">
        <f>AL212</f>
        <v>898831.4</v>
      </c>
      <c r="AK212" s="386">
        <f>AJ212/K212</f>
        <v>1</v>
      </c>
      <c r="AL212" s="309">
        <f>AL214+AL215</f>
        <v>898831.4</v>
      </c>
      <c r="AM212" s="387">
        <f>AL212/L212</f>
        <v>1</v>
      </c>
      <c r="AN212" s="387"/>
      <c r="AO212" s="387"/>
      <c r="AP212" s="308"/>
      <c r="AQ212" s="308"/>
      <c r="AR212" s="308"/>
      <c r="AS212" s="308"/>
      <c r="AT212" s="310">
        <f>BB212-AF212</f>
        <v>130000</v>
      </c>
      <c r="AU212" s="310"/>
      <c r="AV212" s="310"/>
      <c r="AW212" s="310">
        <f>AX212</f>
        <v>-898831.4</v>
      </c>
      <c r="AX212" s="310">
        <f>BE212-AJ212</f>
        <v>-898831.4</v>
      </c>
      <c r="AY212" s="310"/>
      <c r="AZ212" s="310"/>
      <c r="BA212" s="310">
        <f>BB212</f>
        <v>130000</v>
      </c>
      <c r="BB212" s="310">
        <f>BB213</f>
        <v>130000</v>
      </c>
      <c r="BC212" s="310"/>
      <c r="BD212" s="310"/>
      <c r="BE212" s="311">
        <f>BG212</f>
        <v>0</v>
      </c>
      <c r="BF212" s="388">
        <f t="shared" si="363"/>
        <v>0</v>
      </c>
      <c r="BG212" s="311">
        <f>BG214+BG215</f>
        <v>0</v>
      </c>
      <c r="BH212" s="388">
        <f>BG212/AJ212</f>
        <v>0</v>
      </c>
      <c r="BI212" s="310"/>
      <c r="BJ212" s="310"/>
      <c r="BK212" s="310"/>
      <c r="BL212" s="310"/>
    </row>
    <row r="213" spans="1:70" s="61" customFormat="1" ht="108.75" customHeight="1" x14ac:dyDescent="0.3">
      <c r="B213" s="346" t="s">
        <v>306</v>
      </c>
      <c r="C213" s="200" t="s">
        <v>108</v>
      </c>
      <c r="D213" s="303"/>
      <c r="E213" s="303">
        <f>F213</f>
        <v>0</v>
      </c>
      <c r="F213" s="303">
        <v>0</v>
      </c>
      <c r="G213" s="303"/>
      <c r="H213" s="303">
        <f>I213</f>
        <v>898831.4</v>
      </c>
      <c r="I213" s="303">
        <f>L213</f>
        <v>898831.4</v>
      </c>
      <c r="J213" s="303"/>
      <c r="K213" s="229">
        <f t="shared" ref="K213" si="386">L213</f>
        <v>898831.4</v>
      </c>
      <c r="L213" s="229">
        <f>L214+L215</f>
        <v>898831.4</v>
      </c>
      <c r="M213" s="229"/>
      <c r="N213" s="229"/>
      <c r="O213" s="229"/>
      <c r="P213" s="229">
        <f>R213</f>
        <v>665917.4</v>
      </c>
      <c r="Q213" s="389">
        <f t="shared" ref="Q213:Q220" si="387">P213/K213</f>
        <v>0.74087020101878953</v>
      </c>
      <c r="R213" s="229">
        <f>R214+R215</f>
        <v>665917.4</v>
      </c>
      <c r="S213" s="389">
        <f t="shared" ref="S213:S220" si="388">R213/L213</f>
        <v>0.74087020101878953</v>
      </c>
      <c r="T213" s="389"/>
      <c r="U213" s="389"/>
      <c r="V213" s="303"/>
      <c r="W213" s="303"/>
      <c r="X213" s="303"/>
      <c r="Y213" s="303"/>
      <c r="Z213" s="229">
        <f>AB213</f>
        <v>898831.4</v>
      </c>
      <c r="AA213" s="389">
        <f t="shared" ref="AA213:AA220" si="389">Z213/K213</f>
        <v>1</v>
      </c>
      <c r="AB213" s="229">
        <f>AB214+AB215</f>
        <v>898831.4</v>
      </c>
      <c r="AC213" s="389">
        <f>AB213/L213</f>
        <v>1</v>
      </c>
      <c r="AD213" s="389"/>
      <c r="AE213" s="389"/>
      <c r="AF213" s="303"/>
      <c r="AG213" s="303"/>
      <c r="AH213" s="303"/>
      <c r="AI213" s="303"/>
      <c r="AJ213" s="229">
        <f>AL213</f>
        <v>898831.4</v>
      </c>
      <c r="AK213" s="389">
        <f t="shared" ref="AK213:AK220" si="390">AJ213/K213</f>
        <v>1</v>
      </c>
      <c r="AL213" s="229">
        <f>AL214+AL215</f>
        <v>898831.4</v>
      </c>
      <c r="AM213" s="387">
        <f t="shared" ref="AM213:AM220" si="391">AL213/L213</f>
        <v>1</v>
      </c>
      <c r="AN213" s="387"/>
      <c r="AO213" s="387"/>
      <c r="AP213" s="303"/>
      <c r="AQ213" s="303"/>
      <c r="AR213" s="303"/>
      <c r="AS213" s="303"/>
      <c r="AT213" s="331">
        <f>BB213-AF213</f>
        <v>130000</v>
      </c>
      <c r="AU213" s="331"/>
      <c r="AV213" s="331"/>
      <c r="AW213" s="331">
        <f>AX213</f>
        <v>-898831.4</v>
      </c>
      <c r="AX213" s="331">
        <f>BE213-AJ213</f>
        <v>-898831.4</v>
      </c>
      <c r="AY213" s="331"/>
      <c r="AZ213" s="331"/>
      <c r="BA213" s="331">
        <f>BB213</f>
        <v>130000</v>
      </c>
      <c r="BB213" s="331">
        <v>130000</v>
      </c>
      <c r="BC213" s="331"/>
      <c r="BD213" s="331"/>
      <c r="BE213" s="230">
        <f>BG213</f>
        <v>0</v>
      </c>
      <c r="BF213" s="390">
        <f t="shared" si="363"/>
        <v>0</v>
      </c>
      <c r="BG213" s="230">
        <f>BG214+BG215</f>
        <v>0</v>
      </c>
      <c r="BH213" s="390">
        <f t="shared" ref="BH213:BH217" si="392">BG213/AJ213</f>
        <v>0</v>
      </c>
      <c r="BI213" s="331"/>
      <c r="BJ213" s="331"/>
      <c r="BK213" s="331"/>
      <c r="BL213" s="331"/>
    </row>
    <row r="214" spans="1:70" s="49" customFormat="1" ht="95.25" customHeight="1" x14ac:dyDescent="0.25">
      <c r="B214" s="391">
        <v>1</v>
      </c>
      <c r="C214" s="198" t="s">
        <v>89</v>
      </c>
      <c r="D214" s="391"/>
      <c r="E214" s="391"/>
      <c r="F214" s="391"/>
      <c r="G214" s="391"/>
      <c r="H214" s="391"/>
      <c r="I214" s="391"/>
      <c r="J214" s="391"/>
      <c r="K214" s="299">
        <f>L214</f>
        <v>665917.4</v>
      </c>
      <c r="L214" s="392">
        <v>665917.4</v>
      </c>
      <c r="M214" s="392"/>
      <c r="N214" s="392"/>
      <c r="O214" s="392"/>
      <c r="P214" s="299">
        <f>R214</f>
        <v>665917.4</v>
      </c>
      <c r="Q214" s="393">
        <f t="shared" si="387"/>
        <v>1</v>
      </c>
      <c r="R214" s="392">
        <f>L214</f>
        <v>665917.4</v>
      </c>
      <c r="S214" s="393">
        <f t="shared" si="388"/>
        <v>1</v>
      </c>
      <c r="T214" s="393"/>
      <c r="U214" s="393"/>
      <c r="V214" s="394"/>
      <c r="W214" s="394"/>
      <c r="X214" s="394"/>
      <c r="Y214" s="394"/>
      <c r="Z214" s="299">
        <f>AB214</f>
        <v>665917.4</v>
      </c>
      <c r="AA214" s="393">
        <f t="shared" si="389"/>
        <v>1</v>
      </c>
      <c r="AB214" s="392">
        <f>L214</f>
        <v>665917.4</v>
      </c>
      <c r="AC214" s="395">
        <f>AB214/L214</f>
        <v>1</v>
      </c>
      <c r="AD214" s="395"/>
      <c r="AE214" s="395"/>
      <c r="AF214" s="391"/>
      <c r="AG214" s="391"/>
      <c r="AH214" s="391"/>
      <c r="AI214" s="391"/>
      <c r="AJ214" s="299">
        <f>AL214</f>
        <v>665917.4</v>
      </c>
      <c r="AK214" s="393">
        <f t="shared" si="390"/>
        <v>1</v>
      </c>
      <c r="AL214" s="392">
        <f>R214</f>
        <v>665917.4</v>
      </c>
      <c r="AM214" s="387">
        <f t="shared" si="391"/>
        <v>1</v>
      </c>
      <c r="AN214" s="387"/>
      <c r="AO214" s="387"/>
      <c r="AP214" s="391"/>
      <c r="AQ214" s="391"/>
      <c r="AR214" s="391"/>
      <c r="AS214" s="391"/>
      <c r="AT214" s="396"/>
      <c r="AU214" s="396"/>
      <c r="AV214" s="396"/>
      <c r="AW214" s="396"/>
      <c r="AX214" s="396"/>
      <c r="AY214" s="396"/>
      <c r="AZ214" s="396"/>
      <c r="BA214" s="396"/>
      <c r="BB214" s="396"/>
      <c r="BC214" s="396"/>
      <c r="BD214" s="396"/>
      <c r="BE214" s="397">
        <f>BG214</f>
        <v>0</v>
      </c>
      <c r="BF214" s="398">
        <f t="shared" si="363"/>
        <v>0</v>
      </c>
      <c r="BG214" s="397">
        <f>L214-AB214</f>
        <v>0</v>
      </c>
      <c r="BH214" s="398">
        <f t="shared" si="392"/>
        <v>0</v>
      </c>
      <c r="BI214" s="396"/>
      <c r="BJ214" s="396"/>
      <c r="BK214" s="396"/>
      <c r="BL214" s="396"/>
      <c r="BM214" s="48"/>
      <c r="BN214" s="48"/>
    </row>
    <row r="215" spans="1:70" s="49" customFormat="1" ht="67.5" customHeight="1" x14ac:dyDescent="0.25">
      <c r="B215" s="391">
        <v>2</v>
      </c>
      <c r="C215" s="198" t="s">
        <v>332</v>
      </c>
      <c r="D215" s="391"/>
      <c r="E215" s="391"/>
      <c r="F215" s="391"/>
      <c r="G215" s="391"/>
      <c r="H215" s="391"/>
      <c r="I215" s="391"/>
      <c r="J215" s="391"/>
      <c r="K215" s="299">
        <f>L215</f>
        <v>232914</v>
      </c>
      <c r="L215" s="348">
        <f>L220</f>
        <v>232914</v>
      </c>
      <c r="M215" s="348"/>
      <c r="N215" s="392"/>
      <c r="O215" s="392"/>
      <c r="P215" s="299">
        <f>R215</f>
        <v>0</v>
      </c>
      <c r="Q215" s="393">
        <f t="shared" si="387"/>
        <v>0</v>
      </c>
      <c r="R215" s="392">
        <f>R217+R218+R219</f>
        <v>0</v>
      </c>
      <c r="S215" s="393">
        <f t="shared" si="388"/>
        <v>0</v>
      </c>
      <c r="T215" s="393"/>
      <c r="U215" s="393"/>
      <c r="V215" s="394"/>
      <c r="W215" s="394"/>
      <c r="X215" s="394"/>
      <c r="Y215" s="394"/>
      <c r="Z215" s="299">
        <f>AB215</f>
        <v>232914</v>
      </c>
      <c r="AA215" s="393">
        <f t="shared" si="389"/>
        <v>1</v>
      </c>
      <c r="AB215" s="392">
        <f>AB220</f>
        <v>232914</v>
      </c>
      <c r="AC215" s="395">
        <f t="shared" ref="AC215:AC220" si="393">AB215/L215</f>
        <v>1</v>
      </c>
      <c r="AD215" s="395"/>
      <c r="AE215" s="395"/>
      <c r="AF215" s="391"/>
      <c r="AG215" s="391"/>
      <c r="AH215" s="391"/>
      <c r="AI215" s="391"/>
      <c r="AJ215" s="299">
        <f>AL215</f>
        <v>232914</v>
      </c>
      <c r="AK215" s="393">
        <f t="shared" si="390"/>
        <v>1</v>
      </c>
      <c r="AL215" s="392">
        <f>AL220</f>
        <v>232914</v>
      </c>
      <c r="AM215" s="387">
        <f t="shared" si="391"/>
        <v>1</v>
      </c>
      <c r="AN215" s="387"/>
      <c r="AO215" s="387"/>
      <c r="AP215" s="391"/>
      <c r="AQ215" s="391"/>
      <c r="AR215" s="391"/>
      <c r="AS215" s="391"/>
      <c r="AT215" s="396"/>
      <c r="AU215" s="396"/>
      <c r="AV215" s="396"/>
      <c r="AW215" s="396"/>
      <c r="AX215" s="396"/>
      <c r="AY215" s="396"/>
      <c r="AZ215" s="396"/>
      <c r="BA215" s="396"/>
      <c r="BB215" s="396"/>
      <c r="BC215" s="396"/>
      <c r="BD215" s="396"/>
      <c r="BE215" s="397">
        <f>BG215</f>
        <v>0</v>
      </c>
      <c r="BF215" s="398">
        <f t="shared" si="363"/>
        <v>0</v>
      </c>
      <c r="BG215" s="397">
        <f>BG216+BG217+BG219</f>
        <v>0</v>
      </c>
      <c r="BH215" s="398">
        <f t="shared" si="392"/>
        <v>0</v>
      </c>
      <c r="BI215" s="396"/>
      <c r="BJ215" s="396"/>
      <c r="BK215" s="396"/>
      <c r="BL215" s="396"/>
      <c r="BM215" s="48"/>
      <c r="BN215" s="48"/>
    </row>
    <row r="216" spans="1:70" s="69" customFormat="1" ht="132.75" hidden="1" customHeight="1" x14ac:dyDescent="0.2">
      <c r="B216" s="399"/>
      <c r="C216" s="203" t="s">
        <v>72</v>
      </c>
      <c r="D216" s="399"/>
      <c r="E216" s="399"/>
      <c r="F216" s="399"/>
      <c r="G216" s="399"/>
      <c r="H216" s="399"/>
      <c r="I216" s="399"/>
      <c r="J216" s="399"/>
      <c r="K216" s="400">
        <f>L216</f>
        <v>0</v>
      </c>
      <c r="L216" s="354">
        <v>0</v>
      </c>
      <c r="M216" s="354"/>
      <c r="N216" s="400"/>
      <c r="O216" s="400"/>
      <c r="P216" s="400">
        <f t="shared" ref="P216:P220" si="394">R216</f>
        <v>0</v>
      </c>
      <c r="Q216" s="393" t="e">
        <f t="shared" si="387"/>
        <v>#DIV/0!</v>
      </c>
      <c r="R216" s="400">
        <f>AG216-N216</f>
        <v>0</v>
      </c>
      <c r="S216" s="393" t="e">
        <f t="shared" si="388"/>
        <v>#DIV/0!</v>
      </c>
      <c r="T216" s="393"/>
      <c r="U216" s="393"/>
      <c r="V216" s="401"/>
      <c r="W216" s="401"/>
      <c r="X216" s="401"/>
      <c r="Y216" s="401"/>
      <c r="Z216" s="400">
        <f t="shared" ref="Z216:Z220" si="395">AB216</f>
        <v>0</v>
      </c>
      <c r="AA216" s="393" t="e">
        <f t="shared" si="389"/>
        <v>#DIV/0!</v>
      </c>
      <c r="AB216" s="400">
        <f>AQ216-X216</f>
        <v>0</v>
      </c>
      <c r="AC216" s="402">
        <v>0</v>
      </c>
      <c r="AD216" s="402"/>
      <c r="AE216" s="402"/>
      <c r="AF216" s="399"/>
      <c r="AG216" s="399"/>
      <c r="AH216" s="399"/>
      <c r="AI216" s="399"/>
      <c r="AJ216" s="400">
        <f>AL216</f>
        <v>0</v>
      </c>
      <c r="AK216" s="393" t="e">
        <f t="shared" si="390"/>
        <v>#DIV/0!</v>
      </c>
      <c r="AL216" s="400">
        <v>0</v>
      </c>
      <c r="AM216" s="387" t="e">
        <f t="shared" si="391"/>
        <v>#DIV/0!</v>
      </c>
      <c r="AN216" s="387"/>
      <c r="AO216" s="387"/>
      <c r="AP216" s="399"/>
      <c r="AQ216" s="399"/>
      <c r="AR216" s="399"/>
      <c r="AS216" s="399"/>
      <c r="AT216" s="403"/>
      <c r="AU216" s="403"/>
      <c r="AV216" s="403"/>
      <c r="AW216" s="403"/>
      <c r="AX216" s="403"/>
      <c r="AY216" s="403"/>
      <c r="AZ216" s="403"/>
      <c r="BA216" s="403"/>
      <c r="BB216" s="403"/>
      <c r="BC216" s="403"/>
      <c r="BD216" s="403"/>
      <c r="BE216" s="404">
        <f>BG216</f>
        <v>0</v>
      </c>
      <c r="BF216" s="405" t="e">
        <f t="shared" si="363"/>
        <v>#DIV/0!</v>
      </c>
      <c r="BG216" s="404">
        <v>0</v>
      </c>
      <c r="BH216" s="405" t="e">
        <f t="shared" si="392"/>
        <v>#DIV/0!</v>
      </c>
      <c r="BI216" s="403"/>
      <c r="BJ216" s="403"/>
      <c r="BK216" s="403"/>
      <c r="BL216" s="403"/>
    </row>
    <row r="217" spans="1:70" s="69" customFormat="1" ht="76.5" hidden="1" customHeight="1" x14ac:dyDescent="0.2">
      <c r="B217" s="346" t="s">
        <v>80</v>
      </c>
      <c r="C217" s="192" t="s">
        <v>81</v>
      </c>
      <c r="D217" s="399"/>
      <c r="E217" s="399"/>
      <c r="F217" s="399"/>
      <c r="G217" s="399"/>
      <c r="H217" s="399"/>
      <c r="I217" s="399"/>
      <c r="J217" s="399"/>
      <c r="K217" s="400">
        <f t="shared" ref="K217:K220" si="396">L217</f>
        <v>0</v>
      </c>
      <c r="L217" s="354">
        <v>0</v>
      </c>
      <c r="M217" s="354"/>
      <c r="N217" s="400"/>
      <c r="O217" s="400"/>
      <c r="P217" s="400">
        <f t="shared" si="394"/>
        <v>0</v>
      </c>
      <c r="Q217" s="393" t="e">
        <f t="shared" si="387"/>
        <v>#DIV/0!</v>
      </c>
      <c r="R217" s="400"/>
      <c r="S217" s="393" t="e">
        <f t="shared" si="388"/>
        <v>#DIV/0!</v>
      </c>
      <c r="T217" s="393"/>
      <c r="U217" s="393"/>
      <c r="V217" s="401"/>
      <c r="W217" s="401"/>
      <c r="X217" s="401"/>
      <c r="Y217" s="401"/>
      <c r="Z217" s="400">
        <f t="shared" si="395"/>
        <v>0</v>
      </c>
      <c r="AA217" s="393" t="e">
        <f t="shared" si="389"/>
        <v>#DIV/0!</v>
      </c>
      <c r="AB217" s="400">
        <f>L217</f>
        <v>0</v>
      </c>
      <c r="AC217" s="402" t="e">
        <f t="shared" si="393"/>
        <v>#DIV/0!</v>
      </c>
      <c r="AD217" s="402"/>
      <c r="AE217" s="402"/>
      <c r="AF217" s="399"/>
      <c r="AG217" s="399"/>
      <c r="AH217" s="399"/>
      <c r="AI217" s="399"/>
      <c r="AJ217" s="400">
        <f t="shared" ref="AJ217:AJ219" si="397">AL217</f>
        <v>0</v>
      </c>
      <c r="AK217" s="393" t="e">
        <f t="shared" si="390"/>
        <v>#DIV/0!</v>
      </c>
      <c r="AL217" s="400"/>
      <c r="AM217" s="387" t="e">
        <f t="shared" si="391"/>
        <v>#DIV/0!</v>
      </c>
      <c r="AN217" s="387"/>
      <c r="AO217" s="387"/>
      <c r="AP217" s="399"/>
      <c r="AQ217" s="399"/>
      <c r="AR217" s="399"/>
      <c r="AS217" s="399"/>
      <c r="AT217" s="403"/>
      <c r="AU217" s="403"/>
      <c r="AV217" s="403"/>
      <c r="AW217" s="403"/>
      <c r="AX217" s="403"/>
      <c r="AY217" s="403"/>
      <c r="AZ217" s="403"/>
      <c r="BA217" s="403"/>
      <c r="BB217" s="403"/>
      <c r="BC217" s="403"/>
      <c r="BD217" s="403"/>
      <c r="BE217" s="404">
        <f t="shared" ref="BE217" si="398">BG217</f>
        <v>0</v>
      </c>
      <c r="BF217" s="405" t="e">
        <f t="shared" si="363"/>
        <v>#DIV/0!</v>
      </c>
      <c r="BG217" s="404">
        <f>L217-AB217</f>
        <v>0</v>
      </c>
      <c r="BH217" s="405" t="e">
        <f t="shared" si="392"/>
        <v>#DIV/0!</v>
      </c>
      <c r="BI217" s="403"/>
      <c r="BJ217" s="403"/>
      <c r="BK217" s="403"/>
      <c r="BL217" s="403"/>
    </row>
    <row r="218" spans="1:70" s="118" customFormat="1" ht="62.25" hidden="1" customHeight="1" x14ac:dyDescent="0.25">
      <c r="B218" s="313" t="s">
        <v>311</v>
      </c>
      <c r="C218" s="193" t="s">
        <v>308</v>
      </c>
      <c r="D218" s="314"/>
      <c r="E218" s="314"/>
      <c r="F218" s="314"/>
      <c r="G218" s="314"/>
      <c r="H218" s="314"/>
      <c r="I218" s="314"/>
      <c r="J218" s="314"/>
      <c r="K218" s="315">
        <v>0</v>
      </c>
      <c r="L218" s="315">
        <v>0</v>
      </c>
      <c r="M218" s="315"/>
      <c r="N218" s="315"/>
      <c r="O218" s="315"/>
      <c r="P218" s="315">
        <f t="shared" si="394"/>
        <v>0</v>
      </c>
      <c r="Q218" s="393" t="e">
        <f t="shared" si="387"/>
        <v>#DIV/0!</v>
      </c>
      <c r="R218" s="315"/>
      <c r="S218" s="393" t="e">
        <f t="shared" si="388"/>
        <v>#DIV/0!</v>
      </c>
      <c r="T218" s="393"/>
      <c r="U218" s="393"/>
      <c r="V218" s="314"/>
      <c r="W218" s="314"/>
      <c r="X218" s="314"/>
      <c r="Y218" s="314"/>
      <c r="Z218" s="315">
        <f t="shared" si="395"/>
        <v>0</v>
      </c>
      <c r="AA218" s="393" t="e">
        <f t="shared" si="389"/>
        <v>#DIV/0!</v>
      </c>
      <c r="AB218" s="400">
        <f t="shared" ref="AB218:AB219" si="399">L218</f>
        <v>0</v>
      </c>
      <c r="AC218" s="406">
        <v>0</v>
      </c>
      <c r="AD218" s="406"/>
      <c r="AE218" s="406"/>
      <c r="AF218" s="314"/>
      <c r="AG218" s="314"/>
      <c r="AH218" s="314"/>
      <c r="AI218" s="314"/>
      <c r="AJ218" s="315">
        <v>0</v>
      </c>
      <c r="AK218" s="393" t="e">
        <f t="shared" si="390"/>
        <v>#DIV/0!</v>
      </c>
      <c r="AL218" s="315"/>
      <c r="AM218" s="387" t="e">
        <f t="shared" si="391"/>
        <v>#DIV/0!</v>
      </c>
      <c r="AN218" s="387"/>
      <c r="AO218" s="387"/>
      <c r="AP218" s="314"/>
      <c r="AQ218" s="314"/>
      <c r="AR218" s="314"/>
      <c r="AS218" s="314"/>
      <c r="AT218" s="316"/>
      <c r="AU218" s="316"/>
      <c r="AV218" s="316"/>
      <c r="AW218" s="316"/>
      <c r="AX218" s="316"/>
      <c r="AY218" s="316"/>
      <c r="AZ218" s="316"/>
      <c r="BA218" s="316"/>
      <c r="BB218" s="316"/>
      <c r="BC218" s="316"/>
      <c r="BD218" s="316"/>
      <c r="BE218" s="317">
        <v>0</v>
      </c>
      <c r="BF218" s="407">
        <v>0</v>
      </c>
      <c r="BG218" s="404">
        <f t="shared" ref="BG218:BG219" si="400">L218-AB218</f>
        <v>0</v>
      </c>
      <c r="BH218" s="407">
        <v>0</v>
      </c>
      <c r="BI218" s="316"/>
      <c r="BJ218" s="316"/>
      <c r="BK218" s="316"/>
      <c r="BL218" s="316"/>
    </row>
    <row r="219" spans="1:70" s="69" customFormat="1" ht="54" hidden="1" customHeight="1" x14ac:dyDescent="0.2">
      <c r="B219" s="346" t="s">
        <v>307</v>
      </c>
      <c r="C219" s="192" t="s">
        <v>68</v>
      </c>
      <c r="D219" s="399"/>
      <c r="E219" s="399"/>
      <c r="F219" s="399"/>
      <c r="G219" s="399"/>
      <c r="H219" s="399"/>
      <c r="I219" s="399"/>
      <c r="J219" s="399"/>
      <c r="K219" s="400">
        <f t="shared" si="396"/>
        <v>0</v>
      </c>
      <c r="L219" s="354">
        <v>0</v>
      </c>
      <c r="M219" s="354"/>
      <c r="N219" s="400"/>
      <c r="O219" s="400"/>
      <c r="P219" s="400">
        <f t="shared" si="394"/>
        <v>0</v>
      </c>
      <c r="Q219" s="393" t="e">
        <f t="shared" si="387"/>
        <v>#DIV/0!</v>
      </c>
      <c r="R219" s="400"/>
      <c r="S219" s="393" t="e">
        <f t="shared" si="388"/>
        <v>#DIV/0!</v>
      </c>
      <c r="T219" s="393"/>
      <c r="U219" s="393"/>
      <c r="V219" s="401"/>
      <c r="W219" s="401"/>
      <c r="X219" s="401"/>
      <c r="Y219" s="401"/>
      <c r="Z219" s="400">
        <f t="shared" si="395"/>
        <v>0</v>
      </c>
      <c r="AA219" s="393" t="e">
        <f t="shared" si="389"/>
        <v>#DIV/0!</v>
      </c>
      <c r="AB219" s="400">
        <f t="shared" si="399"/>
        <v>0</v>
      </c>
      <c r="AC219" s="402" t="e">
        <f t="shared" si="393"/>
        <v>#DIV/0!</v>
      </c>
      <c r="AD219" s="402"/>
      <c r="AE219" s="402"/>
      <c r="AF219" s="399"/>
      <c r="AG219" s="399"/>
      <c r="AH219" s="399"/>
      <c r="AI219" s="399"/>
      <c r="AJ219" s="400">
        <f t="shared" si="397"/>
        <v>0</v>
      </c>
      <c r="AK219" s="393" t="e">
        <f t="shared" si="390"/>
        <v>#DIV/0!</v>
      </c>
      <c r="AL219" s="400"/>
      <c r="AM219" s="387" t="e">
        <f t="shared" si="391"/>
        <v>#DIV/0!</v>
      </c>
      <c r="AN219" s="387"/>
      <c r="AO219" s="387"/>
      <c r="AP219" s="399"/>
      <c r="AQ219" s="399"/>
      <c r="AR219" s="399"/>
      <c r="AS219" s="399"/>
      <c r="AT219" s="403"/>
      <c r="AU219" s="403"/>
      <c r="AV219" s="403"/>
      <c r="AW219" s="403"/>
      <c r="AX219" s="403"/>
      <c r="AY219" s="403"/>
      <c r="AZ219" s="403"/>
      <c r="BA219" s="403"/>
      <c r="BB219" s="403"/>
      <c r="BC219" s="403"/>
      <c r="BD219" s="403"/>
      <c r="BE219" s="404">
        <f t="shared" ref="BE219" si="401">BG219</f>
        <v>0</v>
      </c>
      <c r="BF219" s="405" t="e">
        <f t="shared" si="363"/>
        <v>#DIV/0!</v>
      </c>
      <c r="BG219" s="404">
        <f t="shared" si="400"/>
        <v>0</v>
      </c>
      <c r="BH219" s="405" t="e">
        <f t="shared" ref="BH219" si="402">BG219/AJ219</f>
        <v>#DIV/0!</v>
      </c>
      <c r="BI219" s="403"/>
      <c r="BJ219" s="403"/>
      <c r="BK219" s="403"/>
      <c r="BL219" s="403"/>
    </row>
    <row r="220" spans="1:70" s="42" customFormat="1" ht="87.75" customHeight="1" x14ac:dyDescent="0.25">
      <c r="B220" s="391">
        <v>1</v>
      </c>
      <c r="C220" s="192" t="s">
        <v>72</v>
      </c>
      <c r="D220" s="391"/>
      <c r="E220" s="391"/>
      <c r="F220" s="391"/>
      <c r="G220" s="391"/>
      <c r="H220" s="391"/>
      <c r="I220" s="391"/>
      <c r="J220" s="391"/>
      <c r="K220" s="400">
        <f t="shared" si="396"/>
        <v>232914</v>
      </c>
      <c r="L220" s="354">
        <v>232914</v>
      </c>
      <c r="M220" s="354"/>
      <c r="N220" s="392"/>
      <c r="O220" s="392"/>
      <c r="P220" s="400">
        <f t="shared" si="394"/>
        <v>0</v>
      </c>
      <c r="Q220" s="393">
        <f t="shared" si="387"/>
        <v>0</v>
      </c>
      <c r="R220" s="392">
        <v>0</v>
      </c>
      <c r="S220" s="393">
        <f t="shared" si="388"/>
        <v>0</v>
      </c>
      <c r="T220" s="393"/>
      <c r="U220" s="393"/>
      <c r="V220" s="391"/>
      <c r="W220" s="391"/>
      <c r="X220" s="391"/>
      <c r="Y220" s="391"/>
      <c r="Z220" s="400">
        <f t="shared" si="395"/>
        <v>232914</v>
      </c>
      <c r="AA220" s="387">
        <f t="shared" si="389"/>
        <v>1</v>
      </c>
      <c r="AB220" s="408">
        <f>L220</f>
        <v>232914</v>
      </c>
      <c r="AC220" s="402">
        <f t="shared" si="393"/>
        <v>1</v>
      </c>
      <c r="AD220" s="402"/>
      <c r="AE220" s="402"/>
      <c r="AF220" s="391"/>
      <c r="AG220" s="391"/>
      <c r="AH220" s="391"/>
      <c r="AI220" s="391"/>
      <c r="AJ220" s="400">
        <f>AL220</f>
        <v>232914</v>
      </c>
      <c r="AK220" s="393">
        <f t="shared" si="390"/>
        <v>1</v>
      </c>
      <c r="AL220" s="354">
        <v>232914</v>
      </c>
      <c r="AM220" s="387">
        <f t="shared" si="391"/>
        <v>1</v>
      </c>
      <c r="AN220" s="387"/>
      <c r="AO220" s="387"/>
      <c r="AP220" s="391"/>
      <c r="AQ220" s="391"/>
      <c r="AR220" s="391"/>
      <c r="AS220" s="391"/>
      <c r="AT220" s="396"/>
      <c r="AU220" s="396"/>
      <c r="AV220" s="396"/>
      <c r="AW220" s="396"/>
      <c r="AX220" s="396"/>
      <c r="AY220" s="396"/>
      <c r="AZ220" s="396"/>
      <c r="BA220" s="396"/>
      <c r="BB220" s="396"/>
      <c r="BC220" s="396"/>
      <c r="BD220" s="396"/>
      <c r="BE220" s="396"/>
      <c r="BF220" s="396"/>
      <c r="BG220" s="396"/>
      <c r="BH220" s="396"/>
      <c r="BI220" s="396"/>
      <c r="BJ220" s="396"/>
      <c r="BK220" s="396"/>
      <c r="BL220" s="396"/>
      <c r="BM220" s="41"/>
      <c r="BN220" s="41"/>
    </row>
    <row r="221" spans="1:70" s="59" customFormat="1" ht="55.5" customHeight="1" x14ac:dyDescent="0.25">
      <c r="A221" s="59" t="s">
        <v>109</v>
      </c>
      <c r="B221" s="582" t="s">
        <v>320</v>
      </c>
      <c r="C221" s="583"/>
      <c r="D221" s="583"/>
      <c r="E221" s="583"/>
      <c r="F221" s="583"/>
      <c r="G221" s="583"/>
      <c r="H221" s="583"/>
      <c r="I221" s="583"/>
      <c r="J221" s="583"/>
      <c r="K221" s="583"/>
      <c r="L221" s="583"/>
      <c r="M221" s="583"/>
      <c r="N221" s="583"/>
      <c r="O221" s="583"/>
      <c r="P221" s="583"/>
      <c r="Q221" s="583"/>
      <c r="R221" s="583"/>
      <c r="S221" s="583"/>
      <c r="T221" s="583"/>
      <c r="U221" s="583"/>
      <c r="V221" s="583"/>
      <c r="W221" s="583"/>
      <c r="X221" s="583"/>
      <c r="Y221" s="583"/>
      <c r="Z221" s="583"/>
      <c r="AA221" s="583"/>
      <c r="AB221" s="583"/>
      <c r="AC221" s="583"/>
      <c r="AD221" s="583"/>
      <c r="AE221" s="583"/>
      <c r="AF221" s="583"/>
      <c r="AG221" s="583"/>
      <c r="AH221" s="583"/>
      <c r="AI221" s="583"/>
      <c r="AJ221" s="583"/>
      <c r="AK221" s="583"/>
      <c r="AL221" s="583"/>
      <c r="AM221" s="583"/>
      <c r="AN221" s="583"/>
      <c r="AO221" s="583"/>
      <c r="AP221" s="583"/>
      <c r="AQ221" s="583"/>
      <c r="AR221" s="583"/>
      <c r="AS221" s="583"/>
      <c r="AT221" s="583"/>
      <c r="AU221" s="583"/>
      <c r="AV221" s="583"/>
      <c r="AW221" s="583"/>
      <c r="AX221" s="583"/>
      <c r="AY221" s="583"/>
      <c r="AZ221" s="583"/>
      <c r="BA221" s="583"/>
      <c r="BB221" s="583"/>
      <c r="BC221" s="583"/>
      <c r="BD221" s="583"/>
      <c r="BE221" s="583"/>
      <c r="BF221" s="583"/>
      <c r="BG221" s="583"/>
      <c r="BH221" s="583"/>
      <c r="BI221" s="583"/>
      <c r="BJ221" s="583"/>
      <c r="BK221" s="583"/>
      <c r="BL221" s="583"/>
      <c r="BM221" s="38"/>
      <c r="BN221" s="38"/>
    </row>
    <row r="222" spans="1:70" s="46" customFormat="1" ht="112.5" customHeight="1" x14ac:dyDescent="0.25">
      <c r="B222" s="346" t="s">
        <v>60</v>
      </c>
      <c r="C222" s="194" t="s">
        <v>110</v>
      </c>
      <c r="D222" s="347">
        <f t="shared" ref="D222:J222" si="403">D226+D230+D236+D244+D250++D308</f>
        <v>0</v>
      </c>
      <c r="E222" s="347">
        <f t="shared" si="403"/>
        <v>1505478.6842</v>
      </c>
      <c r="F222" s="347">
        <f t="shared" si="403"/>
        <v>1505478.6842</v>
      </c>
      <c r="G222" s="347">
        <f t="shared" si="403"/>
        <v>0</v>
      </c>
      <c r="H222" s="347">
        <f t="shared" si="403"/>
        <v>-1381961.7508400001</v>
      </c>
      <c r="I222" s="347">
        <f t="shared" si="403"/>
        <v>-1381961.7508400001</v>
      </c>
      <c r="J222" s="347">
        <f t="shared" si="403"/>
        <v>0</v>
      </c>
      <c r="K222" s="348">
        <f>L222</f>
        <v>867158.46746999992</v>
      </c>
      <c r="L222" s="348">
        <f>L223+L224</f>
        <v>867158.46746999992</v>
      </c>
      <c r="M222" s="348"/>
      <c r="N222" s="348"/>
      <c r="O222" s="348">
        <f>O226+O230+O236+O244+O250++O308</f>
        <v>0</v>
      </c>
      <c r="P222" s="348">
        <f>R222</f>
        <v>98604.92237</v>
      </c>
      <c r="Q222" s="393">
        <f>P222/K222</f>
        <v>0.11371038405204908</v>
      </c>
      <c r="R222" s="348">
        <f>R223+R224</f>
        <v>98604.92237</v>
      </c>
      <c r="S222" s="393">
        <f>R222/L222</f>
        <v>0.11371038405204908</v>
      </c>
      <c r="T222" s="393"/>
      <c r="U222" s="393"/>
      <c r="V222" s="347"/>
      <c r="W222" s="347"/>
      <c r="X222" s="347">
        <f>X226+X230+X236+X244+X250++X308</f>
        <v>0</v>
      </c>
      <c r="Y222" s="347"/>
      <c r="Z222" s="348">
        <f>AB222</f>
        <v>198050.91856999998</v>
      </c>
      <c r="AA222" s="393">
        <f>Z222/K222</f>
        <v>0.22839068751508412</v>
      </c>
      <c r="AB222" s="348">
        <f>AB223+AB224</f>
        <v>198050.91856999998</v>
      </c>
      <c r="AC222" s="393">
        <f>AB222/L222</f>
        <v>0.22839068751508412</v>
      </c>
      <c r="AD222" s="393"/>
      <c r="AE222" s="393"/>
      <c r="AF222" s="347"/>
      <c r="AG222" s="347"/>
      <c r="AH222" s="347">
        <f>AH226+AH230+AH236+AH244+AH250++AH308</f>
        <v>0</v>
      </c>
      <c r="AI222" s="347"/>
      <c r="AJ222" s="348">
        <f>AL222</f>
        <v>647486.29181000008</v>
      </c>
      <c r="AK222" s="393">
        <f>AJ222/K222</f>
        <v>0.7466758569504488</v>
      </c>
      <c r="AL222" s="348">
        <f>AL223+AL224</f>
        <v>647486.29181000008</v>
      </c>
      <c r="AM222" s="387">
        <f>AL222/L222</f>
        <v>0.7466758569504488</v>
      </c>
      <c r="AN222" s="387"/>
      <c r="AO222" s="387"/>
      <c r="AP222" s="347"/>
      <c r="AQ222" s="347"/>
      <c r="AR222" s="347">
        <f>AR226+AR230+AR236+AR244+AR250++AR308</f>
        <v>0</v>
      </c>
      <c r="AS222" s="347"/>
      <c r="AT222" s="350">
        <f>AT223+AT224</f>
        <v>154000</v>
      </c>
      <c r="AU222" s="350"/>
      <c r="AV222" s="350">
        <f>AV226+AV230+AV236+AV244+AV250++AV308</f>
        <v>0</v>
      </c>
      <c r="AW222" s="350">
        <f>AX222</f>
        <v>-23497.665139999997</v>
      </c>
      <c r="AX222" s="350">
        <f>AX223+AX224</f>
        <v>-23497.665139999997</v>
      </c>
      <c r="AY222" s="350"/>
      <c r="AZ222" s="350">
        <f>AZ226+AZ230+AZ236+AZ244+AZ250++AZ308</f>
        <v>0</v>
      </c>
      <c r="BA222" s="350">
        <f>BB222</f>
        <v>2204506.1453499999</v>
      </c>
      <c r="BB222" s="350">
        <f>BB223+BB224</f>
        <v>2204506.1453499999</v>
      </c>
      <c r="BC222" s="350"/>
      <c r="BD222" s="350">
        <f>BD226+BD230+BD236+BD244+BD250++BD308</f>
        <v>0</v>
      </c>
      <c r="BE222" s="352">
        <f>BG222</f>
        <v>466725.68209999998</v>
      </c>
      <c r="BF222" s="398">
        <f>BE222/K222</f>
        <v>0.53822421115451624</v>
      </c>
      <c r="BG222" s="352">
        <f>BG223+BG224</f>
        <v>466725.68209999998</v>
      </c>
      <c r="BH222" s="398">
        <f>BG222/L222</f>
        <v>0.53822421115451624</v>
      </c>
      <c r="BI222" s="350"/>
      <c r="BJ222" s="350"/>
      <c r="BK222" s="350"/>
      <c r="BL222" s="350"/>
      <c r="BR222" s="121"/>
    </row>
    <row r="223" spans="1:70" s="41" customFormat="1" ht="69" customHeight="1" x14ac:dyDescent="0.25">
      <c r="B223" s="301"/>
      <c r="C223" s="186" t="s">
        <v>56</v>
      </c>
      <c r="D223" s="302"/>
      <c r="E223" s="303"/>
      <c r="F223" s="302"/>
      <c r="G223" s="302"/>
      <c r="H223" s="303"/>
      <c r="I223" s="302"/>
      <c r="J223" s="302"/>
      <c r="K223" s="304">
        <f>L223</f>
        <v>867158.46746999992</v>
      </c>
      <c r="L223" s="304">
        <f>L226+L231+L246+L261+L271+L275+L308+L250+L296+L298+L280+L301+L303+L305</f>
        <v>867158.46746999992</v>
      </c>
      <c r="M223" s="304"/>
      <c r="N223" s="304"/>
      <c r="O223" s="304"/>
      <c r="P223" s="304">
        <f>R223</f>
        <v>98604.92237</v>
      </c>
      <c r="Q223" s="389">
        <f t="shared" ref="Q223:Q287" si="404">P223/K223</f>
        <v>0.11371038405204908</v>
      </c>
      <c r="R223" s="304">
        <f>R226+R231+R246+R261+R271+R275+R308+R250+R296+R287+R298+R280</f>
        <v>98604.92237</v>
      </c>
      <c r="S223" s="389">
        <f t="shared" ref="S223:S287" si="405">R223/L223</f>
        <v>0.11371038405204908</v>
      </c>
      <c r="T223" s="389"/>
      <c r="U223" s="389"/>
      <c r="V223" s="302"/>
      <c r="W223" s="302"/>
      <c r="X223" s="302"/>
      <c r="Y223" s="302"/>
      <c r="Z223" s="304">
        <f>AB223</f>
        <v>198050.91856999998</v>
      </c>
      <c r="AA223" s="389">
        <f t="shared" ref="AA223:AA287" si="406">Z223/K223</f>
        <v>0.22839068751508412</v>
      </c>
      <c r="AB223" s="304">
        <f>AB226+AB231+AB246+AB261+AB271+AB275+AB308+AB250+AB296+AB298+AB280+AB301+AB303+AB305</f>
        <v>198050.91856999998</v>
      </c>
      <c r="AC223" s="389">
        <f t="shared" ref="AC223:AC287" si="407">AB223/L223</f>
        <v>0.22839068751508412</v>
      </c>
      <c r="AD223" s="389"/>
      <c r="AE223" s="389"/>
      <c r="AF223" s="302"/>
      <c r="AG223" s="302"/>
      <c r="AH223" s="302"/>
      <c r="AI223" s="302"/>
      <c r="AJ223" s="304">
        <f>AL223</f>
        <v>647486.29181000008</v>
      </c>
      <c r="AK223" s="389">
        <f t="shared" ref="AK223:AK287" si="408">AJ223/K223</f>
        <v>0.7466758569504488</v>
      </c>
      <c r="AL223" s="304">
        <f>AL226+AL231+AL246+AL261+AL271+AL275+AL308+AL250+AL296+AL298+AL280+AL301+AL303+AL305</f>
        <v>647486.29181000008</v>
      </c>
      <c r="AM223" s="387">
        <f t="shared" ref="AM223:AM287" si="409">AL223/L223</f>
        <v>0.7466758569504488</v>
      </c>
      <c r="AN223" s="387"/>
      <c r="AO223" s="387"/>
      <c r="AP223" s="302"/>
      <c r="AQ223" s="302"/>
      <c r="AR223" s="302"/>
      <c r="AS223" s="302"/>
      <c r="AT223" s="305">
        <f>AT226+AT231+AT237+AT246+AT250+AT261+AT271+AT275+AT308</f>
        <v>0</v>
      </c>
      <c r="AU223" s="305"/>
      <c r="AV223" s="305"/>
      <c r="AW223" s="305">
        <f>AX223</f>
        <v>-23497.665139999997</v>
      </c>
      <c r="AX223" s="305">
        <f>AX226+AX231+AX237+AX250+AX271+AX275+AX308+AX261+AX246</f>
        <v>-23497.665139999997</v>
      </c>
      <c r="AY223" s="305"/>
      <c r="AZ223" s="305"/>
      <c r="BA223" s="305">
        <f>BB223</f>
        <v>194006.14535000001</v>
      </c>
      <c r="BB223" s="305">
        <f>BB226+BB231+BB237+BB246+BB250+BB261+BB271+BB275+BB308</f>
        <v>194006.14535000001</v>
      </c>
      <c r="BC223" s="305"/>
      <c r="BD223" s="305"/>
      <c r="BE223" s="306">
        <f>BG223</f>
        <v>466725.68209999998</v>
      </c>
      <c r="BF223" s="390">
        <f t="shared" ref="BF223:BF286" si="410">BE223/K223</f>
        <v>0.53822421115451624</v>
      </c>
      <c r="BG223" s="306">
        <f>BG226+BG231+BG246+BG261+BG271+BG275+BG308+BG250+BG296+BG287+BG298+BG280</f>
        <v>466725.68209999998</v>
      </c>
      <c r="BH223" s="390">
        <f t="shared" ref="BH223:BH286" si="411">BG223/L223</f>
        <v>0.53822421115451624</v>
      </c>
      <c r="BI223" s="305"/>
      <c r="BJ223" s="305"/>
      <c r="BK223" s="305"/>
      <c r="BL223" s="305"/>
    </row>
    <row r="224" spans="1:70" s="36" customFormat="1" ht="63.75" hidden="1" customHeight="1" x14ac:dyDescent="0.25">
      <c r="B224" s="307"/>
      <c r="C224" s="187" t="s">
        <v>57</v>
      </c>
      <c r="D224" s="308"/>
      <c r="E224" s="308"/>
      <c r="F224" s="308"/>
      <c r="G224" s="308"/>
      <c r="H224" s="308"/>
      <c r="I224" s="308"/>
      <c r="J224" s="308"/>
      <c r="K224" s="309">
        <f>L224</f>
        <v>0</v>
      </c>
      <c r="L224" s="309">
        <f>L235+L242+L245+L279</f>
        <v>0</v>
      </c>
      <c r="M224" s="309"/>
      <c r="N224" s="309"/>
      <c r="O224" s="309"/>
      <c r="P224" s="309">
        <f>R224</f>
        <v>0</v>
      </c>
      <c r="Q224" s="386">
        <v>0</v>
      </c>
      <c r="R224" s="309">
        <f>R235+R242+R245+R279</f>
        <v>0</v>
      </c>
      <c r="S224" s="386">
        <v>0</v>
      </c>
      <c r="T224" s="386"/>
      <c r="U224" s="386"/>
      <c r="V224" s="308"/>
      <c r="W224" s="308"/>
      <c r="X224" s="308"/>
      <c r="Y224" s="308"/>
      <c r="Z224" s="309">
        <f>AB224</f>
        <v>0</v>
      </c>
      <c r="AA224" s="386" t="e">
        <f t="shared" si="406"/>
        <v>#DIV/0!</v>
      </c>
      <c r="AB224" s="309">
        <f>AB235+AB242+AB245+AB279</f>
        <v>0</v>
      </c>
      <c r="AC224" s="386" t="e">
        <f t="shared" si="407"/>
        <v>#DIV/0!</v>
      </c>
      <c r="AD224" s="386"/>
      <c r="AE224" s="386"/>
      <c r="AF224" s="308"/>
      <c r="AG224" s="308"/>
      <c r="AH224" s="308"/>
      <c r="AI224" s="308"/>
      <c r="AJ224" s="309">
        <f>AL224</f>
        <v>0</v>
      </c>
      <c r="AK224" s="386">
        <v>0</v>
      </c>
      <c r="AL224" s="309">
        <f>AL235+AL242+AL245+AL279</f>
        <v>0</v>
      </c>
      <c r="AM224" s="387">
        <v>0</v>
      </c>
      <c r="AN224" s="387"/>
      <c r="AO224" s="387"/>
      <c r="AP224" s="308"/>
      <c r="AQ224" s="308"/>
      <c r="AR224" s="308"/>
      <c r="AS224" s="308"/>
      <c r="AT224" s="310">
        <f>AT235+AT242+AT245+AT279</f>
        <v>154000</v>
      </c>
      <c r="AU224" s="310"/>
      <c r="AV224" s="310"/>
      <c r="AW224" s="310">
        <f>AX224</f>
        <v>0</v>
      </c>
      <c r="AX224" s="310">
        <f>AX235+AX242+AX245+AX279</f>
        <v>0</v>
      </c>
      <c r="AY224" s="310"/>
      <c r="AZ224" s="310"/>
      <c r="BA224" s="310">
        <f>BB224</f>
        <v>2010500</v>
      </c>
      <c r="BB224" s="310">
        <f>BB235+BB242+BB245+BB279</f>
        <v>2010500</v>
      </c>
      <c r="BC224" s="310"/>
      <c r="BD224" s="310"/>
      <c r="BE224" s="311">
        <f>BG224</f>
        <v>0</v>
      </c>
      <c r="BF224" s="398" t="e">
        <f t="shared" si="410"/>
        <v>#DIV/0!</v>
      </c>
      <c r="BG224" s="311">
        <f>BG235+BG242+BG245+BG279</f>
        <v>0</v>
      </c>
      <c r="BH224" s="398" t="e">
        <f t="shared" si="411"/>
        <v>#DIV/0!</v>
      </c>
      <c r="BI224" s="310"/>
      <c r="BJ224" s="310"/>
      <c r="BK224" s="310"/>
      <c r="BL224" s="310"/>
    </row>
    <row r="225" spans="2:66" s="71" customFormat="1" ht="24.75" customHeight="1" x14ac:dyDescent="0.2">
      <c r="B225" s="301"/>
      <c r="C225" s="186" t="s">
        <v>79</v>
      </c>
      <c r="D225" s="303"/>
      <c r="E225" s="355"/>
      <c r="F225" s="303"/>
      <c r="G225" s="303"/>
      <c r="H225" s="303"/>
      <c r="I225" s="303"/>
      <c r="J225" s="303"/>
      <c r="K225" s="229"/>
      <c r="L225" s="229"/>
      <c r="M225" s="229"/>
      <c r="N225" s="229"/>
      <c r="O225" s="229"/>
      <c r="P225" s="229"/>
      <c r="Q225" s="393"/>
      <c r="R225" s="229"/>
      <c r="S225" s="393"/>
      <c r="T225" s="393"/>
      <c r="U225" s="393"/>
      <c r="V225" s="303"/>
      <c r="W225" s="303"/>
      <c r="X225" s="303"/>
      <c r="Y225" s="303"/>
      <c r="Z225" s="229"/>
      <c r="AA225" s="393"/>
      <c r="AB225" s="229"/>
      <c r="AC225" s="393"/>
      <c r="AD225" s="393"/>
      <c r="AE225" s="393"/>
      <c r="AF225" s="303"/>
      <c r="AG225" s="303"/>
      <c r="AH225" s="303"/>
      <c r="AI225" s="303"/>
      <c r="AJ225" s="229"/>
      <c r="AK225" s="393"/>
      <c r="AL225" s="229"/>
      <c r="AM225" s="387"/>
      <c r="AN225" s="387"/>
      <c r="AO225" s="387"/>
      <c r="AP225" s="303"/>
      <c r="AQ225" s="303"/>
      <c r="AR225" s="303"/>
      <c r="AS225" s="303"/>
      <c r="AT225" s="331"/>
      <c r="AU225" s="331"/>
      <c r="AV225" s="331"/>
      <c r="AW225" s="331"/>
      <c r="AX225" s="331"/>
      <c r="AY225" s="331"/>
      <c r="AZ225" s="331"/>
      <c r="BA225" s="331"/>
      <c r="BB225" s="331"/>
      <c r="BC225" s="331"/>
      <c r="BD225" s="331"/>
      <c r="BE225" s="230"/>
      <c r="BF225" s="398"/>
      <c r="BG225" s="230"/>
      <c r="BH225" s="398"/>
      <c r="BI225" s="331"/>
      <c r="BJ225" s="331"/>
      <c r="BK225" s="331"/>
      <c r="BL225" s="331"/>
      <c r="BM225" s="70"/>
      <c r="BN225" s="70"/>
    </row>
    <row r="226" spans="2:66" s="41" customFormat="1" ht="51.75" hidden="1" customHeight="1" x14ac:dyDescent="0.25">
      <c r="B226" s="301" t="s">
        <v>60</v>
      </c>
      <c r="C226" s="186" t="s">
        <v>111</v>
      </c>
      <c r="D226" s="302">
        <f>D227+D228</f>
        <v>0</v>
      </c>
      <c r="E226" s="303">
        <f t="shared" ref="E226:E239" si="412">F226+G226</f>
        <v>1000</v>
      </c>
      <c r="F226" s="302">
        <f>SUM(F227:F228)</f>
        <v>1000</v>
      </c>
      <c r="G226" s="302">
        <f>SUM(G227:G228)</f>
        <v>0</v>
      </c>
      <c r="H226" s="302"/>
      <c r="I226" s="302"/>
      <c r="J226" s="302"/>
      <c r="K226" s="304">
        <f t="shared" ref="K226:K252" si="413">L226</f>
        <v>0</v>
      </c>
      <c r="L226" s="304">
        <f>L227+L228+L229</f>
        <v>0</v>
      </c>
      <c r="M226" s="304"/>
      <c r="N226" s="304"/>
      <c r="O226" s="304"/>
      <c r="P226" s="304">
        <f t="shared" ref="P226:P243" si="414">R226+X226</f>
        <v>0</v>
      </c>
      <c r="Q226" s="389" t="e">
        <f t="shared" si="404"/>
        <v>#DIV/0!</v>
      </c>
      <c r="R226" s="229">
        <f>SUM(R227:R229)</f>
        <v>0</v>
      </c>
      <c r="S226" s="389" t="e">
        <f t="shared" si="405"/>
        <v>#DIV/0!</v>
      </c>
      <c r="T226" s="389"/>
      <c r="U226" s="389"/>
      <c r="V226" s="302"/>
      <c r="W226" s="302"/>
      <c r="X226" s="302"/>
      <c r="Y226" s="302"/>
      <c r="Z226" s="304">
        <f t="shared" ref="Z226:Z230" si="415">AB226+AH226</f>
        <v>0</v>
      </c>
      <c r="AA226" s="389" t="e">
        <f t="shared" si="406"/>
        <v>#DIV/0!</v>
      </c>
      <c r="AB226" s="304">
        <f>AB227+AB228+AB229</f>
        <v>0</v>
      </c>
      <c r="AC226" s="389" t="e">
        <f t="shared" si="407"/>
        <v>#DIV/0!</v>
      </c>
      <c r="AD226" s="389"/>
      <c r="AE226" s="389"/>
      <c r="AF226" s="302"/>
      <c r="AG226" s="302"/>
      <c r="AH226" s="302"/>
      <c r="AI226" s="302"/>
      <c r="AJ226" s="304">
        <f t="shared" ref="AJ226:AJ230" si="416">AL226+AR226</f>
        <v>0</v>
      </c>
      <c r="AK226" s="389" t="e">
        <f t="shared" si="408"/>
        <v>#DIV/0!</v>
      </c>
      <c r="AL226" s="229">
        <f>SUM(AL227:AL229)</f>
        <v>0</v>
      </c>
      <c r="AM226" s="387" t="e">
        <f t="shared" si="409"/>
        <v>#DIV/0!</v>
      </c>
      <c r="AN226" s="387"/>
      <c r="AO226" s="387"/>
      <c r="AP226" s="302"/>
      <c r="AQ226" s="302"/>
      <c r="AR226" s="302"/>
      <c r="AS226" s="302"/>
      <c r="AT226" s="305">
        <f>AT227</f>
        <v>0</v>
      </c>
      <c r="AU226" s="305"/>
      <c r="AV226" s="305"/>
      <c r="AW226" s="305">
        <f>AX226</f>
        <v>0</v>
      </c>
      <c r="AX226" s="305">
        <f>AX227</f>
        <v>0</v>
      </c>
      <c r="AY226" s="305"/>
      <c r="AZ226" s="305"/>
      <c r="BA226" s="305">
        <f t="shared" ref="BA226:BA235" si="417">BB226</f>
        <v>0</v>
      </c>
      <c r="BB226" s="305">
        <f>SUM(BB227:BB228)</f>
        <v>0</v>
      </c>
      <c r="BC226" s="305"/>
      <c r="BD226" s="305"/>
      <c r="BE226" s="230">
        <f t="shared" ref="BE226:BE230" si="418">BG226+BK226</f>
        <v>0</v>
      </c>
      <c r="BF226" s="390" t="e">
        <f t="shared" si="410"/>
        <v>#DIV/0!</v>
      </c>
      <c r="BG226" s="230">
        <f>SUM(BG227:BG229)</f>
        <v>0</v>
      </c>
      <c r="BH226" s="390" t="e">
        <f t="shared" si="411"/>
        <v>#DIV/0!</v>
      </c>
      <c r="BI226" s="305"/>
      <c r="BJ226" s="305"/>
      <c r="BK226" s="305"/>
      <c r="BL226" s="305"/>
    </row>
    <row r="227" spans="2:66" s="43" customFormat="1" ht="24" hidden="1" customHeight="1" x14ac:dyDescent="0.25">
      <c r="B227" s="358"/>
      <c r="C227" s="191" t="s">
        <v>65</v>
      </c>
      <c r="D227" s="355"/>
      <c r="E227" s="355">
        <f t="shared" si="412"/>
        <v>1000</v>
      </c>
      <c r="F227" s="355">
        <v>1000</v>
      </c>
      <c r="G227" s="355"/>
      <c r="H227" s="355"/>
      <c r="I227" s="355"/>
      <c r="J227" s="355"/>
      <c r="K227" s="354">
        <f t="shared" si="413"/>
        <v>0</v>
      </c>
      <c r="L227" s="354">
        <v>0</v>
      </c>
      <c r="M227" s="354"/>
      <c r="N227" s="354"/>
      <c r="O227" s="354"/>
      <c r="P227" s="354">
        <f t="shared" si="414"/>
        <v>0</v>
      </c>
      <c r="Q227" s="393">
        <v>0</v>
      </c>
      <c r="R227" s="354">
        <f>AF227-L227</f>
        <v>0</v>
      </c>
      <c r="S227" s="393">
        <v>0</v>
      </c>
      <c r="T227" s="393"/>
      <c r="U227" s="393"/>
      <c r="V227" s="355"/>
      <c r="W227" s="355"/>
      <c r="X227" s="355"/>
      <c r="Y227" s="355"/>
      <c r="Z227" s="354">
        <f t="shared" si="415"/>
        <v>0</v>
      </c>
      <c r="AA227" s="387">
        <v>0</v>
      </c>
      <c r="AB227" s="354">
        <f>AQ227-X227</f>
        <v>0</v>
      </c>
      <c r="AC227" s="387">
        <v>0</v>
      </c>
      <c r="AD227" s="387"/>
      <c r="AE227" s="387"/>
      <c r="AF227" s="355"/>
      <c r="AG227" s="355"/>
      <c r="AH227" s="355"/>
      <c r="AI227" s="355"/>
      <c r="AJ227" s="354">
        <f t="shared" si="416"/>
        <v>0</v>
      </c>
      <c r="AK227" s="393">
        <v>0</v>
      </c>
      <c r="AL227" s="354">
        <f>AY227-AH227</f>
        <v>0</v>
      </c>
      <c r="AM227" s="387">
        <v>0</v>
      </c>
      <c r="AN227" s="387"/>
      <c r="AO227" s="387"/>
      <c r="AP227" s="355"/>
      <c r="AQ227" s="355"/>
      <c r="AR227" s="355"/>
      <c r="AS227" s="355"/>
      <c r="AT227" s="351">
        <f>BB227-AF227</f>
        <v>0</v>
      </c>
      <c r="AU227" s="351"/>
      <c r="AV227" s="351"/>
      <c r="AW227" s="351">
        <f>AX227</f>
        <v>0</v>
      </c>
      <c r="AX227" s="351">
        <f>BE227-AJ227</f>
        <v>0</v>
      </c>
      <c r="AY227" s="351"/>
      <c r="AZ227" s="351"/>
      <c r="BA227" s="351">
        <f t="shared" si="417"/>
        <v>0</v>
      </c>
      <c r="BB227" s="351">
        <v>0</v>
      </c>
      <c r="BC227" s="351"/>
      <c r="BD227" s="351"/>
      <c r="BE227" s="356">
        <f t="shared" si="418"/>
        <v>0</v>
      </c>
      <c r="BF227" s="398" t="e">
        <f t="shared" si="410"/>
        <v>#DIV/0!</v>
      </c>
      <c r="BG227" s="356">
        <f>BR227-BC227</f>
        <v>0</v>
      </c>
      <c r="BH227" s="398" t="e">
        <f t="shared" si="411"/>
        <v>#DIV/0!</v>
      </c>
      <c r="BI227" s="351"/>
      <c r="BJ227" s="351"/>
      <c r="BK227" s="351"/>
      <c r="BL227" s="351"/>
    </row>
    <row r="228" spans="2:66" s="43" customFormat="1" ht="54.75" hidden="1" customHeight="1" x14ac:dyDescent="0.25">
      <c r="B228" s="358"/>
      <c r="C228" s="191" t="s">
        <v>312</v>
      </c>
      <c r="D228" s="355"/>
      <c r="E228" s="355">
        <f t="shared" si="412"/>
        <v>0</v>
      </c>
      <c r="F228" s="355">
        <v>0</v>
      </c>
      <c r="G228" s="355"/>
      <c r="H228" s="355"/>
      <c r="I228" s="355"/>
      <c r="J228" s="355"/>
      <c r="K228" s="354">
        <f t="shared" si="413"/>
        <v>0</v>
      </c>
      <c r="L228" s="354"/>
      <c r="M228" s="354"/>
      <c r="N228" s="354"/>
      <c r="O228" s="354"/>
      <c r="P228" s="354">
        <f t="shared" si="414"/>
        <v>0</v>
      </c>
      <c r="Q228" s="393" t="e">
        <f t="shared" si="404"/>
        <v>#DIV/0!</v>
      </c>
      <c r="R228" s="354"/>
      <c r="S228" s="393" t="e">
        <f t="shared" si="405"/>
        <v>#DIV/0!</v>
      </c>
      <c r="T228" s="393"/>
      <c r="U228" s="393"/>
      <c r="V228" s="355"/>
      <c r="W228" s="355"/>
      <c r="X228" s="355"/>
      <c r="Y228" s="355"/>
      <c r="Z228" s="354">
        <f t="shared" si="415"/>
        <v>0</v>
      </c>
      <c r="AA228" s="387" t="e">
        <f t="shared" si="406"/>
        <v>#DIV/0!</v>
      </c>
      <c r="AB228" s="354">
        <f>L228</f>
        <v>0</v>
      </c>
      <c r="AC228" s="387" t="e">
        <f t="shared" si="407"/>
        <v>#DIV/0!</v>
      </c>
      <c r="AD228" s="387"/>
      <c r="AE228" s="387"/>
      <c r="AF228" s="355"/>
      <c r="AG228" s="355"/>
      <c r="AH228" s="355"/>
      <c r="AI228" s="355"/>
      <c r="AJ228" s="354">
        <f t="shared" si="416"/>
        <v>0</v>
      </c>
      <c r="AK228" s="393" t="e">
        <f t="shared" si="408"/>
        <v>#DIV/0!</v>
      </c>
      <c r="AL228" s="354">
        <f>AB228</f>
        <v>0</v>
      </c>
      <c r="AM228" s="387" t="e">
        <f t="shared" si="409"/>
        <v>#DIV/0!</v>
      </c>
      <c r="AN228" s="387"/>
      <c r="AO228" s="387"/>
      <c r="AP228" s="355"/>
      <c r="AQ228" s="355"/>
      <c r="AR228" s="355"/>
      <c r="AS228" s="355"/>
      <c r="AT228" s="351"/>
      <c r="AU228" s="351"/>
      <c r="AV228" s="351"/>
      <c r="AW228" s="351"/>
      <c r="AX228" s="351"/>
      <c r="AY228" s="351"/>
      <c r="AZ228" s="351"/>
      <c r="BA228" s="351">
        <f t="shared" si="417"/>
        <v>0</v>
      </c>
      <c r="BB228" s="351">
        <v>0</v>
      </c>
      <c r="BC228" s="351"/>
      <c r="BD228" s="351"/>
      <c r="BE228" s="356">
        <f t="shared" si="418"/>
        <v>0</v>
      </c>
      <c r="BF228" s="398" t="e">
        <f t="shared" si="410"/>
        <v>#DIV/0!</v>
      </c>
      <c r="BG228" s="356">
        <f>L228-AB228</f>
        <v>0</v>
      </c>
      <c r="BH228" s="398" t="e">
        <f t="shared" si="411"/>
        <v>#DIV/0!</v>
      </c>
      <c r="BI228" s="351"/>
      <c r="BJ228" s="351"/>
      <c r="BK228" s="351"/>
      <c r="BL228" s="351"/>
    </row>
    <row r="229" spans="2:66" s="43" customFormat="1" ht="60.75" hidden="1" customHeight="1" x14ac:dyDescent="0.25">
      <c r="B229" s="358"/>
      <c r="C229" s="191" t="s">
        <v>73</v>
      </c>
      <c r="D229" s="355"/>
      <c r="E229" s="355"/>
      <c r="F229" s="355"/>
      <c r="G229" s="355"/>
      <c r="H229" s="355"/>
      <c r="I229" s="355"/>
      <c r="J229" s="355"/>
      <c r="K229" s="354">
        <f t="shared" si="413"/>
        <v>0</v>
      </c>
      <c r="L229" s="354"/>
      <c r="M229" s="354"/>
      <c r="N229" s="354"/>
      <c r="O229" s="354"/>
      <c r="P229" s="354">
        <f t="shared" si="414"/>
        <v>0</v>
      </c>
      <c r="Q229" s="393" t="e">
        <f t="shared" si="404"/>
        <v>#DIV/0!</v>
      </c>
      <c r="R229" s="354">
        <f>L229</f>
        <v>0</v>
      </c>
      <c r="S229" s="393" t="e">
        <f t="shared" si="405"/>
        <v>#DIV/0!</v>
      </c>
      <c r="T229" s="393"/>
      <c r="U229" s="393"/>
      <c r="V229" s="355"/>
      <c r="W229" s="355"/>
      <c r="X229" s="355"/>
      <c r="Y229" s="355"/>
      <c r="Z229" s="354">
        <f t="shared" si="415"/>
        <v>0</v>
      </c>
      <c r="AA229" s="387" t="e">
        <f t="shared" si="406"/>
        <v>#DIV/0!</v>
      </c>
      <c r="AB229" s="354">
        <f>L229</f>
        <v>0</v>
      </c>
      <c r="AC229" s="387" t="e">
        <f t="shared" si="407"/>
        <v>#DIV/0!</v>
      </c>
      <c r="AD229" s="387"/>
      <c r="AE229" s="387"/>
      <c r="AF229" s="355"/>
      <c r="AG229" s="355"/>
      <c r="AH229" s="355"/>
      <c r="AI229" s="355"/>
      <c r="AJ229" s="354">
        <f t="shared" si="416"/>
        <v>0</v>
      </c>
      <c r="AK229" s="393" t="e">
        <f t="shared" si="408"/>
        <v>#DIV/0!</v>
      </c>
      <c r="AL229" s="354">
        <f>AB229</f>
        <v>0</v>
      </c>
      <c r="AM229" s="387" t="e">
        <f t="shared" si="409"/>
        <v>#DIV/0!</v>
      </c>
      <c r="AN229" s="387"/>
      <c r="AO229" s="387"/>
      <c r="AP229" s="355"/>
      <c r="AQ229" s="355"/>
      <c r="AR229" s="355"/>
      <c r="AS229" s="355"/>
      <c r="AT229" s="351"/>
      <c r="AU229" s="351"/>
      <c r="AV229" s="351"/>
      <c r="AW229" s="351"/>
      <c r="AX229" s="351"/>
      <c r="AY229" s="351"/>
      <c r="AZ229" s="351"/>
      <c r="BA229" s="351"/>
      <c r="BB229" s="351"/>
      <c r="BC229" s="351"/>
      <c r="BD229" s="351"/>
      <c r="BE229" s="356">
        <f t="shared" si="418"/>
        <v>0</v>
      </c>
      <c r="BF229" s="398" t="e">
        <f t="shared" si="410"/>
        <v>#DIV/0!</v>
      </c>
      <c r="BG229" s="356">
        <f>L229-AB229</f>
        <v>0</v>
      </c>
      <c r="BH229" s="398" t="e">
        <f t="shared" si="411"/>
        <v>#DIV/0!</v>
      </c>
      <c r="BI229" s="351"/>
      <c r="BJ229" s="351"/>
      <c r="BK229" s="351"/>
      <c r="BL229" s="351"/>
    </row>
    <row r="230" spans="2:66" s="41" customFormat="1" ht="64.5" customHeight="1" x14ac:dyDescent="0.25">
      <c r="B230" s="301" t="s">
        <v>60</v>
      </c>
      <c r="C230" s="186" t="s">
        <v>68</v>
      </c>
      <c r="D230" s="302"/>
      <c r="E230" s="303">
        <f t="shared" si="412"/>
        <v>743937</v>
      </c>
      <c r="F230" s="302">
        <f>SUM(F232:F234)</f>
        <v>743937</v>
      </c>
      <c r="G230" s="302">
        <f>SUM(G232:G234)</f>
        <v>0</v>
      </c>
      <c r="H230" s="303">
        <f t="shared" ref="H230:H239" si="419">I230+J230</f>
        <v>-743937</v>
      </c>
      <c r="I230" s="302">
        <f>SUM(I232:I234)</f>
        <v>-743937</v>
      </c>
      <c r="J230" s="302"/>
      <c r="K230" s="304">
        <f t="shared" si="413"/>
        <v>207717.81509999998</v>
      </c>
      <c r="L230" s="304">
        <f>L231+L235</f>
        <v>207717.81509999998</v>
      </c>
      <c r="M230" s="304"/>
      <c r="N230" s="304"/>
      <c r="O230" s="304"/>
      <c r="P230" s="304">
        <f t="shared" si="414"/>
        <v>42513.790759999996</v>
      </c>
      <c r="Q230" s="389">
        <f t="shared" si="404"/>
        <v>0.20467089324780791</v>
      </c>
      <c r="R230" s="304">
        <f>R231+R235</f>
        <v>42513.790759999996</v>
      </c>
      <c r="S230" s="389">
        <f t="shared" si="405"/>
        <v>0.20467089324780791</v>
      </c>
      <c r="T230" s="389"/>
      <c r="U230" s="389"/>
      <c r="V230" s="302"/>
      <c r="W230" s="302"/>
      <c r="X230" s="302"/>
      <c r="Y230" s="302"/>
      <c r="Z230" s="304">
        <f t="shared" si="415"/>
        <v>41959.786959999998</v>
      </c>
      <c r="AA230" s="389">
        <f t="shared" si="406"/>
        <v>0.20200379509961447</v>
      </c>
      <c r="AB230" s="304">
        <f>AB231+AB235</f>
        <v>41959.786959999998</v>
      </c>
      <c r="AC230" s="389">
        <f t="shared" si="407"/>
        <v>0.20200379509961447</v>
      </c>
      <c r="AD230" s="389"/>
      <c r="AE230" s="389"/>
      <c r="AF230" s="302"/>
      <c r="AG230" s="302"/>
      <c r="AH230" s="302"/>
      <c r="AI230" s="302"/>
      <c r="AJ230" s="304">
        <f t="shared" si="416"/>
        <v>145705.16494000002</v>
      </c>
      <c r="AK230" s="389">
        <f t="shared" si="408"/>
        <v>0.70145723836857377</v>
      </c>
      <c r="AL230" s="304">
        <f>AL231+AL235</f>
        <v>145705.16494000002</v>
      </c>
      <c r="AM230" s="387">
        <f t="shared" si="409"/>
        <v>0.70145723836857377</v>
      </c>
      <c r="AN230" s="387"/>
      <c r="AO230" s="387"/>
      <c r="AP230" s="302"/>
      <c r="AQ230" s="302"/>
      <c r="AR230" s="302"/>
      <c r="AS230" s="302"/>
      <c r="AT230" s="305">
        <f>AT231+AT235</f>
        <v>0</v>
      </c>
      <c r="AU230" s="305"/>
      <c r="AV230" s="305"/>
      <c r="AW230" s="305">
        <f>AX230</f>
        <v>0</v>
      </c>
      <c r="AX230" s="305">
        <f>AX232</f>
        <v>0</v>
      </c>
      <c r="AY230" s="305"/>
      <c r="AZ230" s="305"/>
      <c r="BA230" s="305">
        <f t="shared" si="417"/>
        <v>965571.50625999994</v>
      </c>
      <c r="BB230" s="305">
        <f>BB231+BB235</f>
        <v>965571.50625999994</v>
      </c>
      <c r="BC230" s="305"/>
      <c r="BD230" s="305"/>
      <c r="BE230" s="306">
        <f t="shared" si="418"/>
        <v>6609.9863400000013</v>
      </c>
      <c r="BF230" s="390">
        <f t="shared" si="410"/>
        <v>3.1821951992022479E-2</v>
      </c>
      <c r="BG230" s="306">
        <f>BG231+BG235</f>
        <v>6609.9863400000013</v>
      </c>
      <c r="BH230" s="390">
        <f t="shared" si="411"/>
        <v>3.1821951992022479E-2</v>
      </c>
      <c r="BI230" s="305"/>
      <c r="BJ230" s="305"/>
      <c r="BK230" s="305"/>
      <c r="BL230" s="305"/>
    </row>
    <row r="231" spans="2:66" s="41" customFormat="1" ht="41.25" customHeight="1" x14ac:dyDescent="0.25">
      <c r="B231" s="301"/>
      <c r="C231" s="186" t="s">
        <v>56</v>
      </c>
      <c r="D231" s="302"/>
      <c r="E231" s="303"/>
      <c r="F231" s="302"/>
      <c r="G231" s="302"/>
      <c r="H231" s="303"/>
      <c r="I231" s="302"/>
      <c r="J231" s="302"/>
      <c r="K231" s="304">
        <f t="shared" si="413"/>
        <v>207717.81509999998</v>
      </c>
      <c r="L231" s="304">
        <f>L233+L234</f>
        <v>207717.81509999998</v>
      </c>
      <c r="M231" s="304"/>
      <c r="N231" s="304"/>
      <c r="O231" s="304"/>
      <c r="P231" s="304">
        <f>R231</f>
        <v>42513.790759999996</v>
      </c>
      <c r="Q231" s="389">
        <f t="shared" si="404"/>
        <v>0.20467089324780791</v>
      </c>
      <c r="R231" s="304">
        <f>R233+R234</f>
        <v>42513.790759999996</v>
      </c>
      <c r="S231" s="389">
        <f t="shared" si="405"/>
        <v>0.20467089324780791</v>
      </c>
      <c r="T231" s="389"/>
      <c r="U231" s="389"/>
      <c r="V231" s="302"/>
      <c r="W231" s="302"/>
      <c r="X231" s="302"/>
      <c r="Y231" s="302"/>
      <c r="Z231" s="304">
        <f>AB231</f>
        <v>41959.786959999998</v>
      </c>
      <c r="AA231" s="389">
        <f t="shared" si="406"/>
        <v>0.20200379509961447</v>
      </c>
      <c r="AB231" s="304">
        <f>AB232+AB233+AB234</f>
        <v>41959.786959999998</v>
      </c>
      <c r="AC231" s="389">
        <f t="shared" si="407"/>
        <v>0.20200379509961447</v>
      </c>
      <c r="AD231" s="389"/>
      <c r="AE231" s="389"/>
      <c r="AF231" s="302"/>
      <c r="AG231" s="302"/>
      <c r="AH231" s="302"/>
      <c r="AI231" s="302"/>
      <c r="AJ231" s="304">
        <f>AL231</f>
        <v>145705.16494000002</v>
      </c>
      <c r="AK231" s="389">
        <f t="shared" si="408"/>
        <v>0.70145723836857377</v>
      </c>
      <c r="AL231" s="304">
        <f>AL232+AL234+AL233</f>
        <v>145705.16494000002</v>
      </c>
      <c r="AM231" s="387">
        <f t="shared" si="409"/>
        <v>0.70145723836857377</v>
      </c>
      <c r="AN231" s="387"/>
      <c r="AO231" s="387"/>
      <c r="AP231" s="302"/>
      <c r="AQ231" s="302"/>
      <c r="AR231" s="302"/>
      <c r="AS231" s="302"/>
      <c r="AT231" s="305">
        <f>AT232+AT234</f>
        <v>0</v>
      </c>
      <c r="AU231" s="305"/>
      <c r="AV231" s="305"/>
      <c r="AW231" s="305"/>
      <c r="AX231" s="305"/>
      <c r="AY231" s="305"/>
      <c r="AZ231" s="305"/>
      <c r="BA231" s="305">
        <f t="shared" si="417"/>
        <v>10316.251340000001</v>
      </c>
      <c r="BB231" s="305">
        <f>BB232+BB234</f>
        <v>10316.251340000001</v>
      </c>
      <c r="BC231" s="305"/>
      <c r="BD231" s="305"/>
      <c r="BE231" s="306">
        <f>BG231</f>
        <v>6609.9863400000013</v>
      </c>
      <c r="BF231" s="390">
        <f t="shared" si="410"/>
        <v>3.1821951992022479E-2</v>
      </c>
      <c r="BG231" s="306">
        <f>BG232+BG234</f>
        <v>6609.9863400000013</v>
      </c>
      <c r="BH231" s="390">
        <f t="shared" si="411"/>
        <v>3.1821951992022479E-2</v>
      </c>
      <c r="BI231" s="305"/>
      <c r="BJ231" s="305"/>
      <c r="BK231" s="305"/>
      <c r="BL231" s="305"/>
    </row>
    <row r="232" spans="2:66" s="37" customFormat="1" ht="80.25" hidden="1" customHeight="1" x14ac:dyDescent="0.25">
      <c r="B232" s="318"/>
      <c r="C232" s="204" t="s">
        <v>114</v>
      </c>
      <c r="D232" s="319"/>
      <c r="E232" s="319">
        <f t="shared" si="412"/>
        <v>743937</v>
      </c>
      <c r="F232" s="319">
        <v>743937</v>
      </c>
      <c r="G232" s="319"/>
      <c r="H232" s="319">
        <f t="shared" si="419"/>
        <v>-743937</v>
      </c>
      <c r="I232" s="319">
        <f>L232-F232</f>
        <v>-743937</v>
      </c>
      <c r="J232" s="319"/>
      <c r="K232" s="320">
        <f t="shared" si="413"/>
        <v>0</v>
      </c>
      <c r="L232" s="320">
        <v>0</v>
      </c>
      <c r="M232" s="320"/>
      <c r="N232" s="320"/>
      <c r="O232" s="320"/>
      <c r="P232" s="320">
        <f t="shared" si="414"/>
        <v>0</v>
      </c>
      <c r="Q232" s="409">
        <v>0</v>
      </c>
      <c r="R232" s="320">
        <v>0</v>
      </c>
      <c r="S232" s="409">
        <v>0</v>
      </c>
      <c r="T232" s="409"/>
      <c r="U232" s="409"/>
      <c r="V232" s="319"/>
      <c r="W232" s="319"/>
      <c r="X232" s="319"/>
      <c r="Y232" s="319"/>
      <c r="Z232" s="320">
        <f t="shared" ref="Z232:Z236" si="420">AB232+AH232</f>
        <v>0</v>
      </c>
      <c r="AA232" s="409">
        <v>0</v>
      </c>
      <c r="AB232" s="320">
        <f>AQ232-X232</f>
        <v>0</v>
      </c>
      <c r="AC232" s="409">
        <v>0</v>
      </c>
      <c r="AD232" s="409"/>
      <c r="AE232" s="409"/>
      <c r="AF232" s="319"/>
      <c r="AG232" s="319"/>
      <c r="AH232" s="319"/>
      <c r="AI232" s="319"/>
      <c r="AJ232" s="320">
        <f t="shared" ref="AJ232:AJ236" si="421">AL232+AR232</f>
        <v>0</v>
      </c>
      <c r="AK232" s="409">
        <v>0</v>
      </c>
      <c r="AL232" s="320">
        <f>AY232-AH232</f>
        <v>0</v>
      </c>
      <c r="AM232" s="387" t="e">
        <f t="shared" si="409"/>
        <v>#DIV/0!</v>
      </c>
      <c r="AN232" s="387"/>
      <c r="AO232" s="387"/>
      <c r="AP232" s="319"/>
      <c r="AQ232" s="319"/>
      <c r="AR232" s="319"/>
      <c r="AS232" s="319"/>
      <c r="AT232" s="321">
        <f>BB232-AF232</f>
        <v>0</v>
      </c>
      <c r="AU232" s="321"/>
      <c r="AV232" s="321"/>
      <c r="AW232" s="321">
        <f>AX232</f>
        <v>0</v>
      </c>
      <c r="AX232" s="321">
        <f>BE232-AJ232</f>
        <v>0</v>
      </c>
      <c r="AY232" s="321"/>
      <c r="AZ232" s="321"/>
      <c r="BA232" s="321">
        <f t="shared" si="417"/>
        <v>0</v>
      </c>
      <c r="BB232" s="321">
        <v>0</v>
      </c>
      <c r="BC232" s="321"/>
      <c r="BD232" s="321"/>
      <c r="BE232" s="322">
        <f t="shared" ref="BE232:BE236" si="422">BG232+BK232</f>
        <v>0</v>
      </c>
      <c r="BF232" s="410">
        <v>0</v>
      </c>
      <c r="BG232" s="322">
        <f>BR232-BC232</f>
        <v>0</v>
      </c>
      <c r="BH232" s="410">
        <v>0</v>
      </c>
      <c r="BI232" s="321"/>
      <c r="BJ232" s="321"/>
      <c r="BK232" s="321"/>
      <c r="BL232" s="321"/>
    </row>
    <row r="233" spans="2:66" s="43" customFormat="1" ht="64.5" hidden="1" customHeight="1" x14ac:dyDescent="0.25">
      <c r="B233" s="358"/>
      <c r="C233" s="191" t="s">
        <v>65</v>
      </c>
      <c r="D233" s="355"/>
      <c r="E233" s="355"/>
      <c r="F233" s="355"/>
      <c r="G233" s="355"/>
      <c r="H233" s="355"/>
      <c r="I233" s="355"/>
      <c r="J233" s="355"/>
      <c r="K233" s="354">
        <f t="shared" si="413"/>
        <v>197401.56375999999</v>
      </c>
      <c r="L233" s="354">
        <v>197401.56375999999</v>
      </c>
      <c r="M233" s="354"/>
      <c r="N233" s="354"/>
      <c r="O233" s="354"/>
      <c r="P233" s="354">
        <f t="shared" si="414"/>
        <v>38253.521959999998</v>
      </c>
      <c r="Q233" s="387">
        <f t="shared" si="404"/>
        <v>0.19378530357798215</v>
      </c>
      <c r="R233" s="354">
        <v>38253.521959999998</v>
      </c>
      <c r="S233" s="389">
        <f t="shared" si="405"/>
        <v>0.19378530357798215</v>
      </c>
      <c r="T233" s="389"/>
      <c r="U233" s="389"/>
      <c r="V233" s="355"/>
      <c r="W233" s="355"/>
      <c r="X233" s="355"/>
      <c r="Y233" s="355"/>
      <c r="Z233" s="354">
        <f t="shared" si="420"/>
        <v>38253.521959999998</v>
      </c>
      <c r="AA233" s="387">
        <f t="shared" si="406"/>
        <v>0.19378530357798215</v>
      </c>
      <c r="AB233" s="354">
        <v>38253.521959999998</v>
      </c>
      <c r="AC233" s="389">
        <f t="shared" si="407"/>
        <v>0.19378530357798215</v>
      </c>
      <c r="AD233" s="389"/>
      <c r="AE233" s="389"/>
      <c r="AF233" s="355"/>
      <c r="AG233" s="355"/>
      <c r="AH233" s="355"/>
      <c r="AI233" s="355"/>
      <c r="AJ233" s="354">
        <f t="shared" si="421"/>
        <v>136467.70808000001</v>
      </c>
      <c r="AK233" s="389">
        <f t="shared" si="408"/>
        <v>0.69132029899173897</v>
      </c>
      <c r="AL233" s="354">
        <v>136467.70808000001</v>
      </c>
      <c r="AM233" s="387">
        <f t="shared" si="409"/>
        <v>0.69132029899173897</v>
      </c>
      <c r="AN233" s="387"/>
      <c r="AO233" s="387"/>
      <c r="AP233" s="355"/>
      <c r="AQ233" s="355"/>
      <c r="AR233" s="355"/>
      <c r="AS233" s="355"/>
      <c r="AT233" s="351"/>
      <c r="AU233" s="351"/>
      <c r="AV233" s="351"/>
      <c r="AW233" s="351"/>
      <c r="AX233" s="351"/>
      <c r="AY233" s="351"/>
      <c r="AZ233" s="351"/>
      <c r="BA233" s="351">
        <f t="shared" si="417"/>
        <v>0</v>
      </c>
      <c r="BB233" s="351">
        <v>0</v>
      </c>
      <c r="BC233" s="351"/>
      <c r="BD233" s="351"/>
      <c r="BE233" s="356">
        <f t="shared" si="422"/>
        <v>0</v>
      </c>
      <c r="BF233" s="398">
        <f t="shared" si="410"/>
        <v>0</v>
      </c>
      <c r="BG233" s="356">
        <f>BR233-BC233</f>
        <v>0</v>
      </c>
      <c r="BH233" s="398">
        <f t="shared" si="411"/>
        <v>0</v>
      </c>
      <c r="BI233" s="351"/>
      <c r="BJ233" s="351"/>
      <c r="BK233" s="351"/>
      <c r="BL233" s="351"/>
    </row>
    <row r="234" spans="2:66" s="43" customFormat="1" ht="31.5" hidden="1" customHeight="1" x14ac:dyDescent="0.25">
      <c r="B234" s="358"/>
      <c r="C234" s="191" t="s">
        <v>66</v>
      </c>
      <c r="D234" s="355"/>
      <c r="E234" s="355">
        <f t="shared" si="412"/>
        <v>0</v>
      </c>
      <c r="F234" s="355">
        <v>0</v>
      </c>
      <c r="G234" s="355"/>
      <c r="H234" s="355">
        <f t="shared" si="419"/>
        <v>0</v>
      </c>
      <c r="I234" s="355">
        <v>0</v>
      </c>
      <c r="J234" s="355"/>
      <c r="K234" s="354">
        <f t="shared" si="413"/>
        <v>10316.251340000001</v>
      </c>
      <c r="L234" s="354">
        <v>10316.251340000001</v>
      </c>
      <c r="M234" s="354"/>
      <c r="N234" s="354"/>
      <c r="O234" s="354"/>
      <c r="P234" s="354">
        <f t="shared" si="414"/>
        <v>4260.2687999999998</v>
      </c>
      <c r="Q234" s="387">
        <f t="shared" si="404"/>
        <v>0.41296675115711162</v>
      </c>
      <c r="R234" s="354">
        <v>4260.2687999999998</v>
      </c>
      <c r="S234" s="387">
        <f t="shared" si="405"/>
        <v>0.41296675115711162</v>
      </c>
      <c r="T234" s="387"/>
      <c r="U234" s="387"/>
      <c r="V234" s="355"/>
      <c r="W234" s="355"/>
      <c r="X234" s="355"/>
      <c r="Y234" s="355"/>
      <c r="Z234" s="354">
        <f t="shared" si="420"/>
        <v>3706.2649999999999</v>
      </c>
      <c r="AA234" s="387">
        <f t="shared" si="406"/>
        <v>0.35926470554564827</v>
      </c>
      <c r="AB234" s="354">
        <v>3706.2649999999999</v>
      </c>
      <c r="AC234" s="387">
        <f t="shared" si="407"/>
        <v>0.35926470554564827</v>
      </c>
      <c r="AD234" s="387"/>
      <c r="AE234" s="387"/>
      <c r="AF234" s="355"/>
      <c r="AG234" s="355"/>
      <c r="AH234" s="355"/>
      <c r="AI234" s="355"/>
      <c r="AJ234" s="354">
        <f t="shared" si="421"/>
        <v>9237.4568600000002</v>
      </c>
      <c r="AK234" s="389">
        <f t="shared" si="408"/>
        <v>0.89542766607312996</v>
      </c>
      <c r="AL234" s="354">
        <v>9237.4568600000002</v>
      </c>
      <c r="AM234" s="387">
        <f t="shared" si="409"/>
        <v>0.89542766607312996</v>
      </c>
      <c r="AN234" s="387"/>
      <c r="AO234" s="387"/>
      <c r="AP234" s="355"/>
      <c r="AQ234" s="355"/>
      <c r="AR234" s="355"/>
      <c r="AS234" s="355"/>
      <c r="AT234" s="351">
        <v>0</v>
      </c>
      <c r="AU234" s="351"/>
      <c r="AV234" s="351"/>
      <c r="AW234" s="351"/>
      <c r="AX234" s="351"/>
      <c r="AY234" s="351"/>
      <c r="AZ234" s="351"/>
      <c r="BA234" s="351">
        <f t="shared" si="417"/>
        <v>10316.251340000001</v>
      </c>
      <c r="BB234" s="351">
        <f>L234</f>
        <v>10316.251340000001</v>
      </c>
      <c r="BC234" s="351"/>
      <c r="BD234" s="351"/>
      <c r="BE234" s="356">
        <f t="shared" si="422"/>
        <v>6609.9863400000013</v>
      </c>
      <c r="BF234" s="405">
        <f t="shared" si="410"/>
        <v>0.64073529445435173</v>
      </c>
      <c r="BG234" s="356">
        <f>L234-AB234</f>
        <v>6609.9863400000013</v>
      </c>
      <c r="BH234" s="405">
        <f t="shared" si="411"/>
        <v>0.64073529445435173</v>
      </c>
      <c r="BI234" s="351"/>
      <c r="BJ234" s="351"/>
      <c r="BK234" s="351"/>
      <c r="BL234" s="351"/>
    </row>
    <row r="235" spans="2:66" s="36" customFormat="1" ht="46.5" hidden="1" customHeight="1" x14ac:dyDescent="0.25">
      <c r="B235" s="307"/>
      <c r="C235" s="187" t="s">
        <v>57</v>
      </c>
      <c r="D235" s="308"/>
      <c r="E235" s="308"/>
      <c r="F235" s="308"/>
      <c r="G235" s="308"/>
      <c r="H235" s="308"/>
      <c r="I235" s="308"/>
      <c r="J235" s="308"/>
      <c r="K235" s="354">
        <f t="shared" si="413"/>
        <v>0</v>
      </c>
      <c r="L235" s="309">
        <v>0</v>
      </c>
      <c r="M235" s="309"/>
      <c r="N235" s="309"/>
      <c r="O235" s="309"/>
      <c r="P235" s="354">
        <f t="shared" si="414"/>
        <v>0</v>
      </c>
      <c r="Q235" s="393" t="e">
        <f t="shared" si="404"/>
        <v>#DIV/0!</v>
      </c>
      <c r="R235" s="354">
        <f>AF235-L235</f>
        <v>0</v>
      </c>
      <c r="S235" s="393" t="e">
        <f t="shared" si="405"/>
        <v>#DIV/0!</v>
      </c>
      <c r="T235" s="393"/>
      <c r="U235" s="393"/>
      <c r="V235" s="308"/>
      <c r="W235" s="308"/>
      <c r="X235" s="308"/>
      <c r="Y235" s="308"/>
      <c r="Z235" s="354">
        <f t="shared" si="420"/>
        <v>0</v>
      </c>
      <c r="AA235" s="393" t="e">
        <f t="shared" si="406"/>
        <v>#DIV/0!</v>
      </c>
      <c r="AB235" s="354">
        <f>AQ235-X235</f>
        <v>0</v>
      </c>
      <c r="AC235" s="393" t="e">
        <f t="shared" si="407"/>
        <v>#DIV/0!</v>
      </c>
      <c r="AD235" s="393"/>
      <c r="AE235" s="393"/>
      <c r="AF235" s="308"/>
      <c r="AG235" s="308"/>
      <c r="AH235" s="308"/>
      <c r="AI235" s="308"/>
      <c r="AJ235" s="354">
        <f t="shared" si="421"/>
        <v>0</v>
      </c>
      <c r="AK235" s="393" t="e">
        <f t="shared" si="408"/>
        <v>#DIV/0!</v>
      </c>
      <c r="AL235" s="354">
        <f>AY235-AH235</f>
        <v>0</v>
      </c>
      <c r="AM235" s="387" t="e">
        <f t="shared" si="409"/>
        <v>#DIV/0!</v>
      </c>
      <c r="AN235" s="387"/>
      <c r="AO235" s="387"/>
      <c r="AP235" s="308"/>
      <c r="AQ235" s="308"/>
      <c r="AR235" s="308"/>
      <c r="AS235" s="308"/>
      <c r="AT235" s="310">
        <v>0</v>
      </c>
      <c r="AU235" s="310"/>
      <c r="AV235" s="310"/>
      <c r="AW235" s="310"/>
      <c r="AX235" s="310"/>
      <c r="AY235" s="310"/>
      <c r="AZ235" s="310"/>
      <c r="BA235" s="310">
        <f t="shared" si="417"/>
        <v>955255.25491999998</v>
      </c>
      <c r="BB235" s="310">
        <v>955255.25491999998</v>
      </c>
      <c r="BC235" s="310"/>
      <c r="BD235" s="310"/>
      <c r="BE235" s="356">
        <f t="shared" si="422"/>
        <v>0</v>
      </c>
      <c r="BF235" s="398" t="e">
        <f t="shared" si="410"/>
        <v>#DIV/0!</v>
      </c>
      <c r="BG235" s="356">
        <f>BR235-BC235</f>
        <v>0</v>
      </c>
      <c r="BH235" s="398" t="e">
        <f t="shared" si="411"/>
        <v>#DIV/0!</v>
      </c>
      <c r="BI235" s="310"/>
      <c r="BJ235" s="310"/>
      <c r="BK235" s="310"/>
      <c r="BL235" s="310"/>
    </row>
    <row r="236" spans="2:66" s="35" customFormat="1" ht="129.75" hidden="1" customHeight="1" x14ac:dyDescent="0.25">
      <c r="B236" s="411" t="s">
        <v>83</v>
      </c>
      <c r="C236" s="205" t="s">
        <v>112</v>
      </c>
      <c r="D236" s="412"/>
      <c r="E236" s="413">
        <f t="shared" si="412"/>
        <v>690541.68420000002</v>
      </c>
      <c r="F236" s="412">
        <f>SUM(F238:F239)</f>
        <v>690541.68420000002</v>
      </c>
      <c r="G236" s="412">
        <f>SUM(G238:G239)</f>
        <v>0</v>
      </c>
      <c r="H236" s="412">
        <f t="shared" si="419"/>
        <v>-690541.68420000002</v>
      </c>
      <c r="I236" s="412">
        <f>I238+I239</f>
        <v>-690541.68420000002</v>
      </c>
      <c r="J236" s="412"/>
      <c r="K236" s="354">
        <f t="shared" si="413"/>
        <v>0</v>
      </c>
      <c r="L236" s="304">
        <f>L237+L242</f>
        <v>0</v>
      </c>
      <c r="M236" s="304"/>
      <c r="N236" s="414"/>
      <c r="O236" s="414"/>
      <c r="P236" s="354">
        <f t="shared" si="414"/>
        <v>0</v>
      </c>
      <c r="Q236" s="393" t="e">
        <f t="shared" si="404"/>
        <v>#DIV/0!</v>
      </c>
      <c r="R236" s="354">
        <f>R237+R242</f>
        <v>0</v>
      </c>
      <c r="S236" s="393" t="e">
        <f t="shared" si="405"/>
        <v>#DIV/0!</v>
      </c>
      <c r="T236" s="393"/>
      <c r="U236" s="393"/>
      <c r="V236" s="412"/>
      <c r="W236" s="412"/>
      <c r="X236" s="412"/>
      <c r="Y236" s="412"/>
      <c r="Z236" s="354">
        <f t="shared" si="420"/>
        <v>0</v>
      </c>
      <c r="AA236" s="393" t="e">
        <f t="shared" si="406"/>
        <v>#DIV/0!</v>
      </c>
      <c r="AB236" s="354">
        <f>AB237+AB242</f>
        <v>0</v>
      </c>
      <c r="AC236" s="393" t="e">
        <f t="shared" si="407"/>
        <v>#DIV/0!</v>
      </c>
      <c r="AD236" s="393"/>
      <c r="AE236" s="393"/>
      <c r="AF236" s="412"/>
      <c r="AG236" s="412"/>
      <c r="AH236" s="412"/>
      <c r="AI236" s="412"/>
      <c r="AJ236" s="354">
        <f t="shared" si="421"/>
        <v>0</v>
      </c>
      <c r="AK236" s="393" t="e">
        <f t="shared" si="408"/>
        <v>#DIV/0!</v>
      </c>
      <c r="AL236" s="354">
        <f>AL237+AL242</f>
        <v>0</v>
      </c>
      <c r="AM236" s="387" t="e">
        <f t="shared" si="409"/>
        <v>#DIV/0!</v>
      </c>
      <c r="AN236" s="387"/>
      <c r="AO236" s="387"/>
      <c r="AP236" s="412"/>
      <c r="AQ236" s="412"/>
      <c r="AR236" s="412"/>
      <c r="AS236" s="412"/>
      <c r="AT236" s="305">
        <f>AT237+AT242</f>
        <v>154000</v>
      </c>
      <c r="AU236" s="415"/>
      <c r="AV236" s="415"/>
      <c r="AW236" s="415">
        <f>AX236</f>
        <v>0</v>
      </c>
      <c r="AX236" s="415">
        <f>AX238+AX239</f>
        <v>0</v>
      </c>
      <c r="AY236" s="415"/>
      <c r="AZ236" s="415"/>
      <c r="BA236" s="305">
        <f>BB236+BD236</f>
        <v>154000</v>
      </c>
      <c r="BB236" s="305">
        <f>BB237+BB242</f>
        <v>154000</v>
      </c>
      <c r="BC236" s="415"/>
      <c r="BD236" s="415"/>
      <c r="BE236" s="356">
        <f t="shared" si="422"/>
        <v>0</v>
      </c>
      <c r="BF236" s="398" t="e">
        <f t="shared" si="410"/>
        <v>#DIV/0!</v>
      </c>
      <c r="BG236" s="356">
        <f>BG237+BG242</f>
        <v>0</v>
      </c>
      <c r="BH236" s="398" t="e">
        <f t="shared" si="411"/>
        <v>#DIV/0!</v>
      </c>
      <c r="BI236" s="415"/>
      <c r="BJ236" s="415"/>
      <c r="BK236" s="415"/>
      <c r="BL236" s="415"/>
    </row>
    <row r="237" spans="2:66" s="35" customFormat="1" ht="41.25" hidden="1" customHeight="1" x14ac:dyDescent="0.25">
      <c r="B237" s="301"/>
      <c r="C237" s="186" t="s">
        <v>56</v>
      </c>
      <c r="D237" s="302"/>
      <c r="E237" s="303"/>
      <c r="F237" s="302"/>
      <c r="G237" s="302"/>
      <c r="H237" s="303"/>
      <c r="I237" s="302"/>
      <c r="J237" s="302"/>
      <c r="K237" s="354">
        <f t="shared" si="413"/>
        <v>0</v>
      </c>
      <c r="L237" s="304"/>
      <c r="M237" s="304"/>
      <c r="N237" s="304"/>
      <c r="O237" s="304"/>
      <c r="P237" s="354">
        <f t="shared" si="414"/>
        <v>0</v>
      </c>
      <c r="Q237" s="393" t="e">
        <f t="shared" si="404"/>
        <v>#DIV/0!</v>
      </c>
      <c r="R237" s="354"/>
      <c r="S237" s="393" t="e">
        <f t="shared" si="405"/>
        <v>#DIV/0!</v>
      </c>
      <c r="T237" s="393"/>
      <c r="U237" s="393"/>
      <c r="V237" s="302"/>
      <c r="W237" s="302"/>
      <c r="X237" s="302"/>
      <c r="Y237" s="302"/>
      <c r="Z237" s="354"/>
      <c r="AA237" s="393" t="e">
        <f t="shared" si="406"/>
        <v>#DIV/0!</v>
      </c>
      <c r="AB237" s="354"/>
      <c r="AC237" s="393" t="e">
        <f t="shared" si="407"/>
        <v>#DIV/0!</v>
      </c>
      <c r="AD237" s="393"/>
      <c r="AE237" s="393"/>
      <c r="AF237" s="302"/>
      <c r="AG237" s="302"/>
      <c r="AH237" s="302"/>
      <c r="AI237" s="302"/>
      <c r="AJ237" s="354"/>
      <c r="AK237" s="393" t="e">
        <f t="shared" si="408"/>
        <v>#DIV/0!</v>
      </c>
      <c r="AL237" s="354"/>
      <c r="AM237" s="387" t="e">
        <f t="shared" si="409"/>
        <v>#DIV/0!</v>
      </c>
      <c r="AN237" s="387"/>
      <c r="AO237" s="387"/>
      <c r="AP237" s="302"/>
      <c r="AQ237" s="302"/>
      <c r="AR237" s="302"/>
      <c r="AS237" s="302"/>
      <c r="AT237" s="305"/>
      <c r="AU237" s="305"/>
      <c r="AV237" s="305"/>
      <c r="AW237" s="305"/>
      <c r="AX237" s="305"/>
      <c r="AY237" s="305"/>
      <c r="AZ237" s="305"/>
      <c r="BA237" s="305"/>
      <c r="BB237" s="305"/>
      <c r="BC237" s="305"/>
      <c r="BD237" s="305"/>
      <c r="BE237" s="356"/>
      <c r="BF237" s="398" t="e">
        <f t="shared" si="410"/>
        <v>#DIV/0!</v>
      </c>
      <c r="BG237" s="356"/>
      <c r="BH237" s="398" t="e">
        <f t="shared" si="411"/>
        <v>#DIV/0!</v>
      </c>
      <c r="BI237" s="305"/>
      <c r="BJ237" s="305"/>
      <c r="BK237" s="305"/>
      <c r="BL237" s="305"/>
    </row>
    <row r="238" spans="2:66" s="43" customFormat="1" ht="33" hidden="1" customHeight="1" x14ac:dyDescent="0.25">
      <c r="B238" s="358"/>
      <c r="C238" s="191" t="s">
        <v>65</v>
      </c>
      <c r="D238" s="355"/>
      <c r="E238" s="355">
        <f t="shared" si="412"/>
        <v>677421.3922</v>
      </c>
      <c r="F238" s="355">
        <v>677421.3922</v>
      </c>
      <c r="G238" s="355"/>
      <c r="H238" s="355">
        <f t="shared" si="419"/>
        <v>-677421.3922</v>
      </c>
      <c r="I238" s="355">
        <f>L238-F238</f>
        <v>-677421.3922</v>
      </c>
      <c r="J238" s="355"/>
      <c r="K238" s="354">
        <f t="shared" si="413"/>
        <v>0</v>
      </c>
      <c r="L238" s="354">
        <v>0</v>
      </c>
      <c r="M238" s="354"/>
      <c r="N238" s="354"/>
      <c r="O238" s="354"/>
      <c r="P238" s="354">
        <f t="shared" si="414"/>
        <v>0</v>
      </c>
      <c r="Q238" s="393" t="e">
        <f t="shared" si="404"/>
        <v>#DIV/0!</v>
      </c>
      <c r="R238" s="354"/>
      <c r="S238" s="393" t="e">
        <f t="shared" si="405"/>
        <v>#DIV/0!</v>
      </c>
      <c r="T238" s="393"/>
      <c r="U238" s="393"/>
      <c r="V238" s="355"/>
      <c r="W238" s="355"/>
      <c r="X238" s="355"/>
      <c r="Y238" s="355"/>
      <c r="Z238" s="354">
        <f t="shared" ref="Z238:Z239" si="423">AB238+AH238</f>
        <v>0</v>
      </c>
      <c r="AA238" s="393" t="e">
        <f t="shared" si="406"/>
        <v>#DIV/0!</v>
      </c>
      <c r="AB238" s="354"/>
      <c r="AC238" s="393" t="e">
        <f t="shared" si="407"/>
        <v>#DIV/0!</v>
      </c>
      <c r="AD238" s="393"/>
      <c r="AE238" s="393"/>
      <c r="AF238" s="355"/>
      <c r="AG238" s="355"/>
      <c r="AH238" s="355"/>
      <c r="AI238" s="355"/>
      <c r="AJ238" s="354">
        <f t="shared" ref="AJ238:AJ239" si="424">AL238+AR238</f>
        <v>0</v>
      </c>
      <c r="AK238" s="393" t="e">
        <f t="shared" si="408"/>
        <v>#DIV/0!</v>
      </c>
      <c r="AL238" s="354"/>
      <c r="AM238" s="387" t="e">
        <f t="shared" si="409"/>
        <v>#DIV/0!</v>
      </c>
      <c r="AN238" s="387"/>
      <c r="AO238" s="387"/>
      <c r="AP238" s="355"/>
      <c r="AQ238" s="355"/>
      <c r="AR238" s="355"/>
      <c r="AS238" s="355"/>
      <c r="AT238" s="351">
        <v>0</v>
      </c>
      <c r="AU238" s="351"/>
      <c r="AV238" s="351"/>
      <c r="AW238" s="351">
        <f>AX238+AZ238</f>
        <v>0</v>
      </c>
      <c r="AX238" s="351">
        <v>0</v>
      </c>
      <c r="AY238" s="351"/>
      <c r="AZ238" s="351"/>
      <c r="BA238" s="351">
        <f>BB238+BD238</f>
        <v>0</v>
      </c>
      <c r="BB238" s="351">
        <v>0</v>
      </c>
      <c r="BC238" s="351"/>
      <c r="BD238" s="351"/>
      <c r="BE238" s="356">
        <f t="shared" ref="BE238:BE239" si="425">BG238+BK238</f>
        <v>0</v>
      </c>
      <c r="BF238" s="398" t="e">
        <f t="shared" si="410"/>
        <v>#DIV/0!</v>
      </c>
      <c r="BG238" s="356"/>
      <c r="BH238" s="398" t="e">
        <f t="shared" si="411"/>
        <v>#DIV/0!</v>
      </c>
      <c r="BI238" s="351"/>
      <c r="BJ238" s="351"/>
      <c r="BK238" s="351"/>
      <c r="BL238" s="351"/>
    </row>
    <row r="239" spans="2:66" s="43" customFormat="1" ht="31.5" hidden="1" customHeight="1" x14ac:dyDescent="0.25">
      <c r="B239" s="358"/>
      <c r="C239" s="191" t="s">
        <v>66</v>
      </c>
      <c r="D239" s="355"/>
      <c r="E239" s="355">
        <f t="shared" si="412"/>
        <v>13120.291999999999</v>
      </c>
      <c r="F239" s="355">
        <v>13120.291999999999</v>
      </c>
      <c r="G239" s="355"/>
      <c r="H239" s="355">
        <f t="shared" si="419"/>
        <v>-13120.291999999999</v>
      </c>
      <c r="I239" s="355">
        <f>L239-F239</f>
        <v>-13120.291999999999</v>
      </c>
      <c r="J239" s="355"/>
      <c r="K239" s="354">
        <f t="shared" si="413"/>
        <v>0</v>
      </c>
      <c r="L239" s="354">
        <v>0</v>
      </c>
      <c r="M239" s="354"/>
      <c r="N239" s="354"/>
      <c r="O239" s="354"/>
      <c r="P239" s="354">
        <f t="shared" si="414"/>
        <v>0</v>
      </c>
      <c r="Q239" s="393" t="e">
        <f t="shared" si="404"/>
        <v>#DIV/0!</v>
      </c>
      <c r="R239" s="354"/>
      <c r="S239" s="393" t="e">
        <f t="shared" si="405"/>
        <v>#DIV/0!</v>
      </c>
      <c r="T239" s="393"/>
      <c r="U239" s="393"/>
      <c r="V239" s="355"/>
      <c r="W239" s="355"/>
      <c r="X239" s="355"/>
      <c r="Y239" s="355"/>
      <c r="Z239" s="354">
        <f t="shared" si="423"/>
        <v>0</v>
      </c>
      <c r="AA239" s="393" t="e">
        <f t="shared" si="406"/>
        <v>#DIV/0!</v>
      </c>
      <c r="AB239" s="354"/>
      <c r="AC239" s="393" t="e">
        <f t="shared" si="407"/>
        <v>#DIV/0!</v>
      </c>
      <c r="AD239" s="393"/>
      <c r="AE239" s="393"/>
      <c r="AF239" s="355"/>
      <c r="AG239" s="355"/>
      <c r="AH239" s="355"/>
      <c r="AI239" s="355"/>
      <c r="AJ239" s="354">
        <f t="shared" si="424"/>
        <v>0</v>
      </c>
      <c r="AK239" s="393" t="e">
        <f t="shared" si="408"/>
        <v>#DIV/0!</v>
      </c>
      <c r="AL239" s="354"/>
      <c r="AM239" s="387" t="e">
        <f t="shared" si="409"/>
        <v>#DIV/0!</v>
      </c>
      <c r="AN239" s="387"/>
      <c r="AO239" s="387"/>
      <c r="AP239" s="355"/>
      <c r="AQ239" s="355"/>
      <c r="AR239" s="355"/>
      <c r="AS239" s="355"/>
      <c r="AT239" s="351">
        <v>0</v>
      </c>
      <c r="AU239" s="351"/>
      <c r="AV239" s="351"/>
      <c r="AW239" s="351">
        <f>AX239+AZ239</f>
        <v>0</v>
      </c>
      <c r="AX239" s="351">
        <v>0</v>
      </c>
      <c r="AY239" s="351"/>
      <c r="AZ239" s="351"/>
      <c r="BA239" s="351">
        <f>BB239+BD239</f>
        <v>0</v>
      </c>
      <c r="BB239" s="351">
        <v>0</v>
      </c>
      <c r="BC239" s="351"/>
      <c r="BD239" s="351"/>
      <c r="BE239" s="356">
        <f t="shared" si="425"/>
        <v>0</v>
      </c>
      <c r="BF239" s="398" t="e">
        <f t="shared" si="410"/>
        <v>#DIV/0!</v>
      </c>
      <c r="BG239" s="356"/>
      <c r="BH239" s="398" t="e">
        <f t="shared" si="411"/>
        <v>#DIV/0!</v>
      </c>
      <c r="BI239" s="351"/>
      <c r="BJ239" s="351"/>
      <c r="BK239" s="351"/>
      <c r="BL239" s="351"/>
    </row>
    <row r="240" spans="2:66" s="43" customFormat="1" ht="44.25" hidden="1" customHeight="1" x14ac:dyDescent="0.25">
      <c r="B240" s="358"/>
      <c r="C240" s="191" t="s">
        <v>73</v>
      </c>
      <c r="D240" s="355"/>
      <c r="E240" s="355"/>
      <c r="F240" s="355"/>
      <c r="G240" s="355"/>
      <c r="H240" s="355"/>
      <c r="I240" s="355"/>
      <c r="J240" s="355"/>
      <c r="K240" s="354">
        <f t="shared" si="413"/>
        <v>0</v>
      </c>
      <c r="L240" s="354"/>
      <c r="M240" s="354"/>
      <c r="N240" s="354"/>
      <c r="O240" s="354"/>
      <c r="P240" s="354">
        <f t="shared" si="414"/>
        <v>0</v>
      </c>
      <c r="Q240" s="393" t="e">
        <f t="shared" si="404"/>
        <v>#DIV/0!</v>
      </c>
      <c r="R240" s="354"/>
      <c r="S240" s="393" t="e">
        <f t="shared" si="405"/>
        <v>#DIV/0!</v>
      </c>
      <c r="T240" s="393"/>
      <c r="U240" s="393"/>
      <c r="V240" s="355"/>
      <c r="W240" s="355"/>
      <c r="X240" s="355"/>
      <c r="Y240" s="355"/>
      <c r="Z240" s="354"/>
      <c r="AA240" s="393" t="e">
        <f t="shared" si="406"/>
        <v>#DIV/0!</v>
      </c>
      <c r="AB240" s="354"/>
      <c r="AC240" s="393" t="e">
        <f t="shared" si="407"/>
        <v>#DIV/0!</v>
      </c>
      <c r="AD240" s="393"/>
      <c r="AE240" s="393"/>
      <c r="AF240" s="355"/>
      <c r="AG240" s="355"/>
      <c r="AH240" s="355"/>
      <c r="AI240" s="355"/>
      <c r="AJ240" s="354"/>
      <c r="AK240" s="393" t="e">
        <f t="shared" si="408"/>
        <v>#DIV/0!</v>
      </c>
      <c r="AL240" s="354"/>
      <c r="AM240" s="387" t="e">
        <f t="shared" si="409"/>
        <v>#DIV/0!</v>
      </c>
      <c r="AN240" s="387"/>
      <c r="AO240" s="387"/>
      <c r="AP240" s="355"/>
      <c r="AQ240" s="355"/>
      <c r="AR240" s="355"/>
      <c r="AS240" s="355"/>
      <c r="AT240" s="351"/>
      <c r="AU240" s="351"/>
      <c r="AV240" s="351"/>
      <c r="AW240" s="351"/>
      <c r="AX240" s="351"/>
      <c r="AY240" s="351"/>
      <c r="AZ240" s="351"/>
      <c r="BA240" s="351"/>
      <c r="BB240" s="351"/>
      <c r="BC240" s="351"/>
      <c r="BD240" s="351"/>
      <c r="BE240" s="356"/>
      <c r="BF240" s="398" t="e">
        <f t="shared" si="410"/>
        <v>#DIV/0!</v>
      </c>
      <c r="BG240" s="356"/>
      <c r="BH240" s="398" t="e">
        <f t="shared" si="411"/>
        <v>#DIV/0!</v>
      </c>
      <c r="BI240" s="351"/>
      <c r="BJ240" s="351"/>
      <c r="BK240" s="351"/>
      <c r="BL240" s="351"/>
    </row>
    <row r="241" spans="2:64" s="43" customFormat="1" ht="60.75" hidden="1" customHeight="1" x14ac:dyDescent="0.25">
      <c r="B241" s="358"/>
      <c r="C241" s="191" t="s">
        <v>113</v>
      </c>
      <c r="D241" s="355"/>
      <c r="E241" s="355"/>
      <c r="F241" s="355"/>
      <c r="G241" s="355"/>
      <c r="H241" s="355"/>
      <c r="I241" s="355"/>
      <c r="J241" s="355"/>
      <c r="K241" s="354">
        <f t="shared" si="413"/>
        <v>0</v>
      </c>
      <c r="L241" s="354"/>
      <c r="M241" s="354"/>
      <c r="N241" s="354"/>
      <c r="O241" s="354"/>
      <c r="P241" s="354">
        <f t="shared" si="414"/>
        <v>0</v>
      </c>
      <c r="Q241" s="393" t="e">
        <f t="shared" si="404"/>
        <v>#DIV/0!</v>
      </c>
      <c r="R241" s="354"/>
      <c r="S241" s="393" t="e">
        <f t="shared" si="405"/>
        <v>#DIV/0!</v>
      </c>
      <c r="T241" s="393"/>
      <c r="U241" s="393"/>
      <c r="V241" s="355"/>
      <c r="W241" s="355"/>
      <c r="X241" s="355"/>
      <c r="Y241" s="355"/>
      <c r="Z241" s="354"/>
      <c r="AA241" s="393" t="e">
        <f t="shared" si="406"/>
        <v>#DIV/0!</v>
      </c>
      <c r="AB241" s="354"/>
      <c r="AC241" s="393" t="e">
        <f t="shared" si="407"/>
        <v>#DIV/0!</v>
      </c>
      <c r="AD241" s="393"/>
      <c r="AE241" s="393"/>
      <c r="AF241" s="355"/>
      <c r="AG241" s="355"/>
      <c r="AH241" s="355"/>
      <c r="AI241" s="355"/>
      <c r="AJ241" s="354"/>
      <c r="AK241" s="393" t="e">
        <f t="shared" si="408"/>
        <v>#DIV/0!</v>
      </c>
      <c r="AL241" s="354"/>
      <c r="AM241" s="387" t="e">
        <f t="shared" si="409"/>
        <v>#DIV/0!</v>
      </c>
      <c r="AN241" s="387"/>
      <c r="AO241" s="387"/>
      <c r="AP241" s="355"/>
      <c r="AQ241" s="355"/>
      <c r="AR241" s="355"/>
      <c r="AS241" s="355"/>
      <c r="AT241" s="351"/>
      <c r="AU241" s="351"/>
      <c r="AV241" s="351"/>
      <c r="AW241" s="351"/>
      <c r="AX241" s="351"/>
      <c r="AY241" s="351"/>
      <c r="AZ241" s="351"/>
      <c r="BA241" s="351"/>
      <c r="BB241" s="351"/>
      <c r="BC241" s="351"/>
      <c r="BD241" s="351"/>
      <c r="BE241" s="356"/>
      <c r="BF241" s="398" t="e">
        <f t="shared" si="410"/>
        <v>#DIV/0!</v>
      </c>
      <c r="BG241" s="356"/>
      <c r="BH241" s="398" t="e">
        <f t="shared" si="411"/>
        <v>#DIV/0!</v>
      </c>
      <c r="BI241" s="351"/>
      <c r="BJ241" s="351"/>
      <c r="BK241" s="351"/>
      <c r="BL241" s="351"/>
    </row>
    <row r="242" spans="2:64" s="36" customFormat="1" ht="46.5" hidden="1" customHeight="1" x14ac:dyDescent="0.25">
      <c r="B242" s="307"/>
      <c r="C242" s="187" t="s">
        <v>57</v>
      </c>
      <c r="D242" s="308"/>
      <c r="E242" s="308"/>
      <c r="F242" s="308"/>
      <c r="G242" s="308"/>
      <c r="H242" s="308"/>
      <c r="I242" s="308"/>
      <c r="J242" s="308"/>
      <c r="K242" s="354">
        <f t="shared" si="413"/>
        <v>0</v>
      </c>
      <c r="L242" s="309">
        <v>0</v>
      </c>
      <c r="M242" s="309"/>
      <c r="N242" s="309"/>
      <c r="O242" s="309"/>
      <c r="P242" s="354">
        <f t="shared" si="414"/>
        <v>0</v>
      </c>
      <c r="Q242" s="393" t="e">
        <f t="shared" si="404"/>
        <v>#DIV/0!</v>
      </c>
      <c r="R242" s="354">
        <f>AF242-L242</f>
        <v>0</v>
      </c>
      <c r="S242" s="393" t="e">
        <f t="shared" si="405"/>
        <v>#DIV/0!</v>
      </c>
      <c r="T242" s="393"/>
      <c r="U242" s="393"/>
      <c r="V242" s="308"/>
      <c r="W242" s="308"/>
      <c r="X242" s="308"/>
      <c r="Y242" s="308"/>
      <c r="Z242" s="354">
        <f>AB242+AH242</f>
        <v>0</v>
      </c>
      <c r="AA242" s="393" t="e">
        <f t="shared" si="406"/>
        <v>#DIV/0!</v>
      </c>
      <c r="AB242" s="354">
        <f>AQ242-X242</f>
        <v>0</v>
      </c>
      <c r="AC242" s="393" t="e">
        <f t="shared" si="407"/>
        <v>#DIV/0!</v>
      </c>
      <c r="AD242" s="393"/>
      <c r="AE242" s="393"/>
      <c r="AF242" s="308"/>
      <c r="AG242" s="308"/>
      <c r="AH242" s="308"/>
      <c r="AI242" s="308"/>
      <c r="AJ242" s="354">
        <f>AL242+AR242</f>
        <v>0</v>
      </c>
      <c r="AK242" s="393" t="e">
        <f t="shared" si="408"/>
        <v>#DIV/0!</v>
      </c>
      <c r="AL242" s="354">
        <f>AY242-AH242</f>
        <v>0</v>
      </c>
      <c r="AM242" s="387" t="e">
        <f t="shared" si="409"/>
        <v>#DIV/0!</v>
      </c>
      <c r="AN242" s="387"/>
      <c r="AO242" s="387"/>
      <c r="AP242" s="308"/>
      <c r="AQ242" s="308"/>
      <c r="AR242" s="308"/>
      <c r="AS242" s="308"/>
      <c r="AT242" s="310">
        <f>BB242-AF242</f>
        <v>154000</v>
      </c>
      <c r="AU242" s="310"/>
      <c r="AV242" s="310"/>
      <c r="AW242" s="310"/>
      <c r="AX242" s="310"/>
      <c r="AY242" s="310"/>
      <c r="AZ242" s="310"/>
      <c r="BA242" s="310">
        <f t="shared" ref="BA242:BA252" si="426">BB242</f>
        <v>154000</v>
      </c>
      <c r="BB242" s="310">
        <v>154000</v>
      </c>
      <c r="BC242" s="310"/>
      <c r="BD242" s="310"/>
      <c r="BE242" s="356">
        <f>BG242+BK242</f>
        <v>0</v>
      </c>
      <c r="BF242" s="398" t="e">
        <f t="shared" si="410"/>
        <v>#DIV/0!</v>
      </c>
      <c r="BG242" s="356">
        <f>BR242-BC242</f>
        <v>0</v>
      </c>
      <c r="BH242" s="398" t="e">
        <f t="shared" si="411"/>
        <v>#DIV/0!</v>
      </c>
      <c r="BI242" s="310"/>
      <c r="BJ242" s="310"/>
      <c r="BK242" s="310"/>
      <c r="BL242" s="310"/>
    </row>
    <row r="243" spans="2:64" s="37" customFormat="1" ht="61.5" hidden="1" customHeight="1" x14ac:dyDescent="0.25">
      <c r="B243" s="318"/>
      <c r="C243" s="204" t="s">
        <v>114</v>
      </c>
      <c r="D243" s="319"/>
      <c r="E243" s="319"/>
      <c r="F243" s="319"/>
      <c r="G243" s="319"/>
      <c r="H243" s="319"/>
      <c r="I243" s="319"/>
      <c r="J243" s="319"/>
      <c r="K243" s="320">
        <f t="shared" si="413"/>
        <v>0</v>
      </c>
      <c r="L243" s="320">
        <v>0</v>
      </c>
      <c r="M243" s="320"/>
      <c r="N243" s="320"/>
      <c r="O243" s="320"/>
      <c r="P243" s="320">
        <f t="shared" si="414"/>
        <v>0</v>
      </c>
      <c r="Q243" s="409">
        <v>0</v>
      </c>
      <c r="R243" s="320">
        <v>0</v>
      </c>
      <c r="S243" s="409">
        <v>0</v>
      </c>
      <c r="T243" s="409"/>
      <c r="U243" s="409"/>
      <c r="V243" s="319"/>
      <c r="W243" s="319"/>
      <c r="X243" s="319"/>
      <c r="Y243" s="319"/>
      <c r="Z243" s="320"/>
      <c r="AA243" s="409"/>
      <c r="AB243" s="320"/>
      <c r="AC243" s="409"/>
      <c r="AD243" s="409"/>
      <c r="AE243" s="409"/>
      <c r="AF243" s="319"/>
      <c r="AG243" s="319"/>
      <c r="AH243" s="319"/>
      <c r="AI243" s="319"/>
      <c r="AJ243" s="320"/>
      <c r="AK243" s="409"/>
      <c r="AL243" s="320"/>
      <c r="AM243" s="387"/>
      <c r="AN243" s="387"/>
      <c r="AO243" s="387"/>
      <c r="AP243" s="319"/>
      <c r="AQ243" s="319"/>
      <c r="AR243" s="319"/>
      <c r="AS243" s="319"/>
      <c r="AT243" s="321"/>
      <c r="AU243" s="321"/>
      <c r="AV243" s="321"/>
      <c r="AW243" s="321"/>
      <c r="AX243" s="321"/>
      <c r="AY243" s="321"/>
      <c r="AZ243" s="321"/>
      <c r="BA243" s="321"/>
      <c r="BB243" s="321"/>
      <c r="BC243" s="321"/>
      <c r="BD243" s="321"/>
      <c r="BE243" s="322"/>
      <c r="BF243" s="398" t="e">
        <f t="shared" si="410"/>
        <v>#DIV/0!</v>
      </c>
      <c r="BG243" s="322"/>
      <c r="BH243" s="398" t="e">
        <f t="shared" si="411"/>
        <v>#DIV/0!</v>
      </c>
      <c r="BI243" s="321"/>
      <c r="BJ243" s="321"/>
      <c r="BK243" s="321"/>
      <c r="BL243" s="321"/>
    </row>
    <row r="244" spans="2:64" s="41" customFormat="1" ht="153.75" customHeight="1" x14ac:dyDescent="0.25">
      <c r="B244" s="301" t="s">
        <v>67</v>
      </c>
      <c r="C244" s="190" t="s">
        <v>72</v>
      </c>
      <c r="D244" s="302"/>
      <c r="E244" s="303">
        <f t="shared" ref="E244:E253" si="427">F244+G244</f>
        <v>0</v>
      </c>
      <c r="F244" s="302">
        <f>SUM(F245:F249)</f>
        <v>0</v>
      </c>
      <c r="G244" s="302">
        <f>SUM(G245:G249)</f>
        <v>0</v>
      </c>
      <c r="H244" s="302">
        <f>I244</f>
        <v>0</v>
      </c>
      <c r="I244" s="302">
        <f>I245</f>
        <v>0</v>
      </c>
      <c r="J244" s="302"/>
      <c r="K244" s="304">
        <f t="shared" si="413"/>
        <v>130566.62252999999</v>
      </c>
      <c r="L244" s="304">
        <f>L245+L246</f>
        <v>130566.62252999999</v>
      </c>
      <c r="M244" s="304"/>
      <c r="N244" s="304"/>
      <c r="O244" s="304"/>
      <c r="P244" s="304">
        <f>R244</f>
        <v>0</v>
      </c>
      <c r="Q244" s="389">
        <f t="shared" si="404"/>
        <v>0</v>
      </c>
      <c r="R244" s="304">
        <f>R245+R246</f>
        <v>0</v>
      </c>
      <c r="S244" s="389">
        <f t="shared" si="405"/>
        <v>0</v>
      </c>
      <c r="T244" s="389"/>
      <c r="U244" s="389"/>
      <c r="V244" s="302"/>
      <c r="W244" s="302"/>
      <c r="X244" s="302">
        <f>SUM(X245:X249)</f>
        <v>0</v>
      </c>
      <c r="Y244" s="302"/>
      <c r="Z244" s="304">
        <f>AB244</f>
        <v>0</v>
      </c>
      <c r="AA244" s="389">
        <f t="shared" si="406"/>
        <v>0</v>
      </c>
      <c r="AB244" s="304">
        <f>AB245+AB246</f>
        <v>0</v>
      </c>
      <c r="AC244" s="389">
        <f t="shared" si="407"/>
        <v>0</v>
      </c>
      <c r="AD244" s="389"/>
      <c r="AE244" s="389"/>
      <c r="AF244" s="302"/>
      <c r="AG244" s="302"/>
      <c r="AH244" s="302">
        <f>SUM(AH245:AH249)</f>
        <v>0</v>
      </c>
      <c r="AI244" s="302"/>
      <c r="AJ244" s="304">
        <f>AL244</f>
        <v>15566.42223</v>
      </c>
      <c r="AK244" s="389">
        <f t="shared" si="408"/>
        <v>0.11922206401887542</v>
      </c>
      <c r="AL244" s="304">
        <f>AL245+AL246</f>
        <v>15566.42223</v>
      </c>
      <c r="AM244" s="387">
        <f t="shared" si="409"/>
        <v>0.11922206401887542</v>
      </c>
      <c r="AN244" s="387"/>
      <c r="AO244" s="387"/>
      <c r="AP244" s="302"/>
      <c r="AQ244" s="302"/>
      <c r="AR244" s="302">
        <f>SUM(AR245:AR249)</f>
        <v>0</v>
      </c>
      <c r="AS244" s="302"/>
      <c r="AT244" s="305">
        <f>AT245+AT246</f>
        <v>0</v>
      </c>
      <c r="AU244" s="305"/>
      <c r="AV244" s="305"/>
      <c r="AW244" s="305">
        <f>AX244</f>
        <v>0</v>
      </c>
      <c r="AX244" s="305">
        <f>AX245</f>
        <v>0</v>
      </c>
      <c r="AY244" s="305"/>
      <c r="AZ244" s="305"/>
      <c r="BA244" s="305">
        <f t="shared" si="426"/>
        <v>232566.62252999999</v>
      </c>
      <c r="BB244" s="305">
        <f>BB245+BB246</f>
        <v>232566.62252999999</v>
      </c>
      <c r="BC244" s="305"/>
      <c r="BD244" s="305"/>
      <c r="BE244" s="306">
        <f>BG244</f>
        <v>130566.62252999999</v>
      </c>
      <c r="BF244" s="390">
        <f t="shared" si="410"/>
        <v>1</v>
      </c>
      <c r="BG244" s="306">
        <f>BG245+BG246</f>
        <v>130566.62252999999</v>
      </c>
      <c r="BH244" s="390">
        <f t="shared" si="411"/>
        <v>1</v>
      </c>
      <c r="BI244" s="305"/>
      <c r="BJ244" s="305"/>
      <c r="BK244" s="305"/>
      <c r="BL244" s="305"/>
    </row>
    <row r="245" spans="2:64" s="36" customFormat="1" ht="46.5" hidden="1" customHeight="1" x14ac:dyDescent="0.25">
      <c r="B245" s="307"/>
      <c r="C245" s="187" t="s">
        <v>57</v>
      </c>
      <c r="D245" s="308"/>
      <c r="E245" s="308"/>
      <c r="F245" s="308"/>
      <c r="G245" s="308"/>
      <c r="H245" s="308"/>
      <c r="I245" s="308"/>
      <c r="J245" s="308"/>
      <c r="K245" s="309">
        <f t="shared" si="413"/>
        <v>0</v>
      </c>
      <c r="L245" s="309">
        <v>0</v>
      </c>
      <c r="M245" s="309"/>
      <c r="N245" s="309"/>
      <c r="O245" s="309"/>
      <c r="P245" s="309">
        <f t="shared" ref="P245:P252" si="428">R245+X245</f>
        <v>0</v>
      </c>
      <c r="Q245" s="393" t="e">
        <f t="shared" si="404"/>
        <v>#DIV/0!</v>
      </c>
      <c r="R245" s="309">
        <f>AF245-L245</f>
        <v>0</v>
      </c>
      <c r="S245" s="393" t="e">
        <f t="shared" si="405"/>
        <v>#DIV/0!</v>
      </c>
      <c r="T245" s="393"/>
      <c r="U245" s="393"/>
      <c r="V245" s="308"/>
      <c r="W245" s="308"/>
      <c r="X245" s="308"/>
      <c r="Y245" s="308"/>
      <c r="Z245" s="309">
        <f t="shared" ref="Z245" si="429">AB245+AH245</f>
        <v>0</v>
      </c>
      <c r="AA245" s="393" t="e">
        <f t="shared" si="406"/>
        <v>#DIV/0!</v>
      </c>
      <c r="AB245" s="309">
        <f>AQ245-X245</f>
        <v>0</v>
      </c>
      <c r="AC245" s="393" t="e">
        <f t="shared" si="407"/>
        <v>#DIV/0!</v>
      </c>
      <c r="AD245" s="393"/>
      <c r="AE245" s="393"/>
      <c r="AF245" s="308"/>
      <c r="AG245" s="308"/>
      <c r="AH245" s="308"/>
      <c r="AI245" s="308"/>
      <c r="AJ245" s="309">
        <f t="shared" ref="AJ245" si="430">AL245+AR245</f>
        <v>0</v>
      </c>
      <c r="AK245" s="393" t="e">
        <f t="shared" si="408"/>
        <v>#DIV/0!</v>
      </c>
      <c r="AL245" s="309">
        <f>AY245-AH245</f>
        <v>0</v>
      </c>
      <c r="AM245" s="387" t="e">
        <f t="shared" si="409"/>
        <v>#DIV/0!</v>
      </c>
      <c r="AN245" s="387"/>
      <c r="AO245" s="387"/>
      <c r="AP245" s="308"/>
      <c r="AQ245" s="308"/>
      <c r="AR245" s="308"/>
      <c r="AS245" s="308"/>
      <c r="AT245" s="310">
        <v>0</v>
      </c>
      <c r="AU245" s="310"/>
      <c r="AV245" s="310"/>
      <c r="AW245" s="310"/>
      <c r="AX245" s="310"/>
      <c r="AY245" s="310"/>
      <c r="AZ245" s="310"/>
      <c r="BA245" s="310">
        <f t="shared" si="426"/>
        <v>217000</v>
      </c>
      <c r="BB245" s="310">
        <v>217000</v>
      </c>
      <c r="BC245" s="310"/>
      <c r="BD245" s="310"/>
      <c r="BE245" s="311">
        <f t="shared" ref="BE245" si="431">BG245+BK245</f>
        <v>0</v>
      </c>
      <c r="BF245" s="398" t="e">
        <f t="shared" si="410"/>
        <v>#DIV/0!</v>
      </c>
      <c r="BG245" s="311">
        <f>BR245-BC245</f>
        <v>0</v>
      </c>
      <c r="BH245" s="398" t="e">
        <f t="shared" si="411"/>
        <v>#DIV/0!</v>
      </c>
      <c r="BI245" s="310"/>
      <c r="BJ245" s="310"/>
      <c r="BK245" s="310"/>
      <c r="BL245" s="310"/>
    </row>
    <row r="246" spans="2:64" s="45" customFormat="1" ht="46.5" customHeight="1" x14ac:dyDescent="0.25">
      <c r="B246" s="301"/>
      <c r="C246" s="186" t="s">
        <v>56</v>
      </c>
      <c r="D246" s="303"/>
      <c r="E246" s="303"/>
      <c r="F246" s="303"/>
      <c r="G246" s="303"/>
      <c r="H246" s="303"/>
      <c r="I246" s="303"/>
      <c r="J246" s="303"/>
      <c r="K246" s="229">
        <f t="shared" si="413"/>
        <v>130566.62252999999</v>
      </c>
      <c r="L246" s="229">
        <f>SUM(L247:L249)</f>
        <v>130566.62252999999</v>
      </c>
      <c r="M246" s="229"/>
      <c r="N246" s="229"/>
      <c r="O246" s="229"/>
      <c r="P246" s="229">
        <f>R246</f>
        <v>0</v>
      </c>
      <c r="Q246" s="389">
        <f t="shared" si="404"/>
        <v>0</v>
      </c>
      <c r="R246" s="229">
        <f>SUM(R247:R249)</f>
        <v>0</v>
      </c>
      <c r="S246" s="389">
        <f t="shared" si="405"/>
        <v>0</v>
      </c>
      <c r="T246" s="389"/>
      <c r="U246" s="389"/>
      <c r="V246" s="303"/>
      <c r="W246" s="303"/>
      <c r="X246" s="303"/>
      <c r="Y246" s="303"/>
      <c r="Z246" s="229">
        <f>AB246</f>
        <v>0</v>
      </c>
      <c r="AA246" s="389">
        <f t="shared" si="406"/>
        <v>0</v>
      </c>
      <c r="AB246" s="229">
        <f>SUM(AB247:AB249)</f>
        <v>0</v>
      </c>
      <c r="AC246" s="389">
        <f t="shared" si="407"/>
        <v>0</v>
      </c>
      <c r="AD246" s="389"/>
      <c r="AE246" s="389"/>
      <c r="AF246" s="303"/>
      <c r="AG246" s="303"/>
      <c r="AH246" s="303"/>
      <c r="AI246" s="303"/>
      <c r="AJ246" s="229">
        <f>AL246</f>
        <v>15566.42223</v>
      </c>
      <c r="AK246" s="389">
        <f t="shared" si="408"/>
        <v>0.11922206401887542</v>
      </c>
      <c r="AL246" s="229">
        <f>SUM(AL247:AL249)</f>
        <v>15566.42223</v>
      </c>
      <c r="AM246" s="387">
        <f t="shared" si="409"/>
        <v>0.11922206401887542</v>
      </c>
      <c r="AN246" s="387"/>
      <c r="AO246" s="387"/>
      <c r="AP246" s="303"/>
      <c r="AQ246" s="303"/>
      <c r="AR246" s="303"/>
      <c r="AS246" s="303"/>
      <c r="AT246" s="331">
        <v>0</v>
      </c>
      <c r="AU246" s="331"/>
      <c r="AV246" s="331"/>
      <c r="AW246" s="331"/>
      <c r="AX246" s="331"/>
      <c r="AY246" s="331"/>
      <c r="AZ246" s="331"/>
      <c r="BA246" s="331">
        <f t="shared" si="426"/>
        <v>15566.622530000001</v>
      </c>
      <c r="BB246" s="331">
        <f>BB247+BB248+BB249</f>
        <v>15566.622530000001</v>
      </c>
      <c r="BC246" s="331"/>
      <c r="BD246" s="331"/>
      <c r="BE246" s="230">
        <f>BG246</f>
        <v>130566.62252999999</v>
      </c>
      <c r="BF246" s="390">
        <f t="shared" si="410"/>
        <v>1</v>
      </c>
      <c r="BG246" s="230">
        <f>SUM(BG247:BG249)</f>
        <v>130566.62252999999</v>
      </c>
      <c r="BH246" s="390">
        <f t="shared" si="411"/>
        <v>1</v>
      </c>
      <c r="BI246" s="331"/>
      <c r="BJ246" s="331"/>
      <c r="BK246" s="331"/>
      <c r="BL246" s="331"/>
    </row>
    <row r="247" spans="2:64" s="43" customFormat="1" ht="30.75" hidden="1" customHeight="1" x14ac:dyDescent="0.25">
      <c r="B247" s="358"/>
      <c r="C247" s="191" t="s">
        <v>65</v>
      </c>
      <c r="D247" s="355"/>
      <c r="E247" s="355"/>
      <c r="F247" s="355"/>
      <c r="G247" s="355"/>
      <c r="H247" s="355"/>
      <c r="I247" s="355"/>
      <c r="J247" s="355"/>
      <c r="K247" s="354">
        <f t="shared" si="413"/>
        <v>0</v>
      </c>
      <c r="L247" s="354">
        <v>0</v>
      </c>
      <c r="M247" s="354"/>
      <c r="N247" s="354"/>
      <c r="O247" s="354"/>
      <c r="P247" s="354">
        <f>R247</f>
        <v>0</v>
      </c>
      <c r="Q247" s="393" t="e">
        <f t="shared" si="404"/>
        <v>#DIV/0!</v>
      </c>
      <c r="R247" s="354">
        <f>AF247-L247</f>
        <v>0</v>
      </c>
      <c r="S247" s="393" t="e">
        <f t="shared" si="405"/>
        <v>#DIV/0!</v>
      </c>
      <c r="T247" s="393"/>
      <c r="U247" s="393"/>
      <c r="V247" s="355"/>
      <c r="W247" s="355"/>
      <c r="X247" s="355"/>
      <c r="Y247" s="355"/>
      <c r="Z247" s="354">
        <f>AB247</f>
        <v>0</v>
      </c>
      <c r="AA247" s="393" t="e">
        <f t="shared" si="406"/>
        <v>#DIV/0!</v>
      </c>
      <c r="AB247" s="354">
        <f>AQ247-X247</f>
        <v>0</v>
      </c>
      <c r="AC247" s="393" t="e">
        <f t="shared" si="407"/>
        <v>#DIV/0!</v>
      </c>
      <c r="AD247" s="393"/>
      <c r="AE247" s="393"/>
      <c r="AF247" s="355"/>
      <c r="AG247" s="355"/>
      <c r="AH247" s="355"/>
      <c r="AI247" s="355"/>
      <c r="AJ247" s="354">
        <f>AL247</f>
        <v>0</v>
      </c>
      <c r="AK247" s="393" t="e">
        <f t="shared" si="408"/>
        <v>#DIV/0!</v>
      </c>
      <c r="AL247" s="354">
        <f>AY247-AH247</f>
        <v>0</v>
      </c>
      <c r="AM247" s="387" t="e">
        <f t="shared" si="409"/>
        <v>#DIV/0!</v>
      </c>
      <c r="AN247" s="387"/>
      <c r="AO247" s="387"/>
      <c r="AP247" s="355"/>
      <c r="AQ247" s="355"/>
      <c r="AR247" s="355"/>
      <c r="AS247" s="355"/>
      <c r="AT247" s="351">
        <f>BB247-AF247</f>
        <v>0</v>
      </c>
      <c r="AU247" s="351"/>
      <c r="AV247" s="351"/>
      <c r="AW247" s="351"/>
      <c r="AX247" s="351"/>
      <c r="AY247" s="351"/>
      <c r="AZ247" s="351"/>
      <c r="BA247" s="351">
        <f t="shared" si="426"/>
        <v>0</v>
      </c>
      <c r="BB247" s="351">
        <f>L247</f>
        <v>0</v>
      </c>
      <c r="BC247" s="351"/>
      <c r="BD247" s="351"/>
      <c r="BE247" s="356">
        <f>BG247</f>
        <v>0</v>
      </c>
      <c r="BF247" s="398" t="e">
        <f t="shared" si="410"/>
        <v>#DIV/0!</v>
      </c>
      <c r="BG247" s="356">
        <f>BR247-BC247</f>
        <v>0</v>
      </c>
      <c r="BH247" s="398" t="e">
        <f t="shared" si="411"/>
        <v>#DIV/0!</v>
      </c>
      <c r="BI247" s="351"/>
      <c r="BJ247" s="351"/>
      <c r="BK247" s="351"/>
      <c r="BL247" s="351"/>
    </row>
    <row r="248" spans="2:64" s="43" customFormat="1" ht="62.25" hidden="1" customHeight="1" x14ac:dyDescent="0.25">
      <c r="B248" s="358"/>
      <c r="C248" s="191" t="s">
        <v>73</v>
      </c>
      <c r="D248" s="355"/>
      <c r="E248" s="355"/>
      <c r="F248" s="355"/>
      <c r="G248" s="355"/>
      <c r="H248" s="355"/>
      <c r="I248" s="355"/>
      <c r="J248" s="355"/>
      <c r="K248" s="354">
        <f t="shared" si="413"/>
        <v>115000</v>
      </c>
      <c r="L248" s="354">
        <v>115000</v>
      </c>
      <c r="M248" s="354"/>
      <c r="N248" s="354"/>
      <c r="O248" s="354"/>
      <c r="P248" s="354">
        <f>R248</f>
        <v>0</v>
      </c>
      <c r="Q248" s="387">
        <f t="shared" si="404"/>
        <v>0</v>
      </c>
      <c r="R248" s="354"/>
      <c r="S248" s="387">
        <f t="shared" si="405"/>
        <v>0</v>
      </c>
      <c r="T248" s="387"/>
      <c r="U248" s="387"/>
      <c r="V248" s="355"/>
      <c r="W248" s="355"/>
      <c r="X248" s="355"/>
      <c r="Y248" s="355"/>
      <c r="Z248" s="354">
        <f>AB248</f>
        <v>0</v>
      </c>
      <c r="AA248" s="387">
        <f t="shared" si="406"/>
        <v>0</v>
      </c>
      <c r="AB248" s="354">
        <v>0</v>
      </c>
      <c r="AC248" s="387">
        <f t="shared" si="407"/>
        <v>0</v>
      </c>
      <c r="AD248" s="387"/>
      <c r="AE248" s="387"/>
      <c r="AF248" s="355"/>
      <c r="AG248" s="355"/>
      <c r="AH248" s="355"/>
      <c r="AI248" s="355"/>
      <c r="AJ248" s="354">
        <f>AL248</f>
        <v>0</v>
      </c>
      <c r="AK248" s="389">
        <f t="shared" si="408"/>
        <v>0</v>
      </c>
      <c r="AL248" s="354">
        <f>AB248</f>
        <v>0</v>
      </c>
      <c r="AM248" s="387">
        <f t="shared" si="409"/>
        <v>0</v>
      </c>
      <c r="AN248" s="387"/>
      <c r="AO248" s="387"/>
      <c r="AP248" s="355"/>
      <c r="AQ248" s="355"/>
      <c r="AR248" s="355"/>
      <c r="AS248" s="355"/>
      <c r="AT248" s="351">
        <v>0</v>
      </c>
      <c r="AU248" s="351"/>
      <c r="AV248" s="351"/>
      <c r="AW248" s="351"/>
      <c r="AX248" s="351"/>
      <c r="AY248" s="351"/>
      <c r="AZ248" s="351"/>
      <c r="BA248" s="351">
        <f t="shared" si="426"/>
        <v>0</v>
      </c>
      <c r="BB248" s="351">
        <f>AF248</f>
        <v>0</v>
      </c>
      <c r="BC248" s="351"/>
      <c r="BD248" s="351"/>
      <c r="BE248" s="356">
        <f>BG248</f>
        <v>115000</v>
      </c>
      <c r="BF248" s="405">
        <f t="shared" si="410"/>
        <v>1</v>
      </c>
      <c r="BG248" s="356">
        <f t="shared" ref="BG248:BG249" si="432">L248-AB248</f>
        <v>115000</v>
      </c>
      <c r="BH248" s="405">
        <f t="shared" si="411"/>
        <v>1</v>
      </c>
      <c r="BI248" s="351"/>
      <c r="BJ248" s="351"/>
      <c r="BK248" s="351"/>
      <c r="BL248" s="351"/>
    </row>
    <row r="249" spans="2:64" s="43" customFormat="1" ht="27.75" hidden="1" customHeight="1" x14ac:dyDescent="0.25">
      <c r="B249" s="358"/>
      <c r="C249" s="191" t="s">
        <v>66</v>
      </c>
      <c r="D249" s="355"/>
      <c r="E249" s="355">
        <f t="shared" si="427"/>
        <v>0</v>
      </c>
      <c r="F249" s="355"/>
      <c r="G249" s="355"/>
      <c r="H249" s="355"/>
      <c r="I249" s="355"/>
      <c r="J249" s="355"/>
      <c r="K249" s="354">
        <f t="shared" si="413"/>
        <v>15566.622530000001</v>
      </c>
      <c r="L249" s="354">
        <v>15566.622530000001</v>
      </c>
      <c r="M249" s="354"/>
      <c r="N249" s="354"/>
      <c r="O249" s="354"/>
      <c r="P249" s="354">
        <f>R249</f>
        <v>0</v>
      </c>
      <c r="Q249" s="387">
        <f t="shared" si="404"/>
        <v>0</v>
      </c>
      <c r="R249" s="354"/>
      <c r="S249" s="387">
        <f t="shared" si="405"/>
        <v>0</v>
      </c>
      <c r="T249" s="387"/>
      <c r="U249" s="387"/>
      <c r="V249" s="355"/>
      <c r="W249" s="355"/>
      <c r="X249" s="355"/>
      <c r="Y249" s="355"/>
      <c r="Z249" s="354">
        <f>AB249</f>
        <v>0</v>
      </c>
      <c r="AA249" s="387">
        <f t="shared" si="406"/>
        <v>0</v>
      </c>
      <c r="AB249" s="354">
        <v>0</v>
      </c>
      <c r="AC249" s="387">
        <f t="shared" si="407"/>
        <v>0</v>
      </c>
      <c r="AD249" s="387"/>
      <c r="AE249" s="387"/>
      <c r="AF249" s="355"/>
      <c r="AG249" s="355"/>
      <c r="AH249" s="355"/>
      <c r="AI249" s="355"/>
      <c r="AJ249" s="354">
        <f>AL249</f>
        <v>15566.42223</v>
      </c>
      <c r="AK249" s="389">
        <f t="shared" si="408"/>
        <v>0.99998713272582962</v>
      </c>
      <c r="AL249" s="354">
        <f>15566.42223</f>
        <v>15566.42223</v>
      </c>
      <c r="AM249" s="387">
        <f t="shared" si="409"/>
        <v>0.99998713272582962</v>
      </c>
      <c r="AN249" s="387"/>
      <c r="AO249" s="387"/>
      <c r="AP249" s="355"/>
      <c r="AQ249" s="355"/>
      <c r="AR249" s="355"/>
      <c r="AS249" s="355"/>
      <c r="AT249" s="351">
        <f>BB249-AF249</f>
        <v>15566.622530000001</v>
      </c>
      <c r="AU249" s="351"/>
      <c r="AV249" s="351"/>
      <c r="AW249" s="351"/>
      <c r="AX249" s="351"/>
      <c r="AY249" s="351"/>
      <c r="AZ249" s="351"/>
      <c r="BA249" s="351">
        <f t="shared" si="426"/>
        <v>15566.622530000001</v>
      </c>
      <c r="BB249" s="351">
        <f>L249</f>
        <v>15566.622530000001</v>
      </c>
      <c r="BC249" s="351"/>
      <c r="BD249" s="351"/>
      <c r="BE249" s="356">
        <f>BG249</f>
        <v>15566.622530000001</v>
      </c>
      <c r="BF249" s="405">
        <f t="shared" si="410"/>
        <v>1</v>
      </c>
      <c r="BG249" s="356">
        <f t="shared" si="432"/>
        <v>15566.622530000001</v>
      </c>
      <c r="BH249" s="405">
        <f t="shared" si="411"/>
        <v>1</v>
      </c>
      <c r="BI249" s="351"/>
      <c r="BJ249" s="351"/>
      <c r="BK249" s="351"/>
      <c r="BL249" s="351"/>
    </row>
    <row r="250" spans="2:64" s="41" customFormat="1" ht="54.75" customHeight="1" x14ac:dyDescent="0.25">
      <c r="B250" s="301" t="s">
        <v>71</v>
      </c>
      <c r="C250" s="186" t="s">
        <v>74</v>
      </c>
      <c r="D250" s="302"/>
      <c r="E250" s="303">
        <f t="shared" si="427"/>
        <v>55000</v>
      </c>
      <c r="F250" s="302">
        <f>SUM(F251:F252)</f>
        <v>55000</v>
      </c>
      <c r="G250" s="302">
        <f>SUM(G251:G252)</f>
        <v>0</v>
      </c>
      <c r="H250" s="302">
        <f>I250</f>
        <v>52516.933359999995</v>
      </c>
      <c r="I250" s="302">
        <f>I251</f>
        <v>52516.933359999995</v>
      </c>
      <c r="J250" s="302"/>
      <c r="K250" s="304">
        <f t="shared" si="413"/>
        <v>115853.53336</v>
      </c>
      <c r="L250" s="304">
        <f>L251+L252</f>
        <v>115853.53336</v>
      </c>
      <c r="M250" s="304"/>
      <c r="N250" s="304"/>
      <c r="O250" s="304"/>
      <c r="P250" s="304">
        <f t="shared" si="428"/>
        <v>45879.548360000001</v>
      </c>
      <c r="Q250" s="389">
        <f t="shared" si="404"/>
        <v>0.39601337162014028</v>
      </c>
      <c r="R250" s="229">
        <f>SUM(R251:R252)</f>
        <v>45879.548360000001</v>
      </c>
      <c r="S250" s="389">
        <f t="shared" si="405"/>
        <v>0.39601337162014028</v>
      </c>
      <c r="T250" s="389"/>
      <c r="U250" s="389"/>
      <c r="V250" s="302"/>
      <c r="W250" s="302"/>
      <c r="X250" s="302">
        <f>SUM(X251:X252)</f>
        <v>0</v>
      </c>
      <c r="Y250" s="302"/>
      <c r="Z250" s="304">
        <f t="shared" ref="Z250:Z252" si="433">AB250+AH250</f>
        <v>45879.548360000001</v>
      </c>
      <c r="AA250" s="389">
        <f t="shared" si="406"/>
        <v>0.39601337162014028</v>
      </c>
      <c r="AB250" s="229">
        <f>SUM(AB251:AB252)</f>
        <v>45879.548360000001</v>
      </c>
      <c r="AC250" s="389">
        <f t="shared" si="407"/>
        <v>0.39601337162014028</v>
      </c>
      <c r="AD250" s="389"/>
      <c r="AE250" s="389"/>
      <c r="AF250" s="302"/>
      <c r="AG250" s="302"/>
      <c r="AH250" s="302">
        <f>SUM(AH251:AH252)</f>
        <v>0</v>
      </c>
      <c r="AI250" s="302"/>
      <c r="AJ250" s="304">
        <f t="shared" ref="AJ250:AJ252" si="434">AL250+AR250</f>
        <v>112507.15998</v>
      </c>
      <c r="AK250" s="389">
        <f t="shared" si="408"/>
        <v>0.97111548277425797</v>
      </c>
      <c r="AL250" s="229">
        <f>SUM(AL251:AL252)</f>
        <v>112507.15998</v>
      </c>
      <c r="AM250" s="387">
        <f t="shared" si="409"/>
        <v>0.97111548277425797</v>
      </c>
      <c r="AN250" s="387"/>
      <c r="AO250" s="387"/>
      <c r="AP250" s="302"/>
      <c r="AQ250" s="302"/>
      <c r="AR250" s="302">
        <f>SUM(AR251:AR252)</f>
        <v>0</v>
      </c>
      <c r="AS250" s="302"/>
      <c r="AT250" s="305">
        <f>AT251</f>
        <v>0</v>
      </c>
      <c r="AU250" s="305"/>
      <c r="AV250" s="305"/>
      <c r="AW250" s="305">
        <f>AX250</f>
        <v>-41086.665550000005</v>
      </c>
      <c r="AX250" s="305">
        <f>AX251</f>
        <v>-41086.665550000005</v>
      </c>
      <c r="AY250" s="305"/>
      <c r="AZ250" s="305"/>
      <c r="BA250" s="305">
        <f t="shared" si="426"/>
        <v>8336.6</v>
      </c>
      <c r="BB250" s="305">
        <f>BB251+BB252</f>
        <v>8336.6</v>
      </c>
      <c r="BC250" s="305"/>
      <c r="BD250" s="305"/>
      <c r="BE250" s="230">
        <f t="shared" ref="BE250:BE252" si="435">BG250+BK250</f>
        <v>69973.984999999986</v>
      </c>
      <c r="BF250" s="390">
        <f t="shared" si="410"/>
        <v>0.60398662837985961</v>
      </c>
      <c r="BG250" s="230">
        <f>SUM(BG251:BG252)</f>
        <v>69973.984999999986</v>
      </c>
      <c r="BH250" s="390">
        <f t="shared" si="411"/>
        <v>0.60398662837985961</v>
      </c>
      <c r="BI250" s="305"/>
      <c r="BJ250" s="305"/>
      <c r="BK250" s="305"/>
      <c r="BL250" s="305"/>
    </row>
    <row r="251" spans="2:64" s="43" customFormat="1" ht="30" hidden="1" customHeight="1" x14ac:dyDescent="0.25">
      <c r="B251" s="358"/>
      <c r="C251" s="191" t="s">
        <v>65</v>
      </c>
      <c r="D251" s="355"/>
      <c r="E251" s="355">
        <f t="shared" si="427"/>
        <v>55000</v>
      </c>
      <c r="F251" s="355">
        <v>55000</v>
      </c>
      <c r="G251" s="355"/>
      <c r="H251" s="355">
        <f>I251</f>
        <v>52516.933359999995</v>
      </c>
      <c r="I251" s="355">
        <f>L251-E251</f>
        <v>52516.933359999995</v>
      </c>
      <c r="J251" s="355"/>
      <c r="K251" s="354">
        <f t="shared" si="413"/>
        <v>107516.93336</v>
      </c>
      <c r="L251" s="354">
        <v>107516.93336</v>
      </c>
      <c r="M251" s="354"/>
      <c r="N251" s="354"/>
      <c r="O251" s="354"/>
      <c r="P251" s="354">
        <f t="shared" si="428"/>
        <v>41086.665549999998</v>
      </c>
      <c r="Q251" s="387">
        <f t="shared" si="404"/>
        <v>0.38214134523749033</v>
      </c>
      <c r="R251" s="354">
        <v>41086.665549999998</v>
      </c>
      <c r="S251" s="387">
        <f t="shared" si="405"/>
        <v>0.38214134523749033</v>
      </c>
      <c r="T251" s="387"/>
      <c r="U251" s="387"/>
      <c r="V251" s="355"/>
      <c r="W251" s="355"/>
      <c r="X251" s="355"/>
      <c r="Y251" s="355"/>
      <c r="Z251" s="354">
        <f t="shared" si="433"/>
        <v>41086.665549999998</v>
      </c>
      <c r="AA251" s="387">
        <f t="shared" si="406"/>
        <v>0.38214134523749033</v>
      </c>
      <c r="AB251" s="354">
        <v>41086.665549999998</v>
      </c>
      <c r="AC251" s="387">
        <f t="shared" si="407"/>
        <v>0.38214134523749033</v>
      </c>
      <c r="AD251" s="387"/>
      <c r="AE251" s="387"/>
      <c r="AF251" s="355"/>
      <c r="AG251" s="355"/>
      <c r="AH251" s="355"/>
      <c r="AI251" s="355"/>
      <c r="AJ251" s="354">
        <f t="shared" si="434"/>
        <v>107516.93336</v>
      </c>
      <c r="AK251" s="389">
        <f t="shared" si="408"/>
        <v>1</v>
      </c>
      <c r="AL251" s="354">
        <v>107516.93336</v>
      </c>
      <c r="AM251" s="387">
        <f t="shared" si="409"/>
        <v>1</v>
      </c>
      <c r="AN251" s="387"/>
      <c r="AO251" s="387"/>
      <c r="AP251" s="355"/>
      <c r="AQ251" s="355"/>
      <c r="AR251" s="355"/>
      <c r="AS251" s="355"/>
      <c r="AT251" s="351">
        <f>BB251-AF251</f>
        <v>0</v>
      </c>
      <c r="AU251" s="351"/>
      <c r="AV251" s="351"/>
      <c r="AW251" s="351">
        <f>AX251</f>
        <v>-41086.665550000005</v>
      </c>
      <c r="AX251" s="351">
        <f>BE251-AJ251</f>
        <v>-41086.665550000005</v>
      </c>
      <c r="AY251" s="351"/>
      <c r="AZ251" s="351"/>
      <c r="BA251" s="351">
        <f t="shared" si="426"/>
        <v>0</v>
      </c>
      <c r="BB251" s="351">
        <f>AF251</f>
        <v>0</v>
      </c>
      <c r="BC251" s="351"/>
      <c r="BD251" s="351"/>
      <c r="BE251" s="356">
        <f t="shared" si="435"/>
        <v>66430.26780999999</v>
      </c>
      <c r="BF251" s="405">
        <f t="shared" si="410"/>
        <v>0.61785865476250956</v>
      </c>
      <c r="BG251" s="356">
        <f t="shared" ref="BG251:BG252" si="436">L251-AB251</f>
        <v>66430.26780999999</v>
      </c>
      <c r="BH251" s="405">
        <f t="shared" si="411"/>
        <v>0.61785865476250956</v>
      </c>
      <c r="BI251" s="351"/>
      <c r="BJ251" s="351"/>
      <c r="BK251" s="351"/>
      <c r="BL251" s="351"/>
    </row>
    <row r="252" spans="2:64" s="43" customFormat="1" ht="31.5" hidden="1" customHeight="1" x14ac:dyDescent="0.25">
      <c r="B252" s="358"/>
      <c r="C252" s="191" t="s">
        <v>75</v>
      </c>
      <c r="D252" s="355"/>
      <c r="E252" s="355">
        <f t="shared" si="427"/>
        <v>0</v>
      </c>
      <c r="F252" s="355">
        <v>0</v>
      </c>
      <c r="G252" s="355"/>
      <c r="H252" s="355"/>
      <c r="I252" s="355"/>
      <c r="J252" s="355"/>
      <c r="K252" s="354">
        <f t="shared" si="413"/>
        <v>8336.6</v>
      </c>
      <c r="L252" s="354">
        <v>8336.6</v>
      </c>
      <c r="M252" s="354"/>
      <c r="N252" s="354"/>
      <c r="O252" s="354"/>
      <c r="P252" s="354">
        <f t="shared" si="428"/>
        <v>4792.8828100000001</v>
      </c>
      <c r="Q252" s="387">
        <f t="shared" si="404"/>
        <v>0.57492056833721183</v>
      </c>
      <c r="R252" s="354">
        <v>4792.8828100000001</v>
      </c>
      <c r="S252" s="387">
        <f t="shared" si="405"/>
        <v>0.57492056833721183</v>
      </c>
      <c r="T252" s="387"/>
      <c r="U252" s="387"/>
      <c r="V252" s="355"/>
      <c r="W252" s="355"/>
      <c r="X252" s="355"/>
      <c r="Y252" s="355"/>
      <c r="Z252" s="354">
        <f t="shared" si="433"/>
        <v>4792.8828100000001</v>
      </c>
      <c r="AA252" s="387">
        <f t="shared" si="406"/>
        <v>0.57492056833721183</v>
      </c>
      <c r="AB252" s="354">
        <v>4792.8828100000001</v>
      </c>
      <c r="AC252" s="387">
        <f t="shared" si="407"/>
        <v>0.57492056833721183</v>
      </c>
      <c r="AD252" s="387"/>
      <c r="AE252" s="387"/>
      <c r="AF252" s="355"/>
      <c r="AG252" s="355"/>
      <c r="AH252" s="355"/>
      <c r="AI252" s="355"/>
      <c r="AJ252" s="354">
        <f t="shared" si="434"/>
        <v>4990.2266200000004</v>
      </c>
      <c r="AK252" s="389">
        <f t="shared" si="408"/>
        <v>0.59859254612192025</v>
      </c>
      <c r="AL252" s="354">
        <v>4990.2266200000004</v>
      </c>
      <c r="AM252" s="387">
        <f t="shared" si="409"/>
        <v>0.59859254612192025</v>
      </c>
      <c r="AN252" s="387"/>
      <c r="AO252" s="387"/>
      <c r="AP252" s="355"/>
      <c r="AQ252" s="355"/>
      <c r="AR252" s="355"/>
      <c r="AS252" s="355"/>
      <c r="AT252" s="351"/>
      <c r="AU252" s="351"/>
      <c r="AV252" s="351"/>
      <c r="AW252" s="351"/>
      <c r="AX252" s="351"/>
      <c r="AY252" s="351"/>
      <c r="AZ252" s="351"/>
      <c r="BA252" s="351">
        <f t="shared" si="426"/>
        <v>8336.6</v>
      </c>
      <c r="BB252" s="351">
        <f>L252</f>
        <v>8336.6</v>
      </c>
      <c r="BC252" s="351"/>
      <c r="BD252" s="351"/>
      <c r="BE252" s="356">
        <f t="shared" si="435"/>
        <v>3543.7171900000003</v>
      </c>
      <c r="BF252" s="405">
        <f t="shared" si="410"/>
        <v>0.42507943166278822</v>
      </c>
      <c r="BG252" s="356">
        <f t="shared" si="436"/>
        <v>3543.7171900000003</v>
      </c>
      <c r="BH252" s="405">
        <f t="shared" si="411"/>
        <v>0.42507943166278822</v>
      </c>
      <c r="BI252" s="351"/>
      <c r="BJ252" s="351"/>
      <c r="BK252" s="351"/>
      <c r="BL252" s="351"/>
    </row>
    <row r="253" spans="2:64" s="72" customFormat="1" ht="85.5" hidden="1" customHeight="1" x14ac:dyDescent="0.25">
      <c r="B253" s="301" t="s">
        <v>115</v>
      </c>
      <c r="C253" s="186" t="s">
        <v>116</v>
      </c>
      <c r="D253" s="416"/>
      <c r="E253" s="303">
        <f t="shared" si="427"/>
        <v>0</v>
      </c>
      <c r="F253" s="303">
        <v>0</v>
      </c>
      <c r="G253" s="303">
        <v>0</v>
      </c>
      <c r="H253" s="416"/>
      <c r="I253" s="416"/>
      <c r="J253" s="416"/>
      <c r="K253" s="417"/>
      <c r="L253" s="417"/>
      <c r="M253" s="417"/>
      <c r="N253" s="417"/>
      <c r="O253" s="417"/>
      <c r="P253" s="417"/>
      <c r="Q253" s="393" t="e">
        <f t="shared" si="404"/>
        <v>#DIV/0!</v>
      </c>
      <c r="R253" s="417"/>
      <c r="S253" s="393" t="e">
        <f t="shared" si="405"/>
        <v>#DIV/0!</v>
      </c>
      <c r="T253" s="393"/>
      <c r="U253" s="393"/>
      <c r="V253" s="416"/>
      <c r="W253" s="416"/>
      <c r="X253" s="416"/>
      <c r="Y253" s="416"/>
      <c r="Z253" s="417"/>
      <c r="AA253" s="393" t="e">
        <f t="shared" si="406"/>
        <v>#DIV/0!</v>
      </c>
      <c r="AB253" s="417"/>
      <c r="AC253" s="393" t="e">
        <f t="shared" si="407"/>
        <v>#DIV/0!</v>
      </c>
      <c r="AD253" s="393"/>
      <c r="AE253" s="393"/>
      <c r="AF253" s="416"/>
      <c r="AG253" s="416"/>
      <c r="AH253" s="416"/>
      <c r="AI253" s="416"/>
      <c r="AJ253" s="417"/>
      <c r="AK253" s="393" t="e">
        <f t="shared" si="408"/>
        <v>#DIV/0!</v>
      </c>
      <c r="AL253" s="417"/>
      <c r="AM253" s="387" t="e">
        <f t="shared" si="409"/>
        <v>#DIV/0!</v>
      </c>
      <c r="AN253" s="387"/>
      <c r="AO253" s="387"/>
      <c r="AP253" s="416"/>
      <c r="AQ253" s="416"/>
      <c r="AR253" s="416"/>
      <c r="AS253" s="416"/>
      <c r="AT253" s="418"/>
      <c r="AU253" s="418"/>
      <c r="AV253" s="418"/>
      <c r="AW253" s="418"/>
      <c r="AX253" s="418"/>
      <c r="AY253" s="418"/>
      <c r="AZ253" s="418"/>
      <c r="BA253" s="418"/>
      <c r="BB253" s="418"/>
      <c r="BC253" s="418"/>
      <c r="BD253" s="418"/>
      <c r="BE253" s="419"/>
      <c r="BF253" s="398" t="e">
        <f t="shared" si="410"/>
        <v>#DIV/0!</v>
      </c>
      <c r="BG253" s="419"/>
      <c r="BH253" s="398" t="e">
        <f t="shared" si="411"/>
        <v>#DIV/0!</v>
      </c>
      <c r="BI253" s="418"/>
      <c r="BJ253" s="418"/>
      <c r="BK253" s="418"/>
      <c r="BL253" s="418"/>
    </row>
    <row r="254" spans="2:64" s="43" customFormat="1" ht="15" hidden="1" customHeight="1" x14ac:dyDescent="0.25">
      <c r="B254" s="358"/>
      <c r="C254" s="191" t="s">
        <v>65</v>
      </c>
      <c r="D254" s="355"/>
      <c r="E254" s="355"/>
      <c r="F254" s="355"/>
      <c r="G254" s="355"/>
      <c r="H254" s="355"/>
      <c r="I254" s="355"/>
      <c r="J254" s="355"/>
      <c r="K254" s="354"/>
      <c r="L254" s="354"/>
      <c r="M254" s="354"/>
      <c r="N254" s="354"/>
      <c r="O254" s="354"/>
      <c r="P254" s="354"/>
      <c r="Q254" s="393" t="e">
        <f t="shared" si="404"/>
        <v>#DIV/0!</v>
      </c>
      <c r="R254" s="354"/>
      <c r="S254" s="393" t="e">
        <f t="shared" si="405"/>
        <v>#DIV/0!</v>
      </c>
      <c r="T254" s="393"/>
      <c r="U254" s="393"/>
      <c r="V254" s="355"/>
      <c r="W254" s="355"/>
      <c r="X254" s="355"/>
      <c r="Y254" s="355"/>
      <c r="Z254" s="354"/>
      <c r="AA254" s="393" t="e">
        <f t="shared" si="406"/>
        <v>#DIV/0!</v>
      </c>
      <c r="AB254" s="354"/>
      <c r="AC254" s="393" t="e">
        <f t="shared" si="407"/>
        <v>#DIV/0!</v>
      </c>
      <c r="AD254" s="393"/>
      <c r="AE254" s="393"/>
      <c r="AF254" s="355"/>
      <c r="AG254" s="355"/>
      <c r="AH254" s="355"/>
      <c r="AI254" s="355"/>
      <c r="AJ254" s="354"/>
      <c r="AK254" s="393" t="e">
        <f t="shared" si="408"/>
        <v>#DIV/0!</v>
      </c>
      <c r="AL254" s="354"/>
      <c r="AM254" s="387" t="e">
        <f t="shared" si="409"/>
        <v>#DIV/0!</v>
      </c>
      <c r="AN254" s="387"/>
      <c r="AO254" s="387"/>
      <c r="AP254" s="355"/>
      <c r="AQ254" s="355"/>
      <c r="AR254" s="355"/>
      <c r="AS254" s="355"/>
      <c r="AT254" s="351"/>
      <c r="AU254" s="351"/>
      <c r="AV254" s="351"/>
      <c r="AW254" s="351"/>
      <c r="AX254" s="351"/>
      <c r="AY254" s="351"/>
      <c r="AZ254" s="351"/>
      <c r="BA254" s="351"/>
      <c r="BB254" s="351"/>
      <c r="BC254" s="351"/>
      <c r="BD254" s="351"/>
      <c r="BE254" s="356"/>
      <c r="BF254" s="398" t="e">
        <f t="shared" si="410"/>
        <v>#DIV/0!</v>
      </c>
      <c r="BG254" s="356"/>
      <c r="BH254" s="398" t="e">
        <f t="shared" si="411"/>
        <v>#DIV/0!</v>
      </c>
      <c r="BI254" s="351"/>
      <c r="BJ254" s="351"/>
      <c r="BK254" s="351"/>
      <c r="BL254" s="351"/>
    </row>
    <row r="255" spans="2:64" s="43" customFormat="1" ht="15" hidden="1" customHeight="1" x14ac:dyDescent="0.25">
      <c r="B255" s="358"/>
      <c r="C255" s="191" t="s">
        <v>75</v>
      </c>
      <c r="D255" s="355"/>
      <c r="E255" s="355"/>
      <c r="F255" s="355"/>
      <c r="G255" s="355"/>
      <c r="H255" s="355"/>
      <c r="I255" s="355"/>
      <c r="J255" s="355"/>
      <c r="K255" s="354"/>
      <c r="L255" s="354"/>
      <c r="M255" s="354"/>
      <c r="N255" s="354"/>
      <c r="O255" s="354"/>
      <c r="P255" s="354"/>
      <c r="Q255" s="393" t="e">
        <f t="shared" si="404"/>
        <v>#DIV/0!</v>
      </c>
      <c r="R255" s="354"/>
      <c r="S255" s="393" t="e">
        <f t="shared" si="405"/>
        <v>#DIV/0!</v>
      </c>
      <c r="T255" s="393"/>
      <c r="U255" s="393"/>
      <c r="V255" s="355"/>
      <c r="W255" s="355"/>
      <c r="X255" s="355"/>
      <c r="Y255" s="355"/>
      <c r="Z255" s="354"/>
      <c r="AA255" s="393" t="e">
        <f t="shared" si="406"/>
        <v>#DIV/0!</v>
      </c>
      <c r="AB255" s="354"/>
      <c r="AC255" s="393" t="e">
        <f t="shared" si="407"/>
        <v>#DIV/0!</v>
      </c>
      <c r="AD255" s="393"/>
      <c r="AE255" s="393"/>
      <c r="AF255" s="355"/>
      <c r="AG255" s="355"/>
      <c r="AH255" s="355"/>
      <c r="AI255" s="355"/>
      <c r="AJ255" s="354"/>
      <c r="AK255" s="393" t="e">
        <f t="shared" si="408"/>
        <v>#DIV/0!</v>
      </c>
      <c r="AL255" s="354"/>
      <c r="AM255" s="387" t="e">
        <f t="shared" si="409"/>
        <v>#DIV/0!</v>
      </c>
      <c r="AN255" s="387"/>
      <c r="AO255" s="387"/>
      <c r="AP255" s="355"/>
      <c r="AQ255" s="355"/>
      <c r="AR255" s="355"/>
      <c r="AS255" s="355"/>
      <c r="AT255" s="351"/>
      <c r="AU255" s="351"/>
      <c r="AV255" s="351"/>
      <c r="AW255" s="351"/>
      <c r="AX255" s="351"/>
      <c r="AY255" s="351"/>
      <c r="AZ255" s="351"/>
      <c r="BA255" s="351"/>
      <c r="BB255" s="351"/>
      <c r="BC255" s="351"/>
      <c r="BD255" s="351"/>
      <c r="BE255" s="356"/>
      <c r="BF255" s="398" t="e">
        <f t="shared" si="410"/>
        <v>#DIV/0!</v>
      </c>
      <c r="BG255" s="356"/>
      <c r="BH255" s="398" t="e">
        <f t="shared" si="411"/>
        <v>#DIV/0!</v>
      </c>
      <c r="BI255" s="351"/>
      <c r="BJ255" s="351"/>
      <c r="BK255" s="351"/>
      <c r="BL255" s="351"/>
    </row>
    <row r="256" spans="2:64" s="72" customFormat="1" ht="62.25" hidden="1" customHeight="1" x14ac:dyDescent="0.25">
      <c r="B256" s="301" t="s">
        <v>115</v>
      </c>
      <c r="C256" s="186" t="s">
        <v>117</v>
      </c>
      <c r="D256" s="416"/>
      <c r="E256" s="416"/>
      <c r="F256" s="416"/>
      <c r="G256" s="416"/>
      <c r="H256" s="416"/>
      <c r="I256" s="416"/>
      <c r="J256" s="416"/>
      <c r="K256" s="417"/>
      <c r="L256" s="417"/>
      <c r="M256" s="417"/>
      <c r="N256" s="417"/>
      <c r="O256" s="417"/>
      <c r="P256" s="417"/>
      <c r="Q256" s="393" t="e">
        <f t="shared" si="404"/>
        <v>#DIV/0!</v>
      </c>
      <c r="R256" s="417"/>
      <c r="S256" s="393" t="e">
        <f t="shared" si="405"/>
        <v>#DIV/0!</v>
      </c>
      <c r="T256" s="393"/>
      <c r="U256" s="393"/>
      <c r="V256" s="416"/>
      <c r="W256" s="416"/>
      <c r="X256" s="416"/>
      <c r="Y256" s="416"/>
      <c r="Z256" s="417"/>
      <c r="AA256" s="393" t="e">
        <f t="shared" si="406"/>
        <v>#DIV/0!</v>
      </c>
      <c r="AB256" s="417"/>
      <c r="AC256" s="393" t="e">
        <f t="shared" si="407"/>
        <v>#DIV/0!</v>
      </c>
      <c r="AD256" s="393"/>
      <c r="AE256" s="393"/>
      <c r="AF256" s="416"/>
      <c r="AG256" s="416"/>
      <c r="AH256" s="416"/>
      <c r="AI256" s="416"/>
      <c r="AJ256" s="417"/>
      <c r="AK256" s="393" t="e">
        <f t="shared" si="408"/>
        <v>#DIV/0!</v>
      </c>
      <c r="AL256" s="417"/>
      <c r="AM256" s="387" t="e">
        <f t="shared" si="409"/>
        <v>#DIV/0!</v>
      </c>
      <c r="AN256" s="387"/>
      <c r="AO256" s="387"/>
      <c r="AP256" s="416"/>
      <c r="AQ256" s="416"/>
      <c r="AR256" s="416"/>
      <c r="AS256" s="416"/>
      <c r="AT256" s="418"/>
      <c r="AU256" s="418"/>
      <c r="AV256" s="418"/>
      <c r="AW256" s="418"/>
      <c r="AX256" s="418"/>
      <c r="AY256" s="418"/>
      <c r="AZ256" s="418"/>
      <c r="BA256" s="418"/>
      <c r="BB256" s="418"/>
      <c r="BC256" s="418"/>
      <c r="BD256" s="418"/>
      <c r="BE256" s="419"/>
      <c r="BF256" s="398" t="e">
        <f t="shared" si="410"/>
        <v>#DIV/0!</v>
      </c>
      <c r="BG256" s="419"/>
      <c r="BH256" s="398" t="e">
        <f t="shared" si="411"/>
        <v>#DIV/0!</v>
      </c>
      <c r="BI256" s="418"/>
      <c r="BJ256" s="418"/>
      <c r="BK256" s="418"/>
      <c r="BL256" s="418"/>
    </row>
    <row r="257" spans="2:64" s="43" customFormat="1" ht="15" hidden="1" customHeight="1" x14ac:dyDescent="0.25">
      <c r="B257" s="358"/>
      <c r="C257" s="191" t="s">
        <v>66</v>
      </c>
      <c r="D257" s="355"/>
      <c r="E257" s="355"/>
      <c r="F257" s="355"/>
      <c r="G257" s="355"/>
      <c r="H257" s="355"/>
      <c r="I257" s="355"/>
      <c r="J257" s="355"/>
      <c r="K257" s="354"/>
      <c r="L257" s="354"/>
      <c r="M257" s="354"/>
      <c r="N257" s="354"/>
      <c r="O257" s="354"/>
      <c r="P257" s="354"/>
      <c r="Q257" s="393" t="e">
        <f t="shared" si="404"/>
        <v>#DIV/0!</v>
      </c>
      <c r="R257" s="354"/>
      <c r="S257" s="393" t="e">
        <f t="shared" si="405"/>
        <v>#DIV/0!</v>
      </c>
      <c r="T257" s="393"/>
      <c r="U257" s="393"/>
      <c r="V257" s="355"/>
      <c r="W257" s="355"/>
      <c r="X257" s="355"/>
      <c r="Y257" s="355"/>
      <c r="Z257" s="354"/>
      <c r="AA257" s="393" t="e">
        <f t="shared" si="406"/>
        <v>#DIV/0!</v>
      </c>
      <c r="AB257" s="354"/>
      <c r="AC257" s="393" t="e">
        <f t="shared" si="407"/>
        <v>#DIV/0!</v>
      </c>
      <c r="AD257" s="393"/>
      <c r="AE257" s="393"/>
      <c r="AF257" s="355"/>
      <c r="AG257" s="355"/>
      <c r="AH257" s="355"/>
      <c r="AI257" s="355"/>
      <c r="AJ257" s="354"/>
      <c r="AK257" s="393" t="e">
        <f t="shared" si="408"/>
        <v>#DIV/0!</v>
      </c>
      <c r="AL257" s="354"/>
      <c r="AM257" s="387" t="e">
        <f t="shared" si="409"/>
        <v>#DIV/0!</v>
      </c>
      <c r="AN257" s="387"/>
      <c r="AO257" s="387"/>
      <c r="AP257" s="355"/>
      <c r="AQ257" s="355"/>
      <c r="AR257" s="355"/>
      <c r="AS257" s="355"/>
      <c r="AT257" s="351"/>
      <c r="AU257" s="351"/>
      <c r="AV257" s="351"/>
      <c r="AW257" s="351"/>
      <c r="AX257" s="351"/>
      <c r="AY257" s="351"/>
      <c r="AZ257" s="351"/>
      <c r="BA257" s="351"/>
      <c r="BB257" s="351"/>
      <c r="BC257" s="351"/>
      <c r="BD257" s="351"/>
      <c r="BE257" s="356"/>
      <c r="BF257" s="398" t="e">
        <f t="shared" si="410"/>
        <v>#DIV/0!</v>
      </c>
      <c r="BG257" s="356"/>
      <c r="BH257" s="398" t="e">
        <f t="shared" si="411"/>
        <v>#DIV/0!</v>
      </c>
      <c r="BI257" s="351"/>
      <c r="BJ257" s="351"/>
      <c r="BK257" s="351"/>
      <c r="BL257" s="351"/>
    </row>
    <row r="258" spans="2:64" s="72" customFormat="1" ht="87.75" hidden="1" customHeight="1" x14ac:dyDescent="0.25">
      <c r="B258" s="301" t="s">
        <v>118</v>
      </c>
      <c r="C258" s="186" t="s">
        <v>119</v>
      </c>
      <c r="D258" s="416"/>
      <c r="E258" s="416"/>
      <c r="F258" s="416"/>
      <c r="G258" s="416"/>
      <c r="H258" s="416"/>
      <c r="I258" s="416"/>
      <c r="J258" s="416"/>
      <c r="K258" s="417"/>
      <c r="L258" s="417"/>
      <c r="M258" s="417"/>
      <c r="N258" s="417"/>
      <c r="O258" s="417"/>
      <c r="P258" s="417"/>
      <c r="Q258" s="393" t="e">
        <f t="shared" si="404"/>
        <v>#DIV/0!</v>
      </c>
      <c r="R258" s="417"/>
      <c r="S258" s="393" t="e">
        <f t="shared" si="405"/>
        <v>#DIV/0!</v>
      </c>
      <c r="T258" s="393"/>
      <c r="U258" s="393"/>
      <c r="V258" s="416"/>
      <c r="W258" s="416"/>
      <c r="X258" s="416"/>
      <c r="Y258" s="416"/>
      <c r="Z258" s="417"/>
      <c r="AA258" s="393" t="e">
        <f t="shared" si="406"/>
        <v>#DIV/0!</v>
      </c>
      <c r="AB258" s="417"/>
      <c r="AC258" s="393" t="e">
        <f t="shared" si="407"/>
        <v>#DIV/0!</v>
      </c>
      <c r="AD258" s="393"/>
      <c r="AE258" s="393"/>
      <c r="AF258" s="416"/>
      <c r="AG258" s="416"/>
      <c r="AH258" s="416"/>
      <c r="AI258" s="416"/>
      <c r="AJ258" s="417"/>
      <c r="AK258" s="393" t="e">
        <f t="shared" si="408"/>
        <v>#DIV/0!</v>
      </c>
      <c r="AL258" s="417"/>
      <c r="AM258" s="387" t="e">
        <f t="shared" si="409"/>
        <v>#DIV/0!</v>
      </c>
      <c r="AN258" s="387"/>
      <c r="AO258" s="387"/>
      <c r="AP258" s="416"/>
      <c r="AQ258" s="416"/>
      <c r="AR258" s="416"/>
      <c r="AS258" s="416"/>
      <c r="AT258" s="418"/>
      <c r="AU258" s="418"/>
      <c r="AV258" s="418"/>
      <c r="AW258" s="418"/>
      <c r="AX258" s="418"/>
      <c r="AY258" s="418"/>
      <c r="AZ258" s="418"/>
      <c r="BA258" s="418"/>
      <c r="BB258" s="418"/>
      <c r="BC258" s="418"/>
      <c r="BD258" s="418"/>
      <c r="BE258" s="419"/>
      <c r="BF258" s="398" t="e">
        <f t="shared" si="410"/>
        <v>#DIV/0!</v>
      </c>
      <c r="BG258" s="419"/>
      <c r="BH258" s="398" t="e">
        <f t="shared" si="411"/>
        <v>#DIV/0!</v>
      </c>
      <c r="BI258" s="418"/>
      <c r="BJ258" s="418"/>
      <c r="BK258" s="418"/>
      <c r="BL258" s="418"/>
    </row>
    <row r="259" spans="2:64" s="72" customFormat="1" ht="56.25" hidden="1" customHeight="1" x14ac:dyDescent="0.25">
      <c r="B259" s="301"/>
      <c r="C259" s="191" t="s">
        <v>73</v>
      </c>
      <c r="D259" s="416"/>
      <c r="E259" s="416"/>
      <c r="F259" s="416"/>
      <c r="G259" s="416"/>
      <c r="H259" s="416"/>
      <c r="I259" s="416"/>
      <c r="J259" s="416"/>
      <c r="K259" s="417"/>
      <c r="L259" s="417"/>
      <c r="M259" s="417"/>
      <c r="N259" s="417"/>
      <c r="O259" s="417"/>
      <c r="P259" s="417"/>
      <c r="Q259" s="393" t="e">
        <f t="shared" si="404"/>
        <v>#DIV/0!</v>
      </c>
      <c r="R259" s="417"/>
      <c r="S259" s="393" t="e">
        <f t="shared" si="405"/>
        <v>#DIV/0!</v>
      </c>
      <c r="T259" s="393"/>
      <c r="U259" s="393"/>
      <c r="V259" s="416"/>
      <c r="W259" s="416"/>
      <c r="X259" s="416"/>
      <c r="Y259" s="416"/>
      <c r="Z259" s="417"/>
      <c r="AA259" s="393" t="e">
        <f t="shared" si="406"/>
        <v>#DIV/0!</v>
      </c>
      <c r="AB259" s="417"/>
      <c r="AC259" s="393" t="e">
        <f t="shared" si="407"/>
        <v>#DIV/0!</v>
      </c>
      <c r="AD259" s="393"/>
      <c r="AE259" s="393"/>
      <c r="AF259" s="416"/>
      <c r="AG259" s="416"/>
      <c r="AH259" s="416"/>
      <c r="AI259" s="416"/>
      <c r="AJ259" s="417"/>
      <c r="AK259" s="393" t="e">
        <f t="shared" si="408"/>
        <v>#DIV/0!</v>
      </c>
      <c r="AL259" s="417"/>
      <c r="AM259" s="387" t="e">
        <f t="shared" si="409"/>
        <v>#DIV/0!</v>
      </c>
      <c r="AN259" s="387"/>
      <c r="AO259" s="387"/>
      <c r="AP259" s="416"/>
      <c r="AQ259" s="416"/>
      <c r="AR259" s="416"/>
      <c r="AS259" s="416"/>
      <c r="AT259" s="418"/>
      <c r="AU259" s="418"/>
      <c r="AV259" s="418"/>
      <c r="AW259" s="418"/>
      <c r="AX259" s="418"/>
      <c r="AY259" s="418"/>
      <c r="AZ259" s="418"/>
      <c r="BA259" s="418"/>
      <c r="BB259" s="418"/>
      <c r="BC259" s="418"/>
      <c r="BD259" s="418"/>
      <c r="BE259" s="419"/>
      <c r="BF259" s="398" t="e">
        <f t="shared" si="410"/>
        <v>#DIV/0!</v>
      </c>
      <c r="BG259" s="419"/>
      <c r="BH259" s="398" t="e">
        <f t="shared" si="411"/>
        <v>#DIV/0!</v>
      </c>
      <c r="BI259" s="418"/>
      <c r="BJ259" s="418"/>
      <c r="BK259" s="418"/>
      <c r="BL259" s="418"/>
    </row>
    <row r="260" spans="2:64" s="43" customFormat="1" ht="15" hidden="1" customHeight="1" x14ac:dyDescent="0.25">
      <c r="B260" s="358"/>
      <c r="C260" s="191" t="s">
        <v>66</v>
      </c>
      <c r="D260" s="355"/>
      <c r="E260" s="355"/>
      <c r="F260" s="355"/>
      <c r="G260" s="355"/>
      <c r="H260" s="355"/>
      <c r="I260" s="355"/>
      <c r="J260" s="355"/>
      <c r="K260" s="354"/>
      <c r="L260" s="354"/>
      <c r="M260" s="354"/>
      <c r="N260" s="354"/>
      <c r="O260" s="354"/>
      <c r="P260" s="354"/>
      <c r="Q260" s="393" t="e">
        <f t="shared" si="404"/>
        <v>#DIV/0!</v>
      </c>
      <c r="R260" s="354"/>
      <c r="S260" s="393" t="e">
        <f t="shared" si="405"/>
        <v>#DIV/0!</v>
      </c>
      <c r="T260" s="393"/>
      <c r="U260" s="393"/>
      <c r="V260" s="355"/>
      <c r="W260" s="355"/>
      <c r="X260" s="355"/>
      <c r="Y260" s="355"/>
      <c r="Z260" s="354"/>
      <c r="AA260" s="393" t="e">
        <f t="shared" si="406"/>
        <v>#DIV/0!</v>
      </c>
      <c r="AB260" s="354"/>
      <c r="AC260" s="393" t="e">
        <f t="shared" si="407"/>
        <v>#DIV/0!</v>
      </c>
      <c r="AD260" s="393"/>
      <c r="AE260" s="393"/>
      <c r="AF260" s="355"/>
      <c r="AG260" s="355"/>
      <c r="AH260" s="355"/>
      <c r="AI260" s="355"/>
      <c r="AJ260" s="354"/>
      <c r="AK260" s="393" t="e">
        <f t="shared" si="408"/>
        <v>#DIV/0!</v>
      </c>
      <c r="AL260" s="354"/>
      <c r="AM260" s="387" t="e">
        <f t="shared" si="409"/>
        <v>#DIV/0!</v>
      </c>
      <c r="AN260" s="387"/>
      <c r="AO260" s="387"/>
      <c r="AP260" s="355"/>
      <c r="AQ260" s="355"/>
      <c r="AR260" s="355"/>
      <c r="AS260" s="355"/>
      <c r="AT260" s="351"/>
      <c r="AU260" s="351"/>
      <c r="AV260" s="351"/>
      <c r="AW260" s="351"/>
      <c r="AX260" s="351"/>
      <c r="AY260" s="351"/>
      <c r="AZ260" s="351"/>
      <c r="BA260" s="351"/>
      <c r="BB260" s="351"/>
      <c r="BC260" s="351"/>
      <c r="BD260" s="351"/>
      <c r="BE260" s="356"/>
      <c r="BF260" s="398" t="e">
        <f t="shared" si="410"/>
        <v>#DIV/0!</v>
      </c>
      <c r="BG260" s="356"/>
      <c r="BH260" s="398" t="e">
        <f t="shared" si="411"/>
        <v>#DIV/0!</v>
      </c>
      <c r="BI260" s="351"/>
      <c r="BJ260" s="351"/>
      <c r="BK260" s="351"/>
      <c r="BL260" s="351"/>
    </row>
    <row r="261" spans="2:64" s="45" customFormat="1" ht="189" hidden="1" customHeight="1" x14ac:dyDescent="0.25">
      <c r="B261" s="301" t="s">
        <v>76</v>
      </c>
      <c r="C261" s="190" t="s">
        <v>120</v>
      </c>
      <c r="D261" s="303"/>
      <c r="E261" s="303"/>
      <c r="F261" s="303"/>
      <c r="G261" s="303"/>
      <c r="H261" s="303"/>
      <c r="I261" s="303"/>
      <c r="J261" s="303"/>
      <c r="K261" s="304">
        <f>L261</f>
        <v>0</v>
      </c>
      <c r="L261" s="304">
        <f>L262+L263</f>
        <v>0</v>
      </c>
      <c r="M261" s="304"/>
      <c r="N261" s="229"/>
      <c r="O261" s="229"/>
      <c r="P261" s="304">
        <f>R261</f>
        <v>0</v>
      </c>
      <c r="Q261" s="389" t="e">
        <f t="shared" si="404"/>
        <v>#DIV/0!</v>
      </c>
      <c r="R261" s="229">
        <f>SUM(R262:R263)</f>
        <v>0</v>
      </c>
      <c r="S261" s="389" t="e">
        <f t="shared" si="405"/>
        <v>#DIV/0!</v>
      </c>
      <c r="T261" s="389"/>
      <c r="U261" s="389"/>
      <c r="V261" s="303"/>
      <c r="W261" s="303"/>
      <c r="X261" s="303"/>
      <c r="Y261" s="303"/>
      <c r="Z261" s="304">
        <f>AB261</f>
        <v>0</v>
      </c>
      <c r="AA261" s="389" t="e">
        <f t="shared" si="406"/>
        <v>#DIV/0!</v>
      </c>
      <c r="AB261" s="229">
        <f>SUM(AB262:AB263)</f>
        <v>0</v>
      </c>
      <c r="AC261" s="389" t="e">
        <f t="shared" si="407"/>
        <v>#DIV/0!</v>
      </c>
      <c r="AD261" s="389"/>
      <c r="AE261" s="389"/>
      <c r="AF261" s="303"/>
      <c r="AG261" s="303"/>
      <c r="AH261" s="303"/>
      <c r="AI261" s="303"/>
      <c r="AJ261" s="304">
        <f>AL261</f>
        <v>0</v>
      </c>
      <c r="AK261" s="389" t="e">
        <f t="shared" si="408"/>
        <v>#DIV/0!</v>
      </c>
      <c r="AL261" s="229">
        <f>SUM(AL262:AL263)</f>
        <v>0</v>
      </c>
      <c r="AM261" s="387" t="e">
        <f t="shared" si="409"/>
        <v>#DIV/0!</v>
      </c>
      <c r="AN261" s="387"/>
      <c r="AO261" s="387"/>
      <c r="AP261" s="303"/>
      <c r="AQ261" s="303"/>
      <c r="AR261" s="303"/>
      <c r="AS261" s="303"/>
      <c r="AT261" s="331">
        <f>AT262</f>
        <v>0</v>
      </c>
      <c r="AU261" s="331"/>
      <c r="AV261" s="331"/>
      <c r="AW261" s="331"/>
      <c r="AX261" s="331"/>
      <c r="AY261" s="331"/>
      <c r="AZ261" s="331"/>
      <c r="BA261" s="331">
        <f>BB261</f>
        <v>0</v>
      </c>
      <c r="BB261" s="305">
        <f>BB262+BB263</f>
        <v>0</v>
      </c>
      <c r="BC261" s="331"/>
      <c r="BD261" s="331"/>
      <c r="BE261" s="230">
        <f>BG261</f>
        <v>0</v>
      </c>
      <c r="BF261" s="390" t="e">
        <f t="shared" si="410"/>
        <v>#DIV/0!</v>
      </c>
      <c r="BG261" s="230">
        <f>SUM(BG262:BG263)</f>
        <v>0</v>
      </c>
      <c r="BH261" s="390" t="e">
        <f t="shared" si="411"/>
        <v>#DIV/0!</v>
      </c>
      <c r="BI261" s="331"/>
      <c r="BJ261" s="331"/>
      <c r="BK261" s="331"/>
      <c r="BL261" s="331"/>
    </row>
    <row r="262" spans="2:64" s="43" customFormat="1" ht="33" hidden="1" customHeight="1" x14ac:dyDescent="0.25">
      <c r="B262" s="358"/>
      <c r="C262" s="191" t="s">
        <v>65</v>
      </c>
      <c r="D262" s="355"/>
      <c r="E262" s="355"/>
      <c r="F262" s="355"/>
      <c r="G262" s="355"/>
      <c r="H262" s="355"/>
      <c r="I262" s="355"/>
      <c r="J262" s="355"/>
      <c r="K262" s="354">
        <f>L262</f>
        <v>0</v>
      </c>
      <c r="L262" s="354"/>
      <c r="M262" s="354"/>
      <c r="N262" s="354"/>
      <c r="O262" s="354"/>
      <c r="P262" s="354">
        <f>R262</f>
        <v>0</v>
      </c>
      <c r="Q262" s="389" t="e">
        <f t="shared" si="404"/>
        <v>#DIV/0!</v>
      </c>
      <c r="R262" s="354"/>
      <c r="S262" s="389" t="e">
        <f t="shared" si="405"/>
        <v>#DIV/0!</v>
      </c>
      <c r="T262" s="389"/>
      <c r="U262" s="389"/>
      <c r="V262" s="355"/>
      <c r="W262" s="355"/>
      <c r="X262" s="355"/>
      <c r="Y262" s="355"/>
      <c r="Z262" s="354">
        <f>AB262</f>
        <v>0</v>
      </c>
      <c r="AA262" s="389" t="e">
        <f t="shared" si="406"/>
        <v>#DIV/0!</v>
      </c>
      <c r="AB262" s="354"/>
      <c r="AC262" s="389" t="e">
        <f t="shared" si="407"/>
        <v>#DIV/0!</v>
      </c>
      <c r="AD262" s="389"/>
      <c r="AE262" s="389"/>
      <c r="AF262" s="355"/>
      <c r="AG262" s="355"/>
      <c r="AH262" s="355"/>
      <c r="AI262" s="355"/>
      <c r="AJ262" s="354">
        <f>AL262</f>
        <v>0</v>
      </c>
      <c r="AK262" s="389" t="e">
        <f t="shared" si="408"/>
        <v>#DIV/0!</v>
      </c>
      <c r="AL262" s="354"/>
      <c r="AM262" s="387" t="e">
        <f t="shared" si="409"/>
        <v>#DIV/0!</v>
      </c>
      <c r="AN262" s="387"/>
      <c r="AO262" s="387"/>
      <c r="AP262" s="355"/>
      <c r="AQ262" s="355"/>
      <c r="AR262" s="355"/>
      <c r="AS262" s="355"/>
      <c r="AT262" s="351"/>
      <c r="AU262" s="351"/>
      <c r="AV262" s="351"/>
      <c r="AW262" s="351"/>
      <c r="AX262" s="351"/>
      <c r="AY262" s="351"/>
      <c r="AZ262" s="351"/>
      <c r="BA262" s="351">
        <f>BB262</f>
        <v>0</v>
      </c>
      <c r="BB262" s="351">
        <f>L262</f>
        <v>0</v>
      </c>
      <c r="BC262" s="351"/>
      <c r="BD262" s="351"/>
      <c r="BE262" s="356">
        <f>BG262</f>
        <v>0</v>
      </c>
      <c r="BF262" s="390" t="e">
        <f t="shared" si="410"/>
        <v>#DIV/0!</v>
      </c>
      <c r="BG262" s="356">
        <f t="shared" ref="BG262:BG263" si="437">L262-AB262</f>
        <v>0</v>
      </c>
      <c r="BH262" s="390" t="e">
        <f t="shared" si="411"/>
        <v>#DIV/0!</v>
      </c>
      <c r="BI262" s="351"/>
      <c r="BJ262" s="351"/>
      <c r="BK262" s="351"/>
      <c r="BL262" s="351"/>
    </row>
    <row r="263" spans="2:64" s="43" customFormat="1" ht="52.5" hidden="1" customHeight="1" x14ac:dyDescent="0.25">
      <c r="B263" s="358"/>
      <c r="C263" s="191" t="s">
        <v>66</v>
      </c>
      <c r="D263" s="355"/>
      <c r="E263" s="355"/>
      <c r="F263" s="355"/>
      <c r="G263" s="355"/>
      <c r="H263" s="355"/>
      <c r="I263" s="355"/>
      <c r="J263" s="355"/>
      <c r="K263" s="354">
        <f>L263</f>
        <v>0</v>
      </c>
      <c r="L263" s="354"/>
      <c r="M263" s="354"/>
      <c r="N263" s="354"/>
      <c r="O263" s="354"/>
      <c r="P263" s="354">
        <f>R263</f>
        <v>0</v>
      </c>
      <c r="Q263" s="389" t="e">
        <f t="shared" si="404"/>
        <v>#DIV/0!</v>
      </c>
      <c r="R263" s="354"/>
      <c r="S263" s="389" t="e">
        <f t="shared" si="405"/>
        <v>#DIV/0!</v>
      </c>
      <c r="T263" s="389"/>
      <c r="U263" s="389"/>
      <c r="V263" s="355"/>
      <c r="W263" s="355"/>
      <c r="X263" s="355"/>
      <c r="Y263" s="355"/>
      <c r="Z263" s="354">
        <f>AB263</f>
        <v>0</v>
      </c>
      <c r="AA263" s="389" t="e">
        <f t="shared" si="406"/>
        <v>#DIV/0!</v>
      </c>
      <c r="AB263" s="354"/>
      <c r="AC263" s="389" t="e">
        <f t="shared" si="407"/>
        <v>#DIV/0!</v>
      </c>
      <c r="AD263" s="389"/>
      <c r="AE263" s="389"/>
      <c r="AF263" s="355"/>
      <c r="AG263" s="355"/>
      <c r="AH263" s="355"/>
      <c r="AI263" s="355"/>
      <c r="AJ263" s="354">
        <f>AL263</f>
        <v>0</v>
      </c>
      <c r="AK263" s="389" t="e">
        <f t="shared" si="408"/>
        <v>#DIV/0!</v>
      </c>
      <c r="AL263" s="354"/>
      <c r="AM263" s="387" t="e">
        <f t="shared" si="409"/>
        <v>#DIV/0!</v>
      </c>
      <c r="AN263" s="387"/>
      <c r="AO263" s="387"/>
      <c r="AP263" s="355"/>
      <c r="AQ263" s="355"/>
      <c r="AR263" s="355"/>
      <c r="AS263" s="355"/>
      <c r="AT263" s="351"/>
      <c r="AU263" s="351"/>
      <c r="AV263" s="351"/>
      <c r="AW263" s="351"/>
      <c r="AX263" s="351"/>
      <c r="AY263" s="351"/>
      <c r="AZ263" s="351"/>
      <c r="BA263" s="351">
        <f>BB263</f>
        <v>0</v>
      </c>
      <c r="BB263" s="351">
        <f>L263</f>
        <v>0</v>
      </c>
      <c r="BC263" s="351"/>
      <c r="BD263" s="351"/>
      <c r="BE263" s="356">
        <f>BG263</f>
        <v>0</v>
      </c>
      <c r="BF263" s="390" t="e">
        <f t="shared" si="410"/>
        <v>#DIV/0!</v>
      </c>
      <c r="BG263" s="356">
        <f t="shared" si="437"/>
        <v>0</v>
      </c>
      <c r="BH263" s="390" t="e">
        <f t="shared" si="411"/>
        <v>#DIV/0!</v>
      </c>
      <c r="BI263" s="351"/>
      <c r="BJ263" s="351"/>
      <c r="BK263" s="351"/>
      <c r="BL263" s="351"/>
    </row>
    <row r="264" spans="2:64" s="45" customFormat="1" ht="15" hidden="1" customHeight="1" x14ac:dyDescent="0.25">
      <c r="B264" s="301"/>
      <c r="C264" s="206"/>
      <c r="D264" s="303"/>
      <c r="E264" s="303"/>
      <c r="F264" s="303"/>
      <c r="G264" s="303"/>
      <c r="H264" s="303"/>
      <c r="I264" s="303"/>
      <c r="J264" s="303"/>
      <c r="K264" s="229"/>
      <c r="L264" s="229"/>
      <c r="M264" s="229"/>
      <c r="N264" s="229"/>
      <c r="O264" s="229"/>
      <c r="P264" s="229"/>
      <c r="Q264" s="389" t="e">
        <f t="shared" si="404"/>
        <v>#DIV/0!</v>
      </c>
      <c r="R264" s="229"/>
      <c r="S264" s="389" t="e">
        <f t="shared" si="405"/>
        <v>#DIV/0!</v>
      </c>
      <c r="T264" s="389"/>
      <c r="U264" s="389"/>
      <c r="V264" s="303"/>
      <c r="W264" s="303"/>
      <c r="X264" s="303"/>
      <c r="Y264" s="303"/>
      <c r="Z264" s="229"/>
      <c r="AA264" s="389" t="e">
        <f t="shared" si="406"/>
        <v>#DIV/0!</v>
      </c>
      <c r="AB264" s="229"/>
      <c r="AC264" s="389" t="e">
        <f t="shared" si="407"/>
        <v>#DIV/0!</v>
      </c>
      <c r="AD264" s="389"/>
      <c r="AE264" s="389"/>
      <c r="AF264" s="303"/>
      <c r="AG264" s="303"/>
      <c r="AH264" s="303"/>
      <c r="AI264" s="303"/>
      <c r="AJ264" s="229"/>
      <c r="AK264" s="389" t="e">
        <f t="shared" si="408"/>
        <v>#DIV/0!</v>
      </c>
      <c r="AL264" s="229"/>
      <c r="AM264" s="387" t="e">
        <f t="shared" si="409"/>
        <v>#DIV/0!</v>
      </c>
      <c r="AN264" s="387"/>
      <c r="AO264" s="387"/>
      <c r="AP264" s="303"/>
      <c r="AQ264" s="303"/>
      <c r="AR264" s="303"/>
      <c r="AS264" s="303"/>
      <c r="AT264" s="331"/>
      <c r="AU264" s="331"/>
      <c r="AV264" s="331"/>
      <c r="AW264" s="331"/>
      <c r="AX264" s="331"/>
      <c r="AY264" s="331"/>
      <c r="AZ264" s="331"/>
      <c r="BA264" s="331"/>
      <c r="BB264" s="331"/>
      <c r="BC264" s="331"/>
      <c r="BD264" s="331"/>
      <c r="BE264" s="230"/>
      <c r="BF264" s="390" t="e">
        <f t="shared" si="410"/>
        <v>#DIV/0!</v>
      </c>
      <c r="BG264" s="230"/>
      <c r="BH264" s="390" t="e">
        <f t="shared" si="411"/>
        <v>#DIV/0!</v>
      </c>
      <c r="BI264" s="331"/>
      <c r="BJ264" s="331"/>
      <c r="BK264" s="331"/>
      <c r="BL264" s="331"/>
    </row>
    <row r="265" spans="2:64" s="45" customFormat="1" ht="15" hidden="1" customHeight="1" x14ac:dyDescent="0.25">
      <c r="B265" s="301"/>
      <c r="C265" s="206"/>
      <c r="D265" s="303"/>
      <c r="E265" s="303"/>
      <c r="F265" s="303"/>
      <c r="G265" s="303"/>
      <c r="H265" s="303"/>
      <c r="I265" s="303"/>
      <c r="J265" s="303"/>
      <c r="K265" s="229"/>
      <c r="L265" s="229"/>
      <c r="M265" s="229"/>
      <c r="N265" s="229"/>
      <c r="O265" s="229"/>
      <c r="P265" s="229"/>
      <c r="Q265" s="389" t="e">
        <f t="shared" si="404"/>
        <v>#DIV/0!</v>
      </c>
      <c r="R265" s="229"/>
      <c r="S265" s="389" t="e">
        <f t="shared" si="405"/>
        <v>#DIV/0!</v>
      </c>
      <c r="T265" s="389"/>
      <c r="U265" s="389"/>
      <c r="V265" s="303"/>
      <c r="W265" s="303"/>
      <c r="X265" s="303"/>
      <c r="Y265" s="303"/>
      <c r="Z265" s="229"/>
      <c r="AA265" s="389" t="e">
        <f t="shared" si="406"/>
        <v>#DIV/0!</v>
      </c>
      <c r="AB265" s="229"/>
      <c r="AC265" s="389" t="e">
        <f t="shared" si="407"/>
        <v>#DIV/0!</v>
      </c>
      <c r="AD265" s="389"/>
      <c r="AE265" s="389"/>
      <c r="AF265" s="303"/>
      <c r="AG265" s="303"/>
      <c r="AH265" s="303"/>
      <c r="AI265" s="303"/>
      <c r="AJ265" s="229"/>
      <c r="AK265" s="389" t="e">
        <f t="shared" si="408"/>
        <v>#DIV/0!</v>
      </c>
      <c r="AL265" s="229"/>
      <c r="AM265" s="387" t="e">
        <f t="shared" si="409"/>
        <v>#DIV/0!</v>
      </c>
      <c r="AN265" s="387"/>
      <c r="AO265" s="387"/>
      <c r="AP265" s="303"/>
      <c r="AQ265" s="303"/>
      <c r="AR265" s="303"/>
      <c r="AS265" s="303"/>
      <c r="AT265" s="331"/>
      <c r="AU265" s="331"/>
      <c r="AV265" s="331"/>
      <c r="AW265" s="331"/>
      <c r="AX265" s="331"/>
      <c r="AY265" s="331"/>
      <c r="AZ265" s="331"/>
      <c r="BA265" s="331"/>
      <c r="BB265" s="331"/>
      <c r="BC265" s="331"/>
      <c r="BD265" s="331"/>
      <c r="BE265" s="230"/>
      <c r="BF265" s="390" t="e">
        <f t="shared" si="410"/>
        <v>#DIV/0!</v>
      </c>
      <c r="BG265" s="230"/>
      <c r="BH265" s="390" t="e">
        <f t="shared" si="411"/>
        <v>#DIV/0!</v>
      </c>
      <c r="BI265" s="331"/>
      <c r="BJ265" s="331"/>
      <c r="BK265" s="331"/>
      <c r="BL265" s="331"/>
    </row>
    <row r="266" spans="2:64" s="45" customFormat="1" ht="15" hidden="1" customHeight="1" x14ac:dyDescent="0.25">
      <c r="B266" s="301"/>
      <c r="C266" s="206"/>
      <c r="D266" s="303"/>
      <c r="E266" s="303"/>
      <c r="F266" s="303"/>
      <c r="G266" s="303"/>
      <c r="H266" s="303"/>
      <c r="I266" s="303"/>
      <c r="J266" s="303"/>
      <c r="K266" s="229"/>
      <c r="L266" s="229"/>
      <c r="M266" s="229"/>
      <c r="N266" s="229"/>
      <c r="O266" s="229"/>
      <c r="P266" s="229"/>
      <c r="Q266" s="389" t="e">
        <f t="shared" si="404"/>
        <v>#DIV/0!</v>
      </c>
      <c r="R266" s="229"/>
      <c r="S266" s="389" t="e">
        <f t="shared" si="405"/>
        <v>#DIV/0!</v>
      </c>
      <c r="T266" s="389"/>
      <c r="U266" s="389"/>
      <c r="V266" s="303"/>
      <c r="W266" s="303"/>
      <c r="X266" s="303"/>
      <c r="Y266" s="303"/>
      <c r="Z266" s="229"/>
      <c r="AA266" s="389" t="e">
        <f t="shared" si="406"/>
        <v>#DIV/0!</v>
      </c>
      <c r="AB266" s="229"/>
      <c r="AC266" s="389" t="e">
        <f t="shared" si="407"/>
        <v>#DIV/0!</v>
      </c>
      <c r="AD266" s="389"/>
      <c r="AE266" s="389"/>
      <c r="AF266" s="303"/>
      <c r="AG266" s="303"/>
      <c r="AH266" s="303"/>
      <c r="AI266" s="303"/>
      <c r="AJ266" s="229"/>
      <c r="AK266" s="389" t="e">
        <f t="shared" si="408"/>
        <v>#DIV/0!</v>
      </c>
      <c r="AL266" s="229"/>
      <c r="AM266" s="387" t="e">
        <f t="shared" si="409"/>
        <v>#DIV/0!</v>
      </c>
      <c r="AN266" s="387"/>
      <c r="AO266" s="387"/>
      <c r="AP266" s="303"/>
      <c r="AQ266" s="303"/>
      <c r="AR266" s="303"/>
      <c r="AS266" s="303"/>
      <c r="AT266" s="331"/>
      <c r="AU266" s="331"/>
      <c r="AV266" s="331"/>
      <c r="AW266" s="331"/>
      <c r="AX266" s="331"/>
      <c r="AY266" s="331"/>
      <c r="AZ266" s="331"/>
      <c r="BA266" s="331"/>
      <c r="BB266" s="331"/>
      <c r="BC266" s="331"/>
      <c r="BD266" s="331"/>
      <c r="BE266" s="230"/>
      <c r="BF266" s="390" t="e">
        <f t="shared" si="410"/>
        <v>#DIV/0!</v>
      </c>
      <c r="BG266" s="230"/>
      <c r="BH266" s="390" t="e">
        <f t="shared" si="411"/>
        <v>#DIV/0!</v>
      </c>
      <c r="BI266" s="331"/>
      <c r="BJ266" s="331"/>
      <c r="BK266" s="331"/>
      <c r="BL266" s="331"/>
    </row>
    <row r="267" spans="2:64" s="45" customFormat="1" ht="15" hidden="1" customHeight="1" x14ac:dyDescent="0.25">
      <c r="B267" s="301"/>
      <c r="C267" s="206"/>
      <c r="D267" s="303"/>
      <c r="E267" s="303"/>
      <c r="F267" s="303"/>
      <c r="G267" s="303"/>
      <c r="H267" s="303"/>
      <c r="I267" s="303"/>
      <c r="J267" s="303"/>
      <c r="K267" s="229"/>
      <c r="L267" s="229"/>
      <c r="M267" s="229"/>
      <c r="N267" s="229"/>
      <c r="O267" s="229"/>
      <c r="P267" s="229"/>
      <c r="Q267" s="389" t="e">
        <f t="shared" si="404"/>
        <v>#DIV/0!</v>
      </c>
      <c r="R267" s="229"/>
      <c r="S267" s="389" t="e">
        <f t="shared" si="405"/>
        <v>#DIV/0!</v>
      </c>
      <c r="T267" s="389"/>
      <c r="U267" s="389"/>
      <c r="V267" s="303"/>
      <c r="W267" s="303"/>
      <c r="X267" s="303"/>
      <c r="Y267" s="303"/>
      <c r="Z267" s="229"/>
      <c r="AA267" s="389" t="e">
        <f t="shared" si="406"/>
        <v>#DIV/0!</v>
      </c>
      <c r="AB267" s="229"/>
      <c r="AC267" s="389" t="e">
        <f t="shared" si="407"/>
        <v>#DIV/0!</v>
      </c>
      <c r="AD267" s="389"/>
      <c r="AE267" s="389"/>
      <c r="AF267" s="303"/>
      <c r="AG267" s="303"/>
      <c r="AH267" s="303"/>
      <c r="AI267" s="303"/>
      <c r="AJ267" s="229"/>
      <c r="AK267" s="389" t="e">
        <f t="shared" si="408"/>
        <v>#DIV/0!</v>
      </c>
      <c r="AL267" s="229"/>
      <c r="AM267" s="387" t="e">
        <f t="shared" si="409"/>
        <v>#DIV/0!</v>
      </c>
      <c r="AN267" s="387"/>
      <c r="AO267" s="387"/>
      <c r="AP267" s="303"/>
      <c r="AQ267" s="303"/>
      <c r="AR267" s="303"/>
      <c r="AS267" s="303"/>
      <c r="AT267" s="331"/>
      <c r="AU267" s="331"/>
      <c r="AV267" s="331"/>
      <c r="AW267" s="331"/>
      <c r="AX267" s="331"/>
      <c r="AY267" s="331"/>
      <c r="AZ267" s="331"/>
      <c r="BA267" s="331"/>
      <c r="BB267" s="331"/>
      <c r="BC267" s="331"/>
      <c r="BD267" s="331"/>
      <c r="BE267" s="230"/>
      <c r="BF267" s="390" t="e">
        <f t="shared" si="410"/>
        <v>#DIV/0!</v>
      </c>
      <c r="BG267" s="230"/>
      <c r="BH267" s="390" t="e">
        <f t="shared" si="411"/>
        <v>#DIV/0!</v>
      </c>
      <c r="BI267" s="331"/>
      <c r="BJ267" s="331"/>
      <c r="BK267" s="331"/>
      <c r="BL267" s="331"/>
    </row>
    <row r="268" spans="2:64" s="45" customFormat="1" ht="15" hidden="1" customHeight="1" x14ac:dyDescent="0.25">
      <c r="B268" s="301"/>
      <c r="C268" s="206"/>
      <c r="D268" s="303"/>
      <c r="E268" s="303"/>
      <c r="F268" s="303"/>
      <c r="G268" s="303"/>
      <c r="H268" s="303"/>
      <c r="I268" s="303"/>
      <c r="J268" s="303"/>
      <c r="K268" s="229"/>
      <c r="L268" s="229"/>
      <c r="M268" s="229"/>
      <c r="N268" s="229"/>
      <c r="O268" s="229"/>
      <c r="P268" s="229"/>
      <c r="Q268" s="389" t="e">
        <f t="shared" si="404"/>
        <v>#DIV/0!</v>
      </c>
      <c r="R268" s="229"/>
      <c r="S268" s="389" t="e">
        <f t="shared" si="405"/>
        <v>#DIV/0!</v>
      </c>
      <c r="T268" s="389"/>
      <c r="U268" s="389"/>
      <c r="V268" s="303"/>
      <c r="W268" s="303"/>
      <c r="X268" s="303"/>
      <c r="Y268" s="303"/>
      <c r="Z268" s="229"/>
      <c r="AA268" s="389" t="e">
        <f t="shared" si="406"/>
        <v>#DIV/0!</v>
      </c>
      <c r="AB268" s="229"/>
      <c r="AC268" s="389" t="e">
        <f t="shared" si="407"/>
        <v>#DIV/0!</v>
      </c>
      <c r="AD268" s="389"/>
      <c r="AE268" s="389"/>
      <c r="AF268" s="303"/>
      <c r="AG268" s="303"/>
      <c r="AH268" s="303"/>
      <c r="AI268" s="303"/>
      <c r="AJ268" s="229"/>
      <c r="AK268" s="389" t="e">
        <f t="shared" si="408"/>
        <v>#DIV/0!</v>
      </c>
      <c r="AL268" s="229"/>
      <c r="AM268" s="387" t="e">
        <f t="shared" si="409"/>
        <v>#DIV/0!</v>
      </c>
      <c r="AN268" s="387"/>
      <c r="AO268" s="387"/>
      <c r="AP268" s="303"/>
      <c r="AQ268" s="303"/>
      <c r="AR268" s="303"/>
      <c r="AS268" s="303"/>
      <c r="AT268" s="331"/>
      <c r="AU268" s="331"/>
      <c r="AV268" s="331"/>
      <c r="AW268" s="331"/>
      <c r="AX268" s="331"/>
      <c r="AY268" s="331"/>
      <c r="AZ268" s="331"/>
      <c r="BA268" s="331"/>
      <c r="BB268" s="331"/>
      <c r="BC268" s="331"/>
      <c r="BD268" s="331"/>
      <c r="BE268" s="230"/>
      <c r="BF268" s="390" t="e">
        <f t="shared" si="410"/>
        <v>#DIV/0!</v>
      </c>
      <c r="BG268" s="230"/>
      <c r="BH268" s="390" t="e">
        <f t="shared" si="411"/>
        <v>#DIV/0!</v>
      </c>
      <c r="BI268" s="331"/>
      <c r="BJ268" s="331"/>
      <c r="BK268" s="331"/>
      <c r="BL268" s="331"/>
    </row>
    <row r="269" spans="2:64" s="45" customFormat="1" ht="15" hidden="1" customHeight="1" x14ac:dyDescent="0.25">
      <c r="B269" s="301"/>
      <c r="C269" s="206"/>
      <c r="D269" s="303"/>
      <c r="E269" s="303"/>
      <c r="F269" s="303"/>
      <c r="G269" s="303"/>
      <c r="H269" s="303"/>
      <c r="I269" s="303"/>
      <c r="J269" s="303"/>
      <c r="K269" s="229"/>
      <c r="L269" s="229"/>
      <c r="M269" s="229"/>
      <c r="N269" s="229"/>
      <c r="O269" s="229"/>
      <c r="P269" s="229"/>
      <c r="Q269" s="389" t="e">
        <f t="shared" si="404"/>
        <v>#DIV/0!</v>
      </c>
      <c r="R269" s="229"/>
      <c r="S269" s="389" t="e">
        <f t="shared" si="405"/>
        <v>#DIV/0!</v>
      </c>
      <c r="T269" s="389"/>
      <c r="U269" s="389"/>
      <c r="V269" s="303"/>
      <c r="W269" s="303"/>
      <c r="X269" s="303"/>
      <c r="Y269" s="303"/>
      <c r="Z269" s="229"/>
      <c r="AA269" s="389" t="e">
        <f t="shared" si="406"/>
        <v>#DIV/0!</v>
      </c>
      <c r="AB269" s="229"/>
      <c r="AC269" s="389" t="e">
        <f t="shared" si="407"/>
        <v>#DIV/0!</v>
      </c>
      <c r="AD269" s="389"/>
      <c r="AE269" s="389"/>
      <c r="AF269" s="303"/>
      <c r="AG269" s="303"/>
      <c r="AH269" s="303"/>
      <c r="AI269" s="303"/>
      <c r="AJ269" s="229"/>
      <c r="AK269" s="389" t="e">
        <f t="shared" si="408"/>
        <v>#DIV/0!</v>
      </c>
      <c r="AL269" s="229"/>
      <c r="AM269" s="387" t="e">
        <f t="shared" si="409"/>
        <v>#DIV/0!</v>
      </c>
      <c r="AN269" s="387"/>
      <c r="AO269" s="387"/>
      <c r="AP269" s="303"/>
      <c r="AQ269" s="303"/>
      <c r="AR269" s="303"/>
      <c r="AS269" s="303"/>
      <c r="AT269" s="331"/>
      <c r="AU269" s="331"/>
      <c r="AV269" s="331"/>
      <c r="AW269" s="331"/>
      <c r="AX269" s="331"/>
      <c r="AY269" s="331"/>
      <c r="AZ269" s="331"/>
      <c r="BA269" s="331"/>
      <c r="BB269" s="331"/>
      <c r="BC269" s="331"/>
      <c r="BD269" s="331"/>
      <c r="BE269" s="230"/>
      <c r="BF269" s="390" t="e">
        <f t="shared" si="410"/>
        <v>#DIV/0!</v>
      </c>
      <c r="BG269" s="230"/>
      <c r="BH269" s="390" t="e">
        <f t="shared" si="411"/>
        <v>#DIV/0!</v>
      </c>
      <c r="BI269" s="331"/>
      <c r="BJ269" s="331"/>
      <c r="BK269" s="331"/>
      <c r="BL269" s="331"/>
    </row>
    <row r="270" spans="2:64" s="43" customFormat="1" ht="35.25" hidden="1" customHeight="1" x14ac:dyDescent="0.25">
      <c r="B270" s="358"/>
      <c r="C270" s="191"/>
      <c r="D270" s="355"/>
      <c r="E270" s="355"/>
      <c r="F270" s="355"/>
      <c r="G270" s="355"/>
      <c r="H270" s="355"/>
      <c r="I270" s="355"/>
      <c r="J270" s="355"/>
      <c r="K270" s="354"/>
      <c r="L270" s="354"/>
      <c r="M270" s="354"/>
      <c r="N270" s="354"/>
      <c r="O270" s="354"/>
      <c r="P270" s="354"/>
      <c r="Q270" s="389" t="e">
        <f t="shared" si="404"/>
        <v>#DIV/0!</v>
      </c>
      <c r="R270" s="354"/>
      <c r="S270" s="389" t="e">
        <f t="shared" si="405"/>
        <v>#DIV/0!</v>
      </c>
      <c r="T270" s="389"/>
      <c r="U270" s="389"/>
      <c r="V270" s="355"/>
      <c r="W270" s="355"/>
      <c r="X270" s="355"/>
      <c r="Y270" s="355"/>
      <c r="Z270" s="354"/>
      <c r="AA270" s="389" t="e">
        <f t="shared" si="406"/>
        <v>#DIV/0!</v>
      </c>
      <c r="AB270" s="354"/>
      <c r="AC270" s="389" t="e">
        <f t="shared" si="407"/>
        <v>#DIV/0!</v>
      </c>
      <c r="AD270" s="389"/>
      <c r="AE270" s="389"/>
      <c r="AF270" s="355"/>
      <c r="AG270" s="355"/>
      <c r="AH270" s="355"/>
      <c r="AI270" s="355"/>
      <c r="AJ270" s="354"/>
      <c r="AK270" s="389" t="e">
        <f t="shared" si="408"/>
        <v>#DIV/0!</v>
      </c>
      <c r="AL270" s="354"/>
      <c r="AM270" s="387" t="e">
        <f t="shared" si="409"/>
        <v>#DIV/0!</v>
      </c>
      <c r="AN270" s="387"/>
      <c r="AO270" s="387"/>
      <c r="AP270" s="355"/>
      <c r="AQ270" s="355"/>
      <c r="AR270" s="355"/>
      <c r="AS270" s="355"/>
      <c r="AT270" s="351"/>
      <c r="AU270" s="351"/>
      <c r="AV270" s="351"/>
      <c r="AW270" s="351"/>
      <c r="AX270" s="351"/>
      <c r="AY270" s="351"/>
      <c r="AZ270" s="351"/>
      <c r="BA270" s="351"/>
      <c r="BB270" s="351"/>
      <c r="BC270" s="351"/>
      <c r="BD270" s="351"/>
      <c r="BE270" s="356"/>
      <c r="BF270" s="390" t="e">
        <f t="shared" si="410"/>
        <v>#DIV/0!</v>
      </c>
      <c r="BG270" s="356"/>
      <c r="BH270" s="390" t="e">
        <f t="shared" si="411"/>
        <v>#DIV/0!</v>
      </c>
      <c r="BI270" s="351"/>
      <c r="BJ270" s="351"/>
      <c r="BK270" s="351"/>
      <c r="BL270" s="351"/>
    </row>
    <row r="271" spans="2:64" s="41" customFormat="1" ht="90" hidden="1" customHeight="1" x14ac:dyDescent="0.25">
      <c r="B271" s="301" t="s">
        <v>97</v>
      </c>
      <c r="C271" s="186" t="s">
        <v>121</v>
      </c>
      <c r="D271" s="302"/>
      <c r="E271" s="303">
        <f t="shared" ref="E271:E276" si="438">F271+G271</f>
        <v>55000</v>
      </c>
      <c r="F271" s="302">
        <f>SUM(F272:F273)</f>
        <v>55000</v>
      </c>
      <c r="G271" s="302">
        <f>SUM(G272:G273)</f>
        <v>0</v>
      </c>
      <c r="H271" s="302">
        <f>I271</f>
        <v>-55000</v>
      </c>
      <c r="I271" s="302">
        <f>I272</f>
        <v>-55000</v>
      </c>
      <c r="J271" s="302"/>
      <c r="K271" s="304">
        <f>L271</f>
        <v>0</v>
      </c>
      <c r="L271" s="304">
        <f>L272</f>
        <v>0</v>
      </c>
      <c r="M271" s="304"/>
      <c r="N271" s="304"/>
      <c r="O271" s="304"/>
      <c r="P271" s="304">
        <f>R271+X271</f>
        <v>0</v>
      </c>
      <c r="Q271" s="389" t="e">
        <f t="shared" si="404"/>
        <v>#DIV/0!</v>
      </c>
      <c r="R271" s="229">
        <f>SUM(R272:R273)</f>
        <v>0</v>
      </c>
      <c r="S271" s="389" t="e">
        <f t="shared" si="405"/>
        <v>#DIV/0!</v>
      </c>
      <c r="T271" s="389"/>
      <c r="U271" s="389"/>
      <c r="V271" s="302"/>
      <c r="W271" s="302"/>
      <c r="X271" s="302">
        <f>SUM(X272:X273)</f>
        <v>0</v>
      </c>
      <c r="Y271" s="302"/>
      <c r="Z271" s="304">
        <f>AB271+AH271</f>
        <v>0</v>
      </c>
      <c r="AA271" s="389" t="e">
        <f t="shared" si="406"/>
        <v>#DIV/0!</v>
      </c>
      <c r="AB271" s="229">
        <f>SUM(AB272:AB273)</f>
        <v>0</v>
      </c>
      <c r="AC271" s="389" t="e">
        <f t="shared" si="407"/>
        <v>#DIV/0!</v>
      </c>
      <c r="AD271" s="389"/>
      <c r="AE271" s="389"/>
      <c r="AF271" s="302"/>
      <c r="AG271" s="302"/>
      <c r="AH271" s="302">
        <f>SUM(AH272:AH273)</f>
        <v>0</v>
      </c>
      <c r="AI271" s="302"/>
      <c r="AJ271" s="304">
        <f>AL271+AR271</f>
        <v>0</v>
      </c>
      <c r="AK271" s="389" t="e">
        <f t="shared" si="408"/>
        <v>#DIV/0!</v>
      </c>
      <c r="AL271" s="229">
        <f>SUM(AL272:AL273)</f>
        <v>0</v>
      </c>
      <c r="AM271" s="387" t="e">
        <f t="shared" si="409"/>
        <v>#DIV/0!</v>
      </c>
      <c r="AN271" s="387"/>
      <c r="AO271" s="387"/>
      <c r="AP271" s="302"/>
      <c r="AQ271" s="302"/>
      <c r="AR271" s="302">
        <f>SUM(AR272:AR273)</f>
        <v>0</v>
      </c>
      <c r="AS271" s="302"/>
      <c r="AT271" s="305">
        <f>AT272</f>
        <v>0</v>
      </c>
      <c r="AU271" s="305"/>
      <c r="AV271" s="305"/>
      <c r="AW271" s="305">
        <f>AX271</f>
        <v>0</v>
      </c>
      <c r="AX271" s="305">
        <f>AX272</f>
        <v>0</v>
      </c>
      <c r="AY271" s="305"/>
      <c r="AZ271" s="305"/>
      <c r="BA271" s="305">
        <f>BB271</f>
        <v>0</v>
      </c>
      <c r="BB271" s="305">
        <f>BB272</f>
        <v>0</v>
      </c>
      <c r="BC271" s="305"/>
      <c r="BD271" s="305"/>
      <c r="BE271" s="230">
        <f>BG271+BK271</f>
        <v>0</v>
      </c>
      <c r="BF271" s="390" t="e">
        <f t="shared" si="410"/>
        <v>#DIV/0!</v>
      </c>
      <c r="BG271" s="230">
        <f>SUM(BG272:BG273)</f>
        <v>0</v>
      </c>
      <c r="BH271" s="390" t="e">
        <f t="shared" si="411"/>
        <v>#DIV/0!</v>
      </c>
      <c r="BI271" s="305"/>
      <c r="BJ271" s="305"/>
      <c r="BK271" s="305">
        <f>SUM(BK272:BK273)</f>
        <v>0</v>
      </c>
      <c r="BL271" s="305"/>
    </row>
    <row r="272" spans="2:64" s="43" customFormat="1" ht="46.5" hidden="1" customHeight="1" x14ac:dyDescent="0.25">
      <c r="B272" s="358"/>
      <c r="C272" s="191" t="s">
        <v>66</v>
      </c>
      <c r="D272" s="355"/>
      <c r="E272" s="355">
        <f t="shared" si="438"/>
        <v>55000</v>
      </c>
      <c r="F272" s="355">
        <v>55000</v>
      </c>
      <c r="G272" s="355"/>
      <c r="H272" s="355">
        <f>I272</f>
        <v>-55000</v>
      </c>
      <c r="I272" s="355">
        <f>L272-E272</f>
        <v>-55000</v>
      </c>
      <c r="J272" s="355"/>
      <c r="K272" s="354">
        <f>L272</f>
        <v>0</v>
      </c>
      <c r="L272" s="354">
        <v>0</v>
      </c>
      <c r="M272" s="354"/>
      <c r="N272" s="354"/>
      <c r="O272" s="354"/>
      <c r="P272" s="354">
        <f>R272+X272</f>
        <v>0</v>
      </c>
      <c r="Q272" s="389" t="e">
        <f t="shared" si="404"/>
        <v>#DIV/0!</v>
      </c>
      <c r="R272" s="354">
        <v>0</v>
      </c>
      <c r="S272" s="389" t="e">
        <f t="shared" si="405"/>
        <v>#DIV/0!</v>
      </c>
      <c r="T272" s="389"/>
      <c r="U272" s="389"/>
      <c r="V272" s="355"/>
      <c r="W272" s="355"/>
      <c r="X272" s="355"/>
      <c r="Y272" s="355"/>
      <c r="Z272" s="354">
        <f>AB272+AH272</f>
        <v>0</v>
      </c>
      <c r="AA272" s="389" t="e">
        <f t="shared" si="406"/>
        <v>#DIV/0!</v>
      </c>
      <c r="AB272" s="354">
        <v>0</v>
      </c>
      <c r="AC272" s="389" t="e">
        <f t="shared" si="407"/>
        <v>#DIV/0!</v>
      </c>
      <c r="AD272" s="389"/>
      <c r="AE272" s="389"/>
      <c r="AF272" s="355"/>
      <c r="AG272" s="355"/>
      <c r="AH272" s="355"/>
      <c r="AI272" s="355"/>
      <c r="AJ272" s="354">
        <f>AL272+AR272</f>
        <v>0</v>
      </c>
      <c r="AK272" s="389" t="e">
        <f t="shared" si="408"/>
        <v>#DIV/0!</v>
      </c>
      <c r="AL272" s="354">
        <v>0</v>
      </c>
      <c r="AM272" s="387" t="e">
        <f t="shared" si="409"/>
        <v>#DIV/0!</v>
      </c>
      <c r="AN272" s="387"/>
      <c r="AO272" s="387"/>
      <c r="AP272" s="355"/>
      <c r="AQ272" s="355"/>
      <c r="AR272" s="355"/>
      <c r="AS272" s="355"/>
      <c r="AT272" s="351">
        <v>0</v>
      </c>
      <c r="AU272" s="351"/>
      <c r="AV272" s="351"/>
      <c r="AW272" s="351">
        <f>AX272</f>
        <v>0</v>
      </c>
      <c r="AX272" s="351">
        <f>BB272-AF272</f>
        <v>0</v>
      </c>
      <c r="AY272" s="351"/>
      <c r="AZ272" s="351"/>
      <c r="BA272" s="351">
        <f>BB272</f>
        <v>0</v>
      </c>
      <c r="BB272" s="351">
        <v>0</v>
      </c>
      <c r="BC272" s="351"/>
      <c r="BD272" s="351"/>
      <c r="BE272" s="356">
        <f>BG272+BK272</f>
        <v>0</v>
      </c>
      <c r="BF272" s="390" t="e">
        <f t="shared" si="410"/>
        <v>#DIV/0!</v>
      </c>
      <c r="BG272" s="356">
        <v>0</v>
      </c>
      <c r="BH272" s="390" t="e">
        <f t="shared" si="411"/>
        <v>#DIV/0!</v>
      </c>
      <c r="BI272" s="351"/>
      <c r="BJ272" s="351"/>
      <c r="BK272" s="351"/>
      <c r="BL272" s="351"/>
    </row>
    <row r="273" spans="2:64" s="43" customFormat="1" ht="42" hidden="1" customHeight="1" x14ac:dyDescent="0.25">
      <c r="B273" s="358"/>
      <c r="C273" s="191"/>
      <c r="D273" s="355"/>
      <c r="E273" s="355">
        <f t="shared" si="438"/>
        <v>0</v>
      </c>
      <c r="F273" s="355">
        <v>0</v>
      </c>
      <c r="G273" s="355"/>
      <c r="H273" s="355"/>
      <c r="I273" s="355"/>
      <c r="J273" s="355"/>
      <c r="K273" s="354"/>
      <c r="L273" s="354"/>
      <c r="M273" s="354"/>
      <c r="N273" s="354"/>
      <c r="O273" s="354"/>
      <c r="P273" s="354">
        <f>R273+X273</f>
        <v>0</v>
      </c>
      <c r="Q273" s="389" t="e">
        <f t="shared" si="404"/>
        <v>#DIV/0!</v>
      </c>
      <c r="R273" s="354"/>
      <c r="S273" s="389" t="e">
        <f t="shared" si="405"/>
        <v>#DIV/0!</v>
      </c>
      <c r="T273" s="389"/>
      <c r="U273" s="389"/>
      <c r="V273" s="355"/>
      <c r="W273" s="355"/>
      <c r="X273" s="355"/>
      <c r="Y273" s="355"/>
      <c r="Z273" s="354">
        <f>AB273+AH273</f>
        <v>0</v>
      </c>
      <c r="AA273" s="389" t="e">
        <f t="shared" si="406"/>
        <v>#DIV/0!</v>
      </c>
      <c r="AB273" s="354"/>
      <c r="AC273" s="389" t="e">
        <f t="shared" si="407"/>
        <v>#DIV/0!</v>
      </c>
      <c r="AD273" s="389"/>
      <c r="AE273" s="389"/>
      <c r="AF273" s="355"/>
      <c r="AG273" s="355"/>
      <c r="AH273" s="355"/>
      <c r="AI273" s="355"/>
      <c r="AJ273" s="354">
        <f>AL273+AR273</f>
        <v>0</v>
      </c>
      <c r="AK273" s="389" t="e">
        <f t="shared" si="408"/>
        <v>#DIV/0!</v>
      </c>
      <c r="AL273" s="354"/>
      <c r="AM273" s="387" t="e">
        <f t="shared" si="409"/>
        <v>#DIV/0!</v>
      </c>
      <c r="AN273" s="387"/>
      <c r="AO273" s="387"/>
      <c r="AP273" s="355"/>
      <c r="AQ273" s="355"/>
      <c r="AR273" s="355"/>
      <c r="AS273" s="355"/>
      <c r="AT273" s="351"/>
      <c r="AU273" s="351"/>
      <c r="AV273" s="351"/>
      <c r="AW273" s="351"/>
      <c r="AX273" s="351"/>
      <c r="AY273" s="351"/>
      <c r="AZ273" s="351"/>
      <c r="BA273" s="351"/>
      <c r="BB273" s="351"/>
      <c r="BC273" s="351"/>
      <c r="BD273" s="351"/>
      <c r="BE273" s="356">
        <f>BG273+BK273</f>
        <v>0</v>
      </c>
      <c r="BF273" s="390" t="e">
        <f t="shared" si="410"/>
        <v>#DIV/0!</v>
      </c>
      <c r="BG273" s="356"/>
      <c r="BH273" s="390" t="e">
        <f t="shared" si="411"/>
        <v>#DIV/0!</v>
      </c>
      <c r="BI273" s="351"/>
      <c r="BJ273" s="351"/>
      <c r="BK273" s="351"/>
      <c r="BL273" s="351"/>
    </row>
    <row r="274" spans="2:64" s="41" customFormat="1" ht="171.75" hidden="1" customHeight="1" x14ac:dyDescent="0.25">
      <c r="B274" s="301" t="s">
        <v>76</v>
      </c>
      <c r="C274" s="186" t="s">
        <v>77</v>
      </c>
      <c r="D274" s="302"/>
      <c r="E274" s="303">
        <f t="shared" si="438"/>
        <v>20250</v>
      </c>
      <c r="F274" s="302">
        <f>F276+F279</f>
        <v>20250</v>
      </c>
      <c r="G274" s="302">
        <f>SUM(G276:G279)</f>
        <v>0</v>
      </c>
      <c r="H274" s="302"/>
      <c r="I274" s="302"/>
      <c r="J274" s="302"/>
      <c r="K274" s="304">
        <f t="shared" ref="K274:K282" si="439">L274</f>
        <v>0</v>
      </c>
      <c r="L274" s="304">
        <f>SUM(L276:L279)</f>
        <v>0</v>
      </c>
      <c r="M274" s="304"/>
      <c r="N274" s="304"/>
      <c r="O274" s="304"/>
      <c r="P274" s="304">
        <f>R274+X274</f>
        <v>0</v>
      </c>
      <c r="Q274" s="389" t="e">
        <f t="shared" si="404"/>
        <v>#DIV/0!</v>
      </c>
      <c r="R274" s="229">
        <f>SUM(R276:R279)</f>
        <v>0</v>
      </c>
      <c r="S274" s="389" t="e">
        <f t="shared" si="405"/>
        <v>#DIV/0!</v>
      </c>
      <c r="T274" s="389"/>
      <c r="U274" s="389"/>
      <c r="V274" s="302"/>
      <c r="W274" s="302"/>
      <c r="X274" s="302">
        <f>SUM(X276:X279)</f>
        <v>0</v>
      </c>
      <c r="Y274" s="302"/>
      <c r="Z274" s="304">
        <f>AB274+AH274</f>
        <v>0</v>
      </c>
      <c r="AA274" s="389" t="e">
        <f t="shared" si="406"/>
        <v>#DIV/0!</v>
      </c>
      <c r="AB274" s="229">
        <f>SUM(AB276:AB279)</f>
        <v>0</v>
      </c>
      <c r="AC274" s="389" t="e">
        <f t="shared" si="407"/>
        <v>#DIV/0!</v>
      </c>
      <c r="AD274" s="389"/>
      <c r="AE274" s="389"/>
      <c r="AF274" s="302"/>
      <c r="AG274" s="302"/>
      <c r="AH274" s="302">
        <f>SUM(AH276:AH279)</f>
        <v>0</v>
      </c>
      <c r="AI274" s="302"/>
      <c r="AJ274" s="304">
        <f>AL274+AR274</f>
        <v>0</v>
      </c>
      <c r="AK274" s="389" t="e">
        <f t="shared" si="408"/>
        <v>#DIV/0!</v>
      </c>
      <c r="AL274" s="229">
        <f>SUM(AL276:AL279)</f>
        <v>0</v>
      </c>
      <c r="AM274" s="387" t="e">
        <f t="shared" si="409"/>
        <v>#DIV/0!</v>
      </c>
      <c r="AN274" s="387"/>
      <c r="AO274" s="387"/>
      <c r="AP274" s="302"/>
      <c r="AQ274" s="302"/>
      <c r="AR274" s="302">
        <f>SUM(AR276:AR279)</f>
        <v>0</v>
      </c>
      <c r="AS274" s="302"/>
      <c r="AT274" s="305">
        <f>SUM(AT276:AT279)</f>
        <v>0</v>
      </c>
      <c r="AU274" s="305"/>
      <c r="AV274" s="305"/>
      <c r="AW274" s="305">
        <f>AX274</f>
        <v>0</v>
      </c>
      <c r="AX274" s="305">
        <f>BE274-AJ274</f>
        <v>0</v>
      </c>
      <c r="AY274" s="305"/>
      <c r="AZ274" s="305"/>
      <c r="BA274" s="331">
        <f>BB274+BD274</f>
        <v>774244.74508000002</v>
      </c>
      <c r="BB274" s="305">
        <f>SUM(BB276:BB279)</f>
        <v>774244.74508000002</v>
      </c>
      <c r="BC274" s="305"/>
      <c r="BD274" s="305"/>
      <c r="BE274" s="230">
        <f>BG274+BK274</f>
        <v>0</v>
      </c>
      <c r="BF274" s="390" t="e">
        <f t="shared" si="410"/>
        <v>#DIV/0!</v>
      </c>
      <c r="BG274" s="230">
        <f>SUM(BG276:BG279)</f>
        <v>0</v>
      </c>
      <c r="BH274" s="390" t="e">
        <f t="shared" si="411"/>
        <v>#DIV/0!</v>
      </c>
      <c r="BI274" s="305"/>
      <c r="BJ274" s="305"/>
      <c r="BK274" s="305">
        <f>SUM(BK276:BK279)</f>
        <v>0</v>
      </c>
      <c r="BL274" s="305"/>
    </row>
    <row r="275" spans="2:64" s="41" customFormat="1" ht="45" hidden="1" customHeight="1" x14ac:dyDescent="0.25">
      <c r="B275" s="301"/>
      <c r="C275" s="186" t="s">
        <v>56</v>
      </c>
      <c r="D275" s="302"/>
      <c r="E275" s="303"/>
      <c r="F275" s="302"/>
      <c r="G275" s="302"/>
      <c r="H275" s="302"/>
      <c r="I275" s="302"/>
      <c r="J275" s="302"/>
      <c r="K275" s="304">
        <f t="shared" si="439"/>
        <v>0</v>
      </c>
      <c r="L275" s="304">
        <f>SUM(L276:L278)</f>
        <v>0</v>
      </c>
      <c r="M275" s="304"/>
      <c r="N275" s="304"/>
      <c r="O275" s="304"/>
      <c r="P275" s="304">
        <f>R275</f>
        <v>0</v>
      </c>
      <c r="Q275" s="389" t="e">
        <f t="shared" si="404"/>
        <v>#DIV/0!</v>
      </c>
      <c r="R275" s="304">
        <f>R276+R278</f>
        <v>0</v>
      </c>
      <c r="S275" s="389" t="e">
        <f t="shared" si="405"/>
        <v>#DIV/0!</v>
      </c>
      <c r="T275" s="389"/>
      <c r="U275" s="389"/>
      <c r="V275" s="302"/>
      <c r="W275" s="302"/>
      <c r="X275" s="302"/>
      <c r="Y275" s="302"/>
      <c r="Z275" s="304">
        <f>AB275</f>
        <v>0</v>
      </c>
      <c r="AA275" s="389" t="e">
        <f t="shared" si="406"/>
        <v>#DIV/0!</v>
      </c>
      <c r="AB275" s="304">
        <f>AB276+AB278</f>
        <v>0</v>
      </c>
      <c r="AC275" s="389" t="e">
        <f t="shared" si="407"/>
        <v>#DIV/0!</v>
      </c>
      <c r="AD275" s="389"/>
      <c r="AE275" s="389"/>
      <c r="AF275" s="302"/>
      <c r="AG275" s="302"/>
      <c r="AH275" s="302"/>
      <c r="AI275" s="302"/>
      <c r="AJ275" s="304">
        <f>AL275</f>
        <v>0</v>
      </c>
      <c r="AK275" s="389" t="e">
        <f t="shared" si="408"/>
        <v>#DIV/0!</v>
      </c>
      <c r="AL275" s="304">
        <f>AL276+AL278</f>
        <v>0</v>
      </c>
      <c r="AM275" s="387" t="e">
        <f t="shared" si="409"/>
        <v>#DIV/0!</v>
      </c>
      <c r="AN275" s="387"/>
      <c r="AO275" s="387"/>
      <c r="AP275" s="302"/>
      <c r="AQ275" s="302"/>
      <c r="AR275" s="302"/>
      <c r="AS275" s="302"/>
      <c r="AT275" s="305">
        <f>AT276+AT278</f>
        <v>0</v>
      </c>
      <c r="AU275" s="305"/>
      <c r="AV275" s="305"/>
      <c r="AW275" s="305"/>
      <c r="AX275" s="305"/>
      <c r="AY275" s="305"/>
      <c r="AZ275" s="305"/>
      <c r="BA275" s="305">
        <f>BB275</f>
        <v>90000</v>
      </c>
      <c r="BB275" s="305">
        <f>BB276+BB278</f>
        <v>90000</v>
      </c>
      <c r="BC275" s="305"/>
      <c r="BD275" s="305"/>
      <c r="BE275" s="306">
        <f>BG275</f>
        <v>0</v>
      </c>
      <c r="BF275" s="390" t="e">
        <f t="shared" si="410"/>
        <v>#DIV/0!</v>
      </c>
      <c r="BG275" s="306">
        <f>BG276+BG278</f>
        <v>0</v>
      </c>
      <c r="BH275" s="390" t="e">
        <f t="shared" si="411"/>
        <v>#DIV/0!</v>
      </c>
      <c r="BI275" s="305"/>
      <c r="BJ275" s="305"/>
      <c r="BK275" s="305"/>
      <c r="BL275" s="305"/>
    </row>
    <row r="276" spans="2:64" s="43" customFormat="1" ht="66.75" hidden="1" customHeight="1" x14ac:dyDescent="0.25">
      <c r="B276" s="358"/>
      <c r="C276" s="191" t="s">
        <v>73</v>
      </c>
      <c r="D276" s="355"/>
      <c r="E276" s="355">
        <f t="shared" si="438"/>
        <v>20250</v>
      </c>
      <c r="F276" s="355">
        <v>20250</v>
      </c>
      <c r="G276" s="355">
        <v>0</v>
      </c>
      <c r="H276" s="355"/>
      <c r="I276" s="355"/>
      <c r="J276" s="355"/>
      <c r="K276" s="354">
        <f t="shared" si="439"/>
        <v>0</v>
      </c>
      <c r="L276" s="354">
        <v>0</v>
      </c>
      <c r="M276" s="354"/>
      <c r="N276" s="354"/>
      <c r="O276" s="354"/>
      <c r="P276" s="354">
        <f>R276+X276</f>
        <v>0</v>
      </c>
      <c r="Q276" s="389" t="e">
        <f t="shared" si="404"/>
        <v>#DIV/0!</v>
      </c>
      <c r="R276" s="354"/>
      <c r="S276" s="389" t="e">
        <f t="shared" si="405"/>
        <v>#DIV/0!</v>
      </c>
      <c r="T276" s="389"/>
      <c r="U276" s="389"/>
      <c r="V276" s="355"/>
      <c r="W276" s="355"/>
      <c r="X276" s="355"/>
      <c r="Y276" s="355"/>
      <c r="Z276" s="354">
        <f>AB276+AH276</f>
        <v>0</v>
      </c>
      <c r="AA276" s="389" t="e">
        <f t="shared" si="406"/>
        <v>#DIV/0!</v>
      </c>
      <c r="AB276" s="354">
        <f>AQ276-X276</f>
        <v>0</v>
      </c>
      <c r="AC276" s="389" t="e">
        <f t="shared" si="407"/>
        <v>#DIV/0!</v>
      </c>
      <c r="AD276" s="389"/>
      <c r="AE276" s="389"/>
      <c r="AF276" s="355"/>
      <c r="AG276" s="355"/>
      <c r="AH276" s="355"/>
      <c r="AI276" s="355"/>
      <c r="AJ276" s="354">
        <f>AL276+AR276</f>
        <v>0</v>
      </c>
      <c r="AK276" s="389" t="e">
        <f t="shared" si="408"/>
        <v>#DIV/0!</v>
      </c>
      <c r="AL276" s="354">
        <f>AY276-AH276</f>
        <v>0</v>
      </c>
      <c r="AM276" s="387" t="e">
        <f t="shared" si="409"/>
        <v>#DIV/0!</v>
      </c>
      <c r="AN276" s="387"/>
      <c r="AO276" s="387"/>
      <c r="AP276" s="355"/>
      <c r="AQ276" s="355"/>
      <c r="AR276" s="355"/>
      <c r="AS276" s="355"/>
      <c r="AT276" s="351">
        <v>0</v>
      </c>
      <c r="AU276" s="351"/>
      <c r="AV276" s="351"/>
      <c r="AW276" s="351"/>
      <c r="AX276" s="351"/>
      <c r="AY276" s="351"/>
      <c r="AZ276" s="351"/>
      <c r="BA276" s="351">
        <f>BB276</f>
        <v>90000</v>
      </c>
      <c r="BB276" s="351">
        <v>90000</v>
      </c>
      <c r="BC276" s="351"/>
      <c r="BD276" s="351"/>
      <c r="BE276" s="356">
        <f>BG276+BK276</f>
        <v>0</v>
      </c>
      <c r="BF276" s="390" t="e">
        <f t="shared" si="410"/>
        <v>#DIV/0!</v>
      </c>
      <c r="BG276" s="356">
        <f>BR276-BC276</f>
        <v>0</v>
      </c>
      <c r="BH276" s="390" t="e">
        <f t="shared" si="411"/>
        <v>#DIV/0!</v>
      </c>
      <c r="BI276" s="351"/>
      <c r="BJ276" s="351"/>
      <c r="BK276" s="351"/>
      <c r="BL276" s="351"/>
    </row>
    <row r="277" spans="2:64" s="43" customFormat="1" ht="51" hidden="1" customHeight="1" x14ac:dyDescent="0.25">
      <c r="B277" s="358"/>
      <c r="C277" s="191" t="s">
        <v>73</v>
      </c>
      <c r="D277" s="355"/>
      <c r="E277" s="355"/>
      <c r="F277" s="355"/>
      <c r="G277" s="355"/>
      <c r="H277" s="355"/>
      <c r="I277" s="355"/>
      <c r="J277" s="355"/>
      <c r="K277" s="354">
        <f t="shared" si="439"/>
        <v>0</v>
      </c>
      <c r="L277" s="354">
        <v>0</v>
      </c>
      <c r="M277" s="354"/>
      <c r="N277" s="354"/>
      <c r="O277" s="354"/>
      <c r="P277" s="354"/>
      <c r="Q277" s="389" t="e">
        <f t="shared" si="404"/>
        <v>#DIV/0!</v>
      </c>
      <c r="R277" s="354"/>
      <c r="S277" s="389" t="e">
        <f t="shared" si="405"/>
        <v>#DIV/0!</v>
      </c>
      <c r="T277" s="389"/>
      <c r="U277" s="389"/>
      <c r="V277" s="355"/>
      <c r="W277" s="355"/>
      <c r="X277" s="355"/>
      <c r="Y277" s="355"/>
      <c r="Z277" s="354"/>
      <c r="AA277" s="389" t="e">
        <f t="shared" si="406"/>
        <v>#DIV/0!</v>
      </c>
      <c r="AB277" s="354"/>
      <c r="AC277" s="389" t="e">
        <f t="shared" si="407"/>
        <v>#DIV/0!</v>
      </c>
      <c r="AD277" s="389"/>
      <c r="AE277" s="389"/>
      <c r="AF277" s="355"/>
      <c r="AG277" s="355"/>
      <c r="AH277" s="355"/>
      <c r="AI277" s="355"/>
      <c r="AJ277" s="354"/>
      <c r="AK277" s="389" t="e">
        <f t="shared" si="408"/>
        <v>#DIV/0!</v>
      </c>
      <c r="AL277" s="354"/>
      <c r="AM277" s="387" t="e">
        <f t="shared" si="409"/>
        <v>#DIV/0!</v>
      </c>
      <c r="AN277" s="387"/>
      <c r="AO277" s="387"/>
      <c r="AP277" s="355"/>
      <c r="AQ277" s="355"/>
      <c r="AR277" s="355"/>
      <c r="AS277" s="355"/>
      <c r="AT277" s="351"/>
      <c r="AU277" s="351"/>
      <c r="AV277" s="351"/>
      <c r="AW277" s="351"/>
      <c r="AX277" s="351"/>
      <c r="AY277" s="351"/>
      <c r="AZ277" s="351"/>
      <c r="BA277" s="351"/>
      <c r="BB277" s="351"/>
      <c r="BC277" s="351"/>
      <c r="BD277" s="351"/>
      <c r="BE277" s="356"/>
      <c r="BF277" s="390" t="e">
        <f t="shared" si="410"/>
        <v>#DIV/0!</v>
      </c>
      <c r="BG277" s="356"/>
      <c r="BH277" s="390" t="e">
        <f t="shared" si="411"/>
        <v>#DIV/0!</v>
      </c>
      <c r="BI277" s="351"/>
      <c r="BJ277" s="351"/>
      <c r="BK277" s="351"/>
      <c r="BL277" s="351"/>
    </row>
    <row r="278" spans="2:64" s="43" customFormat="1" ht="24" hidden="1" customHeight="1" x14ac:dyDescent="0.25">
      <c r="B278" s="358"/>
      <c r="C278" s="191" t="s">
        <v>66</v>
      </c>
      <c r="D278" s="355"/>
      <c r="E278" s="355"/>
      <c r="F278" s="355"/>
      <c r="G278" s="355"/>
      <c r="H278" s="355"/>
      <c r="I278" s="355"/>
      <c r="J278" s="355"/>
      <c r="K278" s="354">
        <f t="shared" si="439"/>
        <v>0</v>
      </c>
      <c r="L278" s="354">
        <v>0</v>
      </c>
      <c r="M278" s="354"/>
      <c r="N278" s="354"/>
      <c r="O278" s="354"/>
      <c r="P278" s="354">
        <f>R278+X278</f>
        <v>0</v>
      </c>
      <c r="Q278" s="389" t="e">
        <f t="shared" si="404"/>
        <v>#DIV/0!</v>
      </c>
      <c r="R278" s="354">
        <f>AF278-L278</f>
        <v>0</v>
      </c>
      <c r="S278" s="389" t="e">
        <f t="shared" si="405"/>
        <v>#DIV/0!</v>
      </c>
      <c r="T278" s="389"/>
      <c r="U278" s="389"/>
      <c r="V278" s="355"/>
      <c r="W278" s="355"/>
      <c r="X278" s="355"/>
      <c r="Y278" s="355"/>
      <c r="Z278" s="354">
        <f>AB278+AH278</f>
        <v>0</v>
      </c>
      <c r="AA278" s="389" t="e">
        <f t="shared" si="406"/>
        <v>#DIV/0!</v>
      </c>
      <c r="AB278" s="354">
        <f>AQ278-X278</f>
        <v>0</v>
      </c>
      <c r="AC278" s="389" t="e">
        <f t="shared" si="407"/>
        <v>#DIV/0!</v>
      </c>
      <c r="AD278" s="389"/>
      <c r="AE278" s="389"/>
      <c r="AF278" s="355"/>
      <c r="AG278" s="355"/>
      <c r="AH278" s="355"/>
      <c r="AI278" s="355"/>
      <c r="AJ278" s="354">
        <f>AL278+AR278</f>
        <v>0</v>
      </c>
      <c r="AK278" s="389" t="e">
        <f t="shared" si="408"/>
        <v>#DIV/0!</v>
      </c>
      <c r="AL278" s="354">
        <f>AY278-AH278</f>
        <v>0</v>
      </c>
      <c r="AM278" s="387" t="e">
        <f t="shared" si="409"/>
        <v>#DIV/0!</v>
      </c>
      <c r="AN278" s="387"/>
      <c r="AO278" s="387"/>
      <c r="AP278" s="355"/>
      <c r="AQ278" s="355"/>
      <c r="AR278" s="355"/>
      <c r="AS278" s="355"/>
      <c r="AT278" s="351"/>
      <c r="AU278" s="351"/>
      <c r="AV278" s="351"/>
      <c r="AW278" s="351"/>
      <c r="AX278" s="351"/>
      <c r="AY278" s="351"/>
      <c r="AZ278" s="351"/>
      <c r="BA278" s="351"/>
      <c r="BB278" s="351"/>
      <c r="BC278" s="351"/>
      <c r="BD278" s="351"/>
      <c r="BE278" s="356">
        <f>BG278+BK278</f>
        <v>0</v>
      </c>
      <c r="BF278" s="390" t="e">
        <f t="shared" si="410"/>
        <v>#DIV/0!</v>
      </c>
      <c r="BG278" s="356">
        <f>BR278-BC278</f>
        <v>0</v>
      </c>
      <c r="BH278" s="390" t="e">
        <f t="shared" si="411"/>
        <v>#DIV/0!</v>
      </c>
      <c r="BI278" s="351"/>
      <c r="BJ278" s="351"/>
      <c r="BK278" s="351"/>
      <c r="BL278" s="351"/>
    </row>
    <row r="279" spans="2:64" s="45" customFormat="1" ht="46.5" hidden="1" customHeight="1" x14ac:dyDescent="0.25">
      <c r="B279" s="301"/>
      <c r="C279" s="186" t="s">
        <v>57</v>
      </c>
      <c r="D279" s="303"/>
      <c r="E279" s="303"/>
      <c r="F279" s="303"/>
      <c r="G279" s="303"/>
      <c r="H279" s="303"/>
      <c r="I279" s="303"/>
      <c r="J279" s="303"/>
      <c r="K279" s="229">
        <f t="shared" si="439"/>
        <v>0</v>
      </c>
      <c r="L279" s="229">
        <v>0</v>
      </c>
      <c r="M279" s="229"/>
      <c r="N279" s="229"/>
      <c r="O279" s="229"/>
      <c r="P279" s="229">
        <f>R279+X279</f>
        <v>0</v>
      </c>
      <c r="Q279" s="389" t="e">
        <f t="shared" si="404"/>
        <v>#DIV/0!</v>
      </c>
      <c r="R279" s="229">
        <f>AF279-L279</f>
        <v>0</v>
      </c>
      <c r="S279" s="389" t="e">
        <f t="shared" si="405"/>
        <v>#DIV/0!</v>
      </c>
      <c r="T279" s="389"/>
      <c r="U279" s="389"/>
      <c r="V279" s="303"/>
      <c r="W279" s="303"/>
      <c r="X279" s="303"/>
      <c r="Y279" s="303"/>
      <c r="Z279" s="229">
        <f>AB279+AH279</f>
        <v>0</v>
      </c>
      <c r="AA279" s="389" t="e">
        <f t="shared" si="406"/>
        <v>#DIV/0!</v>
      </c>
      <c r="AB279" s="229">
        <f>AQ279-X279</f>
        <v>0</v>
      </c>
      <c r="AC279" s="389" t="e">
        <f t="shared" si="407"/>
        <v>#DIV/0!</v>
      </c>
      <c r="AD279" s="389"/>
      <c r="AE279" s="389"/>
      <c r="AF279" s="303"/>
      <c r="AG279" s="303"/>
      <c r="AH279" s="303"/>
      <c r="AI279" s="303"/>
      <c r="AJ279" s="229">
        <f>AL279+AR279</f>
        <v>0</v>
      </c>
      <c r="AK279" s="389" t="e">
        <f t="shared" si="408"/>
        <v>#DIV/0!</v>
      </c>
      <c r="AL279" s="229">
        <f>AY279-AH279</f>
        <v>0</v>
      </c>
      <c r="AM279" s="387" t="e">
        <f t="shared" si="409"/>
        <v>#DIV/0!</v>
      </c>
      <c r="AN279" s="387"/>
      <c r="AO279" s="387"/>
      <c r="AP279" s="303"/>
      <c r="AQ279" s="303"/>
      <c r="AR279" s="303"/>
      <c r="AS279" s="303"/>
      <c r="AT279" s="331"/>
      <c r="AU279" s="331"/>
      <c r="AV279" s="331"/>
      <c r="AW279" s="331"/>
      <c r="AX279" s="331"/>
      <c r="AY279" s="331"/>
      <c r="AZ279" s="331"/>
      <c r="BA279" s="331">
        <f>BB279</f>
        <v>684244.74508000002</v>
      </c>
      <c r="BB279" s="331">
        <v>684244.74508000002</v>
      </c>
      <c r="BC279" s="331"/>
      <c r="BD279" s="331"/>
      <c r="BE279" s="230">
        <f>BG279+BK279</f>
        <v>0</v>
      </c>
      <c r="BF279" s="390" t="e">
        <f t="shared" si="410"/>
        <v>#DIV/0!</v>
      </c>
      <c r="BG279" s="230">
        <f>BR279-BC279</f>
        <v>0</v>
      </c>
      <c r="BH279" s="390" t="e">
        <f t="shared" si="411"/>
        <v>#DIV/0!</v>
      </c>
      <c r="BI279" s="331"/>
      <c r="BJ279" s="331"/>
      <c r="BK279" s="331"/>
      <c r="BL279" s="331"/>
    </row>
    <row r="280" spans="2:64" s="45" customFormat="1" ht="161.25" hidden="1" customHeight="1" x14ac:dyDescent="0.25">
      <c r="B280" s="301" t="s">
        <v>22</v>
      </c>
      <c r="C280" s="186" t="s">
        <v>122</v>
      </c>
      <c r="D280" s="303"/>
      <c r="E280" s="303"/>
      <c r="F280" s="303"/>
      <c r="G280" s="303"/>
      <c r="H280" s="303"/>
      <c r="I280" s="303"/>
      <c r="J280" s="303"/>
      <c r="K280" s="229">
        <f t="shared" si="439"/>
        <v>0</v>
      </c>
      <c r="L280" s="229">
        <f>L281</f>
        <v>0</v>
      </c>
      <c r="M280" s="229"/>
      <c r="N280" s="229"/>
      <c r="O280" s="229"/>
      <c r="P280" s="229">
        <f>R280</f>
        <v>0</v>
      </c>
      <c r="Q280" s="389" t="e">
        <f t="shared" si="404"/>
        <v>#DIV/0!</v>
      </c>
      <c r="R280" s="229">
        <f>R281</f>
        <v>0</v>
      </c>
      <c r="S280" s="389" t="e">
        <f t="shared" si="405"/>
        <v>#DIV/0!</v>
      </c>
      <c r="T280" s="389"/>
      <c r="U280" s="389"/>
      <c r="V280" s="303"/>
      <c r="W280" s="303"/>
      <c r="X280" s="303"/>
      <c r="Y280" s="303"/>
      <c r="Z280" s="229">
        <f>AB280</f>
        <v>0</v>
      </c>
      <c r="AA280" s="389" t="e">
        <f t="shared" si="406"/>
        <v>#DIV/0!</v>
      </c>
      <c r="AB280" s="229">
        <f>AB281</f>
        <v>0</v>
      </c>
      <c r="AC280" s="389" t="e">
        <f t="shared" si="407"/>
        <v>#DIV/0!</v>
      </c>
      <c r="AD280" s="389"/>
      <c r="AE280" s="389"/>
      <c r="AF280" s="303"/>
      <c r="AG280" s="303"/>
      <c r="AH280" s="303"/>
      <c r="AI280" s="303"/>
      <c r="AJ280" s="229">
        <f>AL280</f>
        <v>0</v>
      </c>
      <c r="AK280" s="389" t="e">
        <f t="shared" si="408"/>
        <v>#DIV/0!</v>
      </c>
      <c r="AL280" s="229">
        <f>AL281</f>
        <v>0</v>
      </c>
      <c r="AM280" s="387" t="e">
        <f t="shared" si="409"/>
        <v>#DIV/0!</v>
      </c>
      <c r="AN280" s="387"/>
      <c r="AO280" s="387"/>
      <c r="AP280" s="303"/>
      <c r="AQ280" s="303"/>
      <c r="AR280" s="303"/>
      <c r="AS280" s="303"/>
      <c r="AT280" s="331"/>
      <c r="AU280" s="331"/>
      <c r="AV280" s="331"/>
      <c r="AW280" s="331"/>
      <c r="AX280" s="331"/>
      <c r="AY280" s="331"/>
      <c r="AZ280" s="331"/>
      <c r="BA280" s="331"/>
      <c r="BB280" s="331"/>
      <c r="BC280" s="331"/>
      <c r="BD280" s="331"/>
      <c r="BE280" s="230">
        <f>BG280</f>
        <v>0</v>
      </c>
      <c r="BF280" s="390" t="e">
        <f t="shared" si="410"/>
        <v>#DIV/0!</v>
      </c>
      <c r="BG280" s="230">
        <f>BG281</f>
        <v>0</v>
      </c>
      <c r="BH280" s="390" t="e">
        <f t="shared" si="411"/>
        <v>#DIV/0!</v>
      </c>
      <c r="BI280" s="331"/>
      <c r="BJ280" s="331"/>
      <c r="BK280" s="331"/>
      <c r="BL280" s="331"/>
    </row>
    <row r="281" spans="2:64" s="43" customFormat="1" ht="50.25" hidden="1" customHeight="1" x14ac:dyDescent="0.25">
      <c r="B281" s="301"/>
      <c r="C281" s="192" t="s">
        <v>56</v>
      </c>
      <c r="D281" s="355"/>
      <c r="E281" s="355"/>
      <c r="F281" s="355"/>
      <c r="G281" s="355"/>
      <c r="H281" s="355"/>
      <c r="I281" s="355"/>
      <c r="J281" s="355"/>
      <c r="K281" s="354">
        <f t="shared" si="439"/>
        <v>0</v>
      </c>
      <c r="L281" s="354">
        <f>L282</f>
        <v>0</v>
      </c>
      <c r="M281" s="354"/>
      <c r="N281" s="354"/>
      <c r="O281" s="354"/>
      <c r="P281" s="354">
        <f>R281</f>
        <v>0</v>
      </c>
      <c r="Q281" s="389" t="e">
        <f t="shared" si="404"/>
        <v>#DIV/0!</v>
      </c>
      <c r="R281" s="354">
        <f>R282</f>
        <v>0</v>
      </c>
      <c r="S281" s="389" t="e">
        <f t="shared" si="405"/>
        <v>#DIV/0!</v>
      </c>
      <c r="T281" s="389"/>
      <c r="U281" s="389"/>
      <c r="V281" s="355"/>
      <c r="W281" s="355"/>
      <c r="X281" s="355"/>
      <c r="Y281" s="355"/>
      <c r="Z281" s="354">
        <f>AB281</f>
        <v>0</v>
      </c>
      <c r="AA281" s="389" t="e">
        <f t="shared" si="406"/>
        <v>#DIV/0!</v>
      </c>
      <c r="AB281" s="354">
        <f>AB282</f>
        <v>0</v>
      </c>
      <c r="AC281" s="389" t="e">
        <f t="shared" si="407"/>
        <v>#DIV/0!</v>
      </c>
      <c r="AD281" s="389"/>
      <c r="AE281" s="389"/>
      <c r="AF281" s="355"/>
      <c r="AG281" s="355"/>
      <c r="AH281" s="355"/>
      <c r="AI281" s="355"/>
      <c r="AJ281" s="354">
        <f>AL281</f>
        <v>0</v>
      </c>
      <c r="AK281" s="389" t="e">
        <f t="shared" si="408"/>
        <v>#DIV/0!</v>
      </c>
      <c r="AL281" s="354">
        <f>AL282</f>
        <v>0</v>
      </c>
      <c r="AM281" s="387" t="e">
        <f t="shared" si="409"/>
        <v>#DIV/0!</v>
      </c>
      <c r="AN281" s="387"/>
      <c r="AO281" s="387"/>
      <c r="AP281" s="355"/>
      <c r="AQ281" s="355"/>
      <c r="AR281" s="355"/>
      <c r="AS281" s="355"/>
      <c r="AT281" s="351"/>
      <c r="AU281" s="351"/>
      <c r="AV281" s="351"/>
      <c r="AW281" s="351"/>
      <c r="AX281" s="351"/>
      <c r="AY281" s="351"/>
      <c r="AZ281" s="351"/>
      <c r="BA281" s="351"/>
      <c r="BB281" s="351"/>
      <c r="BC281" s="351"/>
      <c r="BD281" s="351"/>
      <c r="BE281" s="356">
        <f>BG281</f>
        <v>0</v>
      </c>
      <c r="BF281" s="390" t="e">
        <f t="shared" si="410"/>
        <v>#DIV/0!</v>
      </c>
      <c r="BG281" s="356">
        <f t="shared" ref="BG281:BG282" si="440">L281-AB281</f>
        <v>0</v>
      </c>
      <c r="BH281" s="390" t="e">
        <f t="shared" si="411"/>
        <v>#DIV/0!</v>
      </c>
      <c r="BI281" s="351"/>
      <c r="BJ281" s="351"/>
      <c r="BK281" s="351"/>
      <c r="BL281" s="351"/>
    </row>
    <row r="282" spans="2:64" s="45" customFormat="1" ht="52.5" hidden="1" customHeight="1" x14ac:dyDescent="0.25">
      <c r="B282" s="358"/>
      <c r="C282" s="191" t="s">
        <v>65</v>
      </c>
      <c r="D282" s="303"/>
      <c r="E282" s="303"/>
      <c r="F282" s="303"/>
      <c r="G282" s="303"/>
      <c r="H282" s="303"/>
      <c r="I282" s="303"/>
      <c r="J282" s="303"/>
      <c r="K282" s="354">
        <f t="shared" si="439"/>
        <v>0</v>
      </c>
      <c r="L282" s="354">
        <v>0</v>
      </c>
      <c r="M282" s="354"/>
      <c r="N282" s="229"/>
      <c r="O282" s="229"/>
      <c r="P282" s="354">
        <f>R282</f>
        <v>0</v>
      </c>
      <c r="Q282" s="389" t="e">
        <f t="shared" si="404"/>
        <v>#DIV/0!</v>
      </c>
      <c r="R282" s="354">
        <f>L282</f>
        <v>0</v>
      </c>
      <c r="S282" s="389" t="e">
        <f t="shared" si="405"/>
        <v>#DIV/0!</v>
      </c>
      <c r="T282" s="389"/>
      <c r="U282" s="389"/>
      <c r="V282" s="303"/>
      <c r="W282" s="303"/>
      <c r="X282" s="303"/>
      <c r="Y282" s="303"/>
      <c r="Z282" s="354">
        <f>AB282</f>
        <v>0</v>
      </c>
      <c r="AA282" s="389" t="e">
        <f t="shared" si="406"/>
        <v>#DIV/0!</v>
      </c>
      <c r="AB282" s="354">
        <f>L282</f>
        <v>0</v>
      </c>
      <c r="AC282" s="389" t="e">
        <f t="shared" si="407"/>
        <v>#DIV/0!</v>
      </c>
      <c r="AD282" s="389"/>
      <c r="AE282" s="389"/>
      <c r="AF282" s="303"/>
      <c r="AG282" s="303"/>
      <c r="AH282" s="303"/>
      <c r="AI282" s="303"/>
      <c r="AJ282" s="354">
        <f>AL282</f>
        <v>0</v>
      </c>
      <c r="AK282" s="389" t="e">
        <f t="shared" si="408"/>
        <v>#DIV/0!</v>
      </c>
      <c r="AL282" s="354">
        <f>AB282</f>
        <v>0</v>
      </c>
      <c r="AM282" s="387" t="e">
        <f t="shared" si="409"/>
        <v>#DIV/0!</v>
      </c>
      <c r="AN282" s="387"/>
      <c r="AO282" s="387"/>
      <c r="AP282" s="303"/>
      <c r="AQ282" s="303"/>
      <c r="AR282" s="303"/>
      <c r="AS282" s="303"/>
      <c r="AT282" s="331"/>
      <c r="AU282" s="331"/>
      <c r="AV282" s="331"/>
      <c r="AW282" s="331"/>
      <c r="AX282" s="331"/>
      <c r="AY282" s="331"/>
      <c r="AZ282" s="331"/>
      <c r="BA282" s="331"/>
      <c r="BB282" s="331"/>
      <c r="BC282" s="331"/>
      <c r="BD282" s="331"/>
      <c r="BE282" s="356">
        <f>BG282</f>
        <v>0</v>
      </c>
      <c r="BF282" s="390" t="e">
        <f t="shared" si="410"/>
        <v>#DIV/0!</v>
      </c>
      <c r="BG282" s="356">
        <f t="shared" si="440"/>
        <v>0</v>
      </c>
      <c r="BH282" s="390" t="e">
        <f t="shared" si="411"/>
        <v>#DIV/0!</v>
      </c>
      <c r="BI282" s="331"/>
      <c r="BJ282" s="331"/>
      <c r="BK282" s="331"/>
      <c r="BL282" s="331"/>
    </row>
    <row r="283" spans="2:64" s="45" customFormat="1" ht="36.75" hidden="1" customHeight="1" x14ac:dyDescent="0.25">
      <c r="B283" s="358"/>
      <c r="C283" s="191" t="s">
        <v>66</v>
      </c>
      <c r="D283" s="303"/>
      <c r="E283" s="303"/>
      <c r="F283" s="303"/>
      <c r="G283" s="303"/>
      <c r="H283" s="303"/>
      <c r="I283" s="303"/>
      <c r="J283" s="303"/>
      <c r="K283" s="354">
        <f>L283</f>
        <v>0</v>
      </c>
      <c r="L283" s="354">
        <v>0</v>
      </c>
      <c r="M283" s="354"/>
      <c r="N283" s="229"/>
      <c r="O283" s="229"/>
      <c r="P283" s="354">
        <f>R283</f>
        <v>0</v>
      </c>
      <c r="Q283" s="389" t="e">
        <f t="shared" si="404"/>
        <v>#DIV/0!</v>
      </c>
      <c r="R283" s="354">
        <v>0</v>
      </c>
      <c r="S283" s="389" t="e">
        <f t="shared" si="405"/>
        <v>#DIV/0!</v>
      </c>
      <c r="T283" s="389"/>
      <c r="U283" s="389"/>
      <c r="V283" s="303"/>
      <c r="W283" s="303"/>
      <c r="X283" s="303"/>
      <c r="Y283" s="303"/>
      <c r="Z283" s="354">
        <f>AB283</f>
        <v>0</v>
      </c>
      <c r="AA283" s="389" t="e">
        <f t="shared" si="406"/>
        <v>#DIV/0!</v>
      </c>
      <c r="AB283" s="354">
        <v>0</v>
      </c>
      <c r="AC283" s="389" t="e">
        <f t="shared" si="407"/>
        <v>#DIV/0!</v>
      </c>
      <c r="AD283" s="389"/>
      <c r="AE283" s="389"/>
      <c r="AF283" s="303"/>
      <c r="AG283" s="303"/>
      <c r="AH283" s="303"/>
      <c r="AI283" s="303"/>
      <c r="AJ283" s="354">
        <f>AL283</f>
        <v>0</v>
      </c>
      <c r="AK283" s="389" t="e">
        <f t="shared" si="408"/>
        <v>#DIV/0!</v>
      </c>
      <c r="AL283" s="354">
        <v>0</v>
      </c>
      <c r="AM283" s="387" t="e">
        <f t="shared" si="409"/>
        <v>#DIV/0!</v>
      </c>
      <c r="AN283" s="387"/>
      <c r="AO283" s="387"/>
      <c r="AP283" s="303"/>
      <c r="AQ283" s="303"/>
      <c r="AR283" s="303"/>
      <c r="AS283" s="303"/>
      <c r="AT283" s="331"/>
      <c r="AU283" s="331"/>
      <c r="AV283" s="331"/>
      <c r="AW283" s="331"/>
      <c r="AX283" s="331"/>
      <c r="AY283" s="331"/>
      <c r="AZ283" s="331"/>
      <c r="BA283" s="331"/>
      <c r="BB283" s="331"/>
      <c r="BC283" s="331"/>
      <c r="BD283" s="331"/>
      <c r="BE283" s="356">
        <f>BG283</f>
        <v>0</v>
      </c>
      <c r="BF283" s="390" t="e">
        <f t="shared" si="410"/>
        <v>#DIV/0!</v>
      </c>
      <c r="BG283" s="356">
        <v>0</v>
      </c>
      <c r="BH283" s="390" t="e">
        <f t="shared" si="411"/>
        <v>#DIV/0!</v>
      </c>
      <c r="BI283" s="331"/>
      <c r="BJ283" s="331"/>
      <c r="BK283" s="331"/>
      <c r="BL283" s="331"/>
    </row>
    <row r="284" spans="2:64" s="45" customFormat="1" ht="36.75" hidden="1" customHeight="1" x14ac:dyDescent="0.25">
      <c r="B284" s="358"/>
      <c r="C284" s="191"/>
      <c r="D284" s="303"/>
      <c r="E284" s="303"/>
      <c r="F284" s="303"/>
      <c r="G284" s="303"/>
      <c r="H284" s="303"/>
      <c r="I284" s="303"/>
      <c r="J284" s="303"/>
      <c r="K284" s="354"/>
      <c r="L284" s="354"/>
      <c r="M284" s="354"/>
      <c r="N284" s="229"/>
      <c r="O284" s="229"/>
      <c r="P284" s="354"/>
      <c r="Q284" s="389" t="e">
        <f t="shared" si="404"/>
        <v>#DIV/0!</v>
      </c>
      <c r="R284" s="354"/>
      <c r="S284" s="389" t="e">
        <f t="shared" si="405"/>
        <v>#DIV/0!</v>
      </c>
      <c r="T284" s="389"/>
      <c r="U284" s="389"/>
      <c r="V284" s="303"/>
      <c r="W284" s="303"/>
      <c r="X284" s="303"/>
      <c r="Y284" s="303"/>
      <c r="Z284" s="354"/>
      <c r="AA284" s="389" t="e">
        <f t="shared" si="406"/>
        <v>#DIV/0!</v>
      </c>
      <c r="AB284" s="354"/>
      <c r="AC284" s="389" t="e">
        <f t="shared" si="407"/>
        <v>#DIV/0!</v>
      </c>
      <c r="AD284" s="389"/>
      <c r="AE284" s="389"/>
      <c r="AF284" s="303"/>
      <c r="AG284" s="303"/>
      <c r="AH284" s="303"/>
      <c r="AI284" s="303"/>
      <c r="AJ284" s="354"/>
      <c r="AK284" s="389" t="e">
        <f t="shared" si="408"/>
        <v>#DIV/0!</v>
      </c>
      <c r="AL284" s="354"/>
      <c r="AM284" s="387" t="e">
        <f t="shared" si="409"/>
        <v>#DIV/0!</v>
      </c>
      <c r="AN284" s="387"/>
      <c r="AO284" s="387"/>
      <c r="AP284" s="303"/>
      <c r="AQ284" s="303"/>
      <c r="AR284" s="303"/>
      <c r="AS284" s="303"/>
      <c r="AT284" s="331"/>
      <c r="AU284" s="331"/>
      <c r="AV284" s="331"/>
      <c r="AW284" s="331"/>
      <c r="AX284" s="331"/>
      <c r="AY284" s="331"/>
      <c r="AZ284" s="331"/>
      <c r="BA284" s="331"/>
      <c r="BB284" s="331"/>
      <c r="BC284" s="331"/>
      <c r="BD284" s="331"/>
      <c r="BE284" s="356"/>
      <c r="BF284" s="390" t="e">
        <f t="shared" si="410"/>
        <v>#DIV/0!</v>
      </c>
      <c r="BG284" s="356"/>
      <c r="BH284" s="390" t="e">
        <f t="shared" si="411"/>
        <v>#DIV/0!</v>
      </c>
      <c r="BI284" s="331"/>
      <c r="BJ284" s="331"/>
      <c r="BK284" s="331"/>
      <c r="BL284" s="331"/>
    </row>
    <row r="285" spans="2:64" s="45" customFormat="1" ht="98.25" hidden="1" customHeight="1" x14ac:dyDescent="0.25">
      <c r="B285" s="301" t="s">
        <v>22</v>
      </c>
      <c r="C285" s="186" t="s">
        <v>123</v>
      </c>
      <c r="D285" s="303"/>
      <c r="E285" s="303"/>
      <c r="F285" s="303"/>
      <c r="G285" s="303"/>
      <c r="H285" s="303"/>
      <c r="I285" s="303"/>
      <c r="J285" s="303"/>
      <c r="K285" s="229">
        <f>L285</f>
        <v>0</v>
      </c>
      <c r="L285" s="229">
        <v>0</v>
      </c>
      <c r="M285" s="229"/>
      <c r="N285" s="229"/>
      <c r="O285" s="229"/>
      <c r="P285" s="229"/>
      <c r="Q285" s="389" t="e">
        <f t="shared" si="404"/>
        <v>#DIV/0!</v>
      </c>
      <c r="R285" s="229"/>
      <c r="S285" s="389" t="e">
        <f t="shared" si="405"/>
        <v>#DIV/0!</v>
      </c>
      <c r="T285" s="389"/>
      <c r="U285" s="389"/>
      <c r="V285" s="303"/>
      <c r="W285" s="303"/>
      <c r="X285" s="303"/>
      <c r="Y285" s="303"/>
      <c r="Z285" s="229"/>
      <c r="AA285" s="389" t="e">
        <f t="shared" si="406"/>
        <v>#DIV/0!</v>
      </c>
      <c r="AB285" s="229"/>
      <c r="AC285" s="389" t="e">
        <f t="shared" si="407"/>
        <v>#DIV/0!</v>
      </c>
      <c r="AD285" s="389"/>
      <c r="AE285" s="389"/>
      <c r="AF285" s="303"/>
      <c r="AG285" s="303"/>
      <c r="AH285" s="303"/>
      <c r="AI285" s="303"/>
      <c r="AJ285" s="229"/>
      <c r="AK285" s="389" t="e">
        <f t="shared" si="408"/>
        <v>#DIV/0!</v>
      </c>
      <c r="AL285" s="229"/>
      <c r="AM285" s="387" t="e">
        <f t="shared" si="409"/>
        <v>#DIV/0!</v>
      </c>
      <c r="AN285" s="387"/>
      <c r="AO285" s="387"/>
      <c r="AP285" s="303"/>
      <c r="AQ285" s="303"/>
      <c r="AR285" s="303"/>
      <c r="AS285" s="303"/>
      <c r="AT285" s="331"/>
      <c r="AU285" s="331"/>
      <c r="AV285" s="331"/>
      <c r="AW285" s="331"/>
      <c r="AX285" s="331"/>
      <c r="AY285" s="331"/>
      <c r="AZ285" s="331"/>
      <c r="BA285" s="331"/>
      <c r="BB285" s="331"/>
      <c r="BC285" s="331"/>
      <c r="BD285" s="331"/>
      <c r="BE285" s="230"/>
      <c r="BF285" s="390" t="e">
        <f t="shared" si="410"/>
        <v>#DIV/0!</v>
      </c>
      <c r="BG285" s="230"/>
      <c r="BH285" s="390" t="e">
        <f t="shared" si="411"/>
        <v>#DIV/0!</v>
      </c>
      <c r="BI285" s="331"/>
      <c r="BJ285" s="331"/>
      <c r="BK285" s="331"/>
      <c r="BL285" s="331"/>
    </row>
    <row r="286" spans="2:64" s="45" customFormat="1" ht="36.75" hidden="1" customHeight="1" x14ac:dyDescent="0.25">
      <c r="B286" s="358"/>
      <c r="C286" s="191" t="s">
        <v>65</v>
      </c>
      <c r="D286" s="303"/>
      <c r="E286" s="303"/>
      <c r="F286" s="303"/>
      <c r="G286" s="303"/>
      <c r="H286" s="303"/>
      <c r="I286" s="303"/>
      <c r="J286" s="303"/>
      <c r="K286" s="354">
        <f>L286</f>
        <v>0</v>
      </c>
      <c r="L286" s="354">
        <v>0</v>
      </c>
      <c r="M286" s="354"/>
      <c r="N286" s="229"/>
      <c r="O286" s="229"/>
      <c r="P286" s="354"/>
      <c r="Q286" s="389" t="e">
        <f t="shared" si="404"/>
        <v>#DIV/0!</v>
      </c>
      <c r="R286" s="354"/>
      <c r="S286" s="389" t="e">
        <f t="shared" si="405"/>
        <v>#DIV/0!</v>
      </c>
      <c r="T286" s="389"/>
      <c r="U286" s="389"/>
      <c r="V286" s="303"/>
      <c r="W286" s="303"/>
      <c r="X286" s="303"/>
      <c r="Y286" s="303"/>
      <c r="Z286" s="354"/>
      <c r="AA286" s="389" t="e">
        <f t="shared" si="406"/>
        <v>#DIV/0!</v>
      </c>
      <c r="AB286" s="354"/>
      <c r="AC286" s="389" t="e">
        <f t="shared" si="407"/>
        <v>#DIV/0!</v>
      </c>
      <c r="AD286" s="389"/>
      <c r="AE286" s="389"/>
      <c r="AF286" s="303"/>
      <c r="AG286" s="303"/>
      <c r="AH286" s="303"/>
      <c r="AI286" s="303"/>
      <c r="AJ286" s="354"/>
      <c r="AK286" s="389" t="e">
        <f t="shared" si="408"/>
        <v>#DIV/0!</v>
      </c>
      <c r="AL286" s="354"/>
      <c r="AM286" s="387" t="e">
        <f t="shared" si="409"/>
        <v>#DIV/0!</v>
      </c>
      <c r="AN286" s="387"/>
      <c r="AO286" s="387"/>
      <c r="AP286" s="303"/>
      <c r="AQ286" s="303"/>
      <c r="AR286" s="303"/>
      <c r="AS286" s="303"/>
      <c r="AT286" s="331"/>
      <c r="AU286" s="331"/>
      <c r="AV286" s="331"/>
      <c r="AW286" s="331"/>
      <c r="AX286" s="331"/>
      <c r="AY286" s="331"/>
      <c r="AZ286" s="331"/>
      <c r="BA286" s="331"/>
      <c r="BB286" s="331"/>
      <c r="BC286" s="331"/>
      <c r="BD286" s="331"/>
      <c r="BE286" s="356"/>
      <c r="BF286" s="390" t="e">
        <f t="shared" si="410"/>
        <v>#DIV/0!</v>
      </c>
      <c r="BG286" s="356"/>
      <c r="BH286" s="390" t="e">
        <f t="shared" si="411"/>
        <v>#DIV/0!</v>
      </c>
      <c r="BI286" s="331"/>
      <c r="BJ286" s="331"/>
      <c r="BK286" s="331"/>
      <c r="BL286" s="331"/>
    </row>
    <row r="287" spans="2:64" s="45" customFormat="1" ht="171.75" hidden="1" customHeight="1" x14ac:dyDescent="0.25">
      <c r="B287" s="301" t="s">
        <v>26</v>
      </c>
      <c r="C287" s="186" t="s">
        <v>122</v>
      </c>
      <c r="D287" s="303"/>
      <c r="E287" s="303"/>
      <c r="F287" s="303"/>
      <c r="G287" s="303"/>
      <c r="H287" s="303"/>
      <c r="I287" s="303"/>
      <c r="J287" s="303"/>
      <c r="K287" s="229">
        <f>L287</f>
        <v>0</v>
      </c>
      <c r="L287" s="229">
        <f>L288</f>
        <v>0</v>
      </c>
      <c r="M287" s="229"/>
      <c r="N287" s="229"/>
      <c r="O287" s="229"/>
      <c r="P287" s="229">
        <f>R287</f>
        <v>0</v>
      </c>
      <c r="Q287" s="389" t="e">
        <f t="shared" si="404"/>
        <v>#DIV/0!</v>
      </c>
      <c r="R287" s="229">
        <f>R288</f>
        <v>0</v>
      </c>
      <c r="S287" s="389" t="e">
        <f t="shared" si="405"/>
        <v>#DIV/0!</v>
      </c>
      <c r="T287" s="389"/>
      <c r="U287" s="389"/>
      <c r="V287" s="303"/>
      <c r="W287" s="303"/>
      <c r="X287" s="303"/>
      <c r="Y287" s="303"/>
      <c r="Z287" s="229">
        <f>AB287</f>
        <v>0</v>
      </c>
      <c r="AA287" s="389" t="e">
        <f t="shared" si="406"/>
        <v>#DIV/0!</v>
      </c>
      <c r="AB287" s="229">
        <f>AB288</f>
        <v>0</v>
      </c>
      <c r="AC287" s="389" t="e">
        <f t="shared" si="407"/>
        <v>#DIV/0!</v>
      </c>
      <c r="AD287" s="389"/>
      <c r="AE287" s="389"/>
      <c r="AF287" s="303"/>
      <c r="AG287" s="303"/>
      <c r="AH287" s="303"/>
      <c r="AI287" s="303"/>
      <c r="AJ287" s="229">
        <f>AL287</f>
        <v>0</v>
      </c>
      <c r="AK287" s="389" t="e">
        <f t="shared" si="408"/>
        <v>#DIV/0!</v>
      </c>
      <c r="AL287" s="229">
        <f>AL288</f>
        <v>0</v>
      </c>
      <c r="AM287" s="387" t="e">
        <f t="shared" si="409"/>
        <v>#DIV/0!</v>
      </c>
      <c r="AN287" s="387"/>
      <c r="AO287" s="387"/>
      <c r="AP287" s="303"/>
      <c r="AQ287" s="303"/>
      <c r="AR287" s="303"/>
      <c r="AS287" s="303"/>
      <c r="AT287" s="331"/>
      <c r="AU287" s="331"/>
      <c r="AV287" s="331"/>
      <c r="AW287" s="331"/>
      <c r="AX287" s="331"/>
      <c r="AY287" s="331"/>
      <c r="AZ287" s="331"/>
      <c r="BA287" s="331"/>
      <c r="BB287" s="331"/>
      <c r="BC287" s="331"/>
      <c r="BD287" s="331"/>
      <c r="BE287" s="230">
        <f>BG287</f>
        <v>0</v>
      </c>
      <c r="BF287" s="390" t="e">
        <f t="shared" ref="BF287:BF358" si="441">BE287/K287</f>
        <v>#DIV/0!</v>
      </c>
      <c r="BG287" s="230">
        <f>BG288</f>
        <v>0</v>
      </c>
      <c r="BH287" s="390" t="e">
        <f t="shared" ref="BH287:BH358" si="442">BG287/L287</f>
        <v>#DIV/0!</v>
      </c>
      <c r="BI287" s="331"/>
      <c r="BJ287" s="331"/>
      <c r="BK287" s="331"/>
      <c r="BL287" s="331"/>
    </row>
    <row r="288" spans="2:64" s="45" customFormat="1" ht="36.75" hidden="1" customHeight="1" x14ac:dyDescent="0.25">
      <c r="B288" s="358"/>
      <c r="C288" s="191" t="s">
        <v>65</v>
      </c>
      <c r="D288" s="303"/>
      <c r="E288" s="303"/>
      <c r="F288" s="303"/>
      <c r="G288" s="303"/>
      <c r="H288" s="303"/>
      <c r="I288" s="303"/>
      <c r="J288" s="303"/>
      <c r="K288" s="354">
        <f>L288</f>
        <v>0</v>
      </c>
      <c r="L288" s="354">
        <v>0</v>
      </c>
      <c r="M288" s="354"/>
      <c r="N288" s="229"/>
      <c r="O288" s="229"/>
      <c r="P288" s="354">
        <f>R288</f>
        <v>0</v>
      </c>
      <c r="Q288" s="389" t="e">
        <f t="shared" ref="Q288:Q360" si="443">P288/K288</f>
        <v>#DIV/0!</v>
      </c>
      <c r="R288" s="354">
        <f>AF288</f>
        <v>0</v>
      </c>
      <c r="S288" s="389" t="e">
        <f t="shared" ref="S288:S360" si="444">R288/L288</f>
        <v>#DIV/0!</v>
      </c>
      <c r="T288" s="389"/>
      <c r="U288" s="389"/>
      <c r="V288" s="303"/>
      <c r="W288" s="303"/>
      <c r="X288" s="303"/>
      <c r="Y288" s="303"/>
      <c r="Z288" s="354">
        <f>AB288</f>
        <v>0</v>
      </c>
      <c r="AA288" s="389" t="e">
        <f t="shared" ref="AA288:AA360" si="445">Z288/K288</f>
        <v>#DIV/0!</v>
      </c>
      <c r="AB288" s="354">
        <f>AQ288</f>
        <v>0</v>
      </c>
      <c r="AC288" s="389" t="e">
        <f t="shared" ref="AC288:AC360" si="446">AB288/L288</f>
        <v>#DIV/0!</v>
      </c>
      <c r="AD288" s="389"/>
      <c r="AE288" s="389"/>
      <c r="AF288" s="303"/>
      <c r="AG288" s="303"/>
      <c r="AH288" s="303"/>
      <c r="AI288" s="303"/>
      <c r="AJ288" s="354">
        <f>AL288</f>
        <v>0</v>
      </c>
      <c r="AK288" s="389" t="e">
        <f t="shared" ref="AK288:AK356" si="447">AJ288/K288</f>
        <v>#DIV/0!</v>
      </c>
      <c r="AL288" s="354">
        <f>AY288</f>
        <v>0</v>
      </c>
      <c r="AM288" s="387" t="e">
        <f t="shared" ref="AM288:AM360" si="448">AL288/L288</f>
        <v>#DIV/0!</v>
      </c>
      <c r="AN288" s="387"/>
      <c r="AO288" s="387"/>
      <c r="AP288" s="303"/>
      <c r="AQ288" s="303"/>
      <c r="AR288" s="303"/>
      <c r="AS288" s="303"/>
      <c r="AT288" s="331"/>
      <c r="AU288" s="331"/>
      <c r="AV288" s="331"/>
      <c r="AW288" s="331"/>
      <c r="AX288" s="331"/>
      <c r="AY288" s="331"/>
      <c r="AZ288" s="331"/>
      <c r="BA288" s="331"/>
      <c r="BB288" s="331"/>
      <c r="BC288" s="331"/>
      <c r="BD288" s="331"/>
      <c r="BE288" s="356">
        <f>BG288</f>
        <v>0</v>
      </c>
      <c r="BF288" s="390" t="e">
        <f t="shared" si="441"/>
        <v>#DIV/0!</v>
      </c>
      <c r="BG288" s="356">
        <f>BR288</f>
        <v>0</v>
      </c>
      <c r="BH288" s="390" t="e">
        <f t="shared" si="442"/>
        <v>#DIV/0!</v>
      </c>
      <c r="BI288" s="331"/>
      <c r="BJ288" s="331"/>
      <c r="BK288" s="331"/>
      <c r="BL288" s="331"/>
    </row>
    <row r="289" spans="2:64" s="45" customFormat="1" ht="36.75" hidden="1" customHeight="1" x14ac:dyDescent="0.25">
      <c r="B289" s="358"/>
      <c r="C289" s="191"/>
      <c r="D289" s="303"/>
      <c r="E289" s="303"/>
      <c r="F289" s="303"/>
      <c r="G289" s="303"/>
      <c r="H289" s="303"/>
      <c r="I289" s="303"/>
      <c r="J289" s="303"/>
      <c r="K289" s="354"/>
      <c r="L289" s="354"/>
      <c r="M289" s="354"/>
      <c r="N289" s="229"/>
      <c r="O289" s="229"/>
      <c r="P289" s="354"/>
      <c r="Q289" s="389" t="e">
        <f t="shared" si="443"/>
        <v>#DIV/0!</v>
      </c>
      <c r="R289" s="354"/>
      <c r="S289" s="389" t="e">
        <f t="shared" si="444"/>
        <v>#DIV/0!</v>
      </c>
      <c r="T289" s="389"/>
      <c r="U289" s="389"/>
      <c r="V289" s="303"/>
      <c r="W289" s="303"/>
      <c r="X289" s="303"/>
      <c r="Y289" s="303"/>
      <c r="Z289" s="354"/>
      <c r="AA289" s="389" t="e">
        <f t="shared" si="445"/>
        <v>#DIV/0!</v>
      </c>
      <c r="AB289" s="354"/>
      <c r="AC289" s="389" t="e">
        <f t="shared" si="446"/>
        <v>#DIV/0!</v>
      </c>
      <c r="AD289" s="389"/>
      <c r="AE289" s="389"/>
      <c r="AF289" s="303"/>
      <c r="AG289" s="303"/>
      <c r="AH289" s="303"/>
      <c r="AI289" s="303"/>
      <c r="AJ289" s="354"/>
      <c r="AK289" s="389" t="e">
        <f t="shared" si="447"/>
        <v>#DIV/0!</v>
      </c>
      <c r="AL289" s="354"/>
      <c r="AM289" s="387" t="e">
        <f t="shared" si="448"/>
        <v>#DIV/0!</v>
      </c>
      <c r="AN289" s="387"/>
      <c r="AO289" s="387"/>
      <c r="AP289" s="303"/>
      <c r="AQ289" s="303"/>
      <c r="AR289" s="303"/>
      <c r="AS289" s="303"/>
      <c r="AT289" s="331"/>
      <c r="AU289" s="331"/>
      <c r="AV289" s="331"/>
      <c r="AW289" s="331"/>
      <c r="AX289" s="331"/>
      <c r="AY289" s="331"/>
      <c r="AZ289" s="331"/>
      <c r="BA289" s="331"/>
      <c r="BB289" s="331"/>
      <c r="BC289" s="331"/>
      <c r="BD289" s="331"/>
      <c r="BE289" s="356"/>
      <c r="BF289" s="390" t="e">
        <f t="shared" si="441"/>
        <v>#DIV/0!</v>
      </c>
      <c r="BG289" s="356"/>
      <c r="BH289" s="390" t="e">
        <f t="shared" si="442"/>
        <v>#DIV/0!</v>
      </c>
      <c r="BI289" s="331"/>
      <c r="BJ289" s="331"/>
      <c r="BK289" s="331"/>
      <c r="BL289" s="331"/>
    </row>
    <row r="290" spans="2:64" s="45" customFormat="1" ht="36.75" hidden="1" customHeight="1" x14ac:dyDescent="0.25">
      <c r="B290" s="358"/>
      <c r="C290" s="191"/>
      <c r="D290" s="303"/>
      <c r="E290" s="303"/>
      <c r="F290" s="303"/>
      <c r="G290" s="303"/>
      <c r="H290" s="303"/>
      <c r="I290" s="303"/>
      <c r="J290" s="303"/>
      <c r="K290" s="354"/>
      <c r="L290" s="354"/>
      <c r="M290" s="354"/>
      <c r="N290" s="229"/>
      <c r="O290" s="229"/>
      <c r="P290" s="354"/>
      <c r="Q290" s="389" t="e">
        <f t="shared" si="443"/>
        <v>#DIV/0!</v>
      </c>
      <c r="R290" s="354"/>
      <c r="S290" s="389" t="e">
        <f t="shared" si="444"/>
        <v>#DIV/0!</v>
      </c>
      <c r="T290" s="389"/>
      <c r="U290" s="389"/>
      <c r="V290" s="303"/>
      <c r="W290" s="303"/>
      <c r="X290" s="303"/>
      <c r="Y290" s="303"/>
      <c r="Z290" s="354"/>
      <c r="AA290" s="389" t="e">
        <f t="shared" si="445"/>
        <v>#DIV/0!</v>
      </c>
      <c r="AB290" s="354"/>
      <c r="AC290" s="389" t="e">
        <f t="shared" si="446"/>
        <v>#DIV/0!</v>
      </c>
      <c r="AD290" s="389"/>
      <c r="AE290" s="389"/>
      <c r="AF290" s="303"/>
      <c r="AG290" s="303"/>
      <c r="AH290" s="303"/>
      <c r="AI290" s="303"/>
      <c r="AJ290" s="354"/>
      <c r="AK290" s="389" t="e">
        <f t="shared" si="447"/>
        <v>#DIV/0!</v>
      </c>
      <c r="AL290" s="354"/>
      <c r="AM290" s="387" t="e">
        <f t="shared" si="448"/>
        <v>#DIV/0!</v>
      </c>
      <c r="AN290" s="387"/>
      <c r="AO290" s="387"/>
      <c r="AP290" s="303"/>
      <c r="AQ290" s="303"/>
      <c r="AR290" s="303"/>
      <c r="AS290" s="303"/>
      <c r="AT290" s="331"/>
      <c r="AU290" s="331"/>
      <c r="AV290" s="331"/>
      <c r="AW290" s="331"/>
      <c r="AX290" s="331"/>
      <c r="AY290" s="331"/>
      <c r="AZ290" s="331"/>
      <c r="BA290" s="331"/>
      <c r="BB290" s="331"/>
      <c r="BC290" s="331"/>
      <c r="BD290" s="331"/>
      <c r="BE290" s="356"/>
      <c r="BF290" s="390" t="e">
        <f t="shared" si="441"/>
        <v>#DIV/0!</v>
      </c>
      <c r="BG290" s="356"/>
      <c r="BH290" s="390" t="e">
        <f t="shared" si="442"/>
        <v>#DIV/0!</v>
      </c>
      <c r="BI290" s="331"/>
      <c r="BJ290" s="331"/>
      <c r="BK290" s="331"/>
      <c r="BL290" s="331"/>
    </row>
    <row r="291" spans="2:64" s="45" customFormat="1" ht="36.75" hidden="1" customHeight="1" x14ac:dyDescent="0.25">
      <c r="B291" s="358"/>
      <c r="C291" s="191"/>
      <c r="D291" s="303"/>
      <c r="E291" s="303"/>
      <c r="F291" s="303"/>
      <c r="G291" s="303"/>
      <c r="H291" s="303"/>
      <c r="I291" s="303"/>
      <c r="J291" s="303"/>
      <c r="K291" s="354"/>
      <c r="L291" s="354"/>
      <c r="M291" s="354"/>
      <c r="N291" s="229"/>
      <c r="O291" s="229"/>
      <c r="P291" s="354"/>
      <c r="Q291" s="389" t="e">
        <f t="shared" si="443"/>
        <v>#DIV/0!</v>
      </c>
      <c r="R291" s="354"/>
      <c r="S291" s="389" t="e">
        <f t="shared" si="444"/>
        <v>#DIV/0!</v>
      </c>
      <c r="T291" s="389"/>
      <c r="U291" s="389"/>
      <c r="V291" s="303"/>
      <c r="W291" s="303"/>
      <c r="X291" s="303"/>
      <c r="Y291" s="303"/>
      <c r="Z291" s="354"/>
      <c r="AA291" s="389" t="e">
        <f t="shared" si="445"/>
        <v>#DIV/0!</v>
      </c>
      <c r="AB291" s="354"/>
      <c r="AC291" s="389" t="e">
        <f t="shared" si="446"/>
        <v>#DIV/0!</v>
      </c>
      <c r="AD291" s="389"/>
      <c r="AE291" s="389"/>
      <c r="AF291" s="303"/>
      <c r="AG291" s="303"/>
      <c r="AH291" s="303"/>
      <c r="AI291" s="303"/>
      <c r="AJ291" s="354"/>
      <c r="AK291" s="389" t="e">
        <f t="shared" si="447"/>
        <v>#DIV/0!</v>
      </c>
      <c r="AL291" s="354"/>
      <c r="AM291" s="387" t="e">
        <f t="shared" si="448"/>
        <v>#DIV/0!</v>
      </c>
      <c r="AN291" s="387"/>
      <c r="AO291" s="387"/>
      <c r="AP291" s="303"/>
      <c r="AQ291" s="303"/>
      <c r="AR291" s="303"/>
      <c r="AS291" s="303"/>
      <c r="AT291" s="331"/>
      <c r="AU291" s="331"/>
      <c r="AV291" s="331"/>
      <c r="AW291" s="331"/>
      <c r="AX291" s="331"/>
      <c r="AY291" s="331"/>
      <c r="AZ291" s="331"/>
      <c r="BA291" s="331"/>
      <c r="BB291" s="331"/>
      <c r="BC291" s="331"/>
      <c r="BD291" s="331"/>
      <c r="BE291" s="356"/>
      <c r="BF291" s="390" t="e">
        <f t="shared" si="441"/>
        <v>#DIV/0!</v>
      </c>
      <c r="BG291" s="356"/>
      <c r="BH291" s="390" t="e">
        <f t="shared" si="442"/>
        <v>#DIV/0!</v>
      </c>
      <c r="BI291" s="331"/>
      <c r="BJ291" s="331"/>
      <c r="BK291" s="331"/>
      <c r="BL291" s="331"/>
    </row>
    <row r="292" spans="2:64" s="45" customFormat="1" ht="36.75" hidden="1" customHeight="1" x14ac:dyDescent="0.25">
      <c r="B292" s="358"/>
      <c r="C292" s="191"/>
      <c r="D292" s="303"/>
      <c r="E292" s="303"/>
      <c r="F292" s="303"/>
      <c r="G292" s="303"/>
      <c r="H292" s="303"/>
      <c r="I292" s="303"/>
      <c r="J292" s="303"/>
      <c r="K292" s="354"/>
      <c r="L292" s="354"/>
      <c r="M292" s="354"/>
      <c r="N292" s="229"/>
      <c r="O292" s="229"/>
      <c r="P292" s="354"/>
      <c r="Q292" s="389" t="e">
        <f t="shared" si="443"/>
        <v>#DIV/0!</v>
      </c>
      <c r="R292" s="354"/>
      <c r="S292" s="389" t="e">
        <f t="shared" si="444"/>
        <v>#DIV/0!</v>
      </c>
      <c r="T292" s="389"/>
      <c r="U292" s="389"/>
      <c r="V292" s="303"/>
      <c r="W292" s="303"/>
      <c r="X292" s="303"/>
      <c r="Y292" s="303"/>
      <c r="Z292" s="354"/>
      <c r="AA292" s="389" t="e">
        <f t="shared" si="445"/>
        <v>#DIV/0!</v>
      </c>
      <c r="AB292" s="354"/>
      <c r="AC292" s="389" t="e">
        <f t="shared" si="446"/>
        <v>#DIV/0!</v>
      </c>
      <c r="AD292" s="389"/>
      <c r="AE292" s="389"/>
      <c r="AF292" s="303"/>
      <c r="AG292" s="303"/>
      <c r="AH292" s="303"/>
      <c r="AI292" s="303"/>
      <c r="AJ292" s="354"/>
      <c r="AK292" s="389" t="e">
        <f t="shared" si="447"/>
        <v>#DIV/0!</v>
      </c>
      <c r="AL292" s="354"/>
      <c r="AM292" s="387" t="e">
        <f t="shared" si="448"/>
        <v>#DIV/0!</v>
      </c>
      <c r="AN292" s="387"/>
      <c r="AO292" s="387"/>
      <c r="AP292" s="303"/>
      <c r="AQ292" s="303"/>
      <c r="AR292" s="303"/>
      <c r="AS292" s="303"/>
      <c r="AT292" s="331"/>
      <c r="AU292" s="331"/>
      <c r="AV292" s="331"/>
      <c r="AW292" s="331"/>
      <c r="AX292" s="331"/>
      <c r="AY292" s="331"/>
      <c r="AZ292" s="331"/>
      <c r="BA292" s="331"/>
      <c r="BB292" s="331"/>
      <c r="BC292" s="331"/>
      <c r="BD292" s="331"/>
      <c r="BE292" s="356"/>
      <c r="BF292" s="390" t="e">
        <f t="shared" si="441"/>
        <v>#DIV/0!</v>
      </c>
      <c r="BG292" s="356"/>
      <c r="BH292" s="390" t="e">
        <f t="shared" si="442"/>
        <v>#DIV/0!</v>
      </c>
      <c r="BI292" s="331"/>
      <c r="BJ292" s="331"/>
      <c r="BK292" s="331"/>
      <c r="BL292" s="331"/>
    </row>
    <row r="293" spans="2:64" s="45" customFormat="1" ht="36.75" hidden="1" customHeight="1" x14ac:dyDescent="0.25">
      <c r="B293" s="358"/>
      <c r="C293" s="191"/>
      <c r="D293" s="303"/>
      <c r="E293" s="303"/>
      <c r="F293" s="303"/>
      <c r="G293" s="303"/>
      <c r="H293" s="303"/>
      <c r="I293" s="303"/>
      <c r="J293" s="303"/>
      <c r="K293" s="354"/>
      <c r="L293" s="354"/>
      <c r="M293" s="354"/>
      <c r="N293" s="229"/>
      <c r="O293" s="229"/>
      <c r="P293" s="354"/>
      <c r="Q293" s="389" t="e">
        <f t="shared" si="443"/>
        <v>#DIV/0!</v>
      </c>
      <c r="R293" s="354"/>
      <c r="S293" s="389" t="e">
        <f t="shared" si="444"/>
        <v>#DIV/0!</v>
      </c>
      <c r="T293" s="389"/>
      <c r="U293" s="389"/>
      <c r="V293" s="303"/>
      <c r="W293" s="303"/>
      <c r="X293" s="303"/>
      <c r="Y293" s="303"/>
      <c r="Z293" s="354"/>
      <c r="AA293" s="389" t="e">
        <f t="shared" si="445"/>
        <v>#DIV/0!</v>
      </c>
      <c r="AB293" s="354"/>
      <c r="AC293" s="389" t="e">
        <f t="shared" si="446"/>
        <v>#DIV/0!</v>
      </c>
      <c r="AD293" s="389"/>
      <c r="AE293" s="389"/>
      <c r="AF293" s="303"/>
      <c r="AG293" s="303"/>
      <c r="AH293" s="303"/>
      <c r="AI293" s="303"/>
      <c r="AJ293" s="354"/>
      <c r="AK293" s="389" t="e">
        <f t="shared" si="447"/>
        <v>#DIV/0!</v>
      </c>
      <c r="AL293" s="354"/>
      <c r="AM293" s="387" t="e">
        <f t="shared" si="448"/>
        <v>#DIV/0!</v>
      </c>
      <c r="AN293" s="387"/>
      <c r="AO293" s="387"/>
      <c r="AP293" s="303"/>
      <c r="AQ293" s="303"/>
      <c r="AR293" s="303"/>
      <c r="AS293" s="303"/>
      <c r="AT293" s="331"/>
      <c r="AU293" s="331"/>
      <c r="AV293" s="331"/>
      <c r="AW293" s="331"/>
      <c r="AX293" s="331"/>
      <c r="AY293" s="331"/>
      <c r="AZ293" s="331"/>
      <c r="BA293" s="331"/>
      <c r="BB293" s="331"/>
      <c r="BC293" s="331"/>
      <c r="BD293" s="331"/>
      <c r="BE293" s="356"/>
      <c r="BF293" s="390" t="e">
        <f t="shared" si="441"/>
        <v>#DIV/0!</v>
      </c>
      <c r="BG293" s="356"/>
      <c r="BH293" s="390" t="e">
        <f t="shared" si="442"/>
        <v>#DIV/0!</v>
      </c>
      <c r="BI293" s="331"/>
      <c r="BJ293" s="331"/>
      <c r="BK293" s="331"/>
      <c r="BL293" s="331"/>
    </row>
    <row r="294" spans="2:64" s="45" customFormat="1" ht="36.75" hidden="1" customHeight="1" x14ac:dyDescent="0.25">
      <c r="B294" s="358"/>
      <c r="C294" s="191"/>
      <c r="D294" s="303"/>
      <c r="E294" s="303"/>
      <c r="F294" s="303"/>
      <c r="G294" s="303"/>
      <c r="H294" s="303"/>
      <c r="I294" s="303"/>
      <c r="J294" s="303"/>
      <c r="K294" s="354"/>
      <c r="L294" s="354"/>
      <c r="M294" s="354"/>
      <c r="N294" s="229"/>
      <c r="O294" s="229"/>
      <c r="P294" s="354"/>
      <c r="Q294" s="389" t="e">
        <f t="shared" si="443"/>
        <v>#DIV/0!</v>
      </c>
      <c r="R294" s="354"/>
      <c r="S294" s="389" t="e">
        <f t="shared" si="444"/>
        <v>#DIV/0!</v>
      </c>
      <c r="T294" s="389"/>
      <c r="U294" s="389"/>
      <c r="V294" s="303"/>
      <c r="W294" s="303"/>
      <c r="X294" s="303"/>
      <c r="Y294" s="303"/>
      <c r="Z294" s="354"/>
      <c r="AA294" s="389" t="e">
        <f t="shared" si="445"/>
        <v>#DIV/0!</v>
      </c>
      <c r="AB294" s="354"/>
      <c r="AC294" s="389" t="e">
        <f t="shared" si="446"/>
        <v>#DIV/0!</v>
      </c>
      <c r="AD294" s="389"/>
      <c r="AE294" s="389"/>
      <c r="AF294" s="303"/>
      <c r="AG294" s="303"/>
      <c r="AH294" s="303"/>
      <c r="AI294" s="303"/>
      <c r="AJ294" s="354"/>
      <c r="AK294" s="389" t="e">
        <f t="shared" si="447"/>
        <v>#DIV/0!</v>
      </c>
      <c r="AL294" s="354"/>
      <c r="AM294" s="387" t="e">
        <f t="shared" si="448"/>
        <v>#DIV/0!</v>
      </c>
      <c r="AN294" s="387"/>
      <c r="AO294" s="387"/>
      <c r="AP294" s="303"/>
      <c r="AQ294" s="303"/>
      <c r="AR294" s="303"/>
      <c r="AS294" s="303"/>
      <c r="AT294" s="331"/>
      <c r="AU294" s="331"/>
      <c r="AV294" s="331"/>
      <c r="AW294" s="331"/>
      <c r="AX294" s="331"/>
      <c r="AY294" s="331"/>
      <c r="AZ294" s="331"/>
      <c r="BA294" s="331"/>
      <c r="BB294" s="331"/>
      <c r="BC294" s="331"/>
      <c r="BD294" s="331"/>
      <c r="BE294" s="356"/>
      <c r="BF294" s="390" t="e">
        <f t="shared" si="441"/>
        <v>#DIV/0!</v>
      </c>
      <c r="BG294" s="356"/>
      <c r="BH294" s="390" t="e">
        <f t="shared" si="442"/>
        <v>#DIV/0!</v>
      </c>
      <c r="BI294" s="331"/>
      <c r="BJ294" s="331"/>
      <c r="BK294" s="331"/>
      <c r="BL294" s="331"/>
    </row>
    <row r="295" spans="2:64" s="45" customFormat="1" ht="36.75" hidden="1" customHeight="1" x14ac:dyDescent="0.25">
      <c r="B295" s="358"/>
      <c r="C295" s="191"/>
      <c r="D295" s="303"/>
      <c r="E295" s="303"/>
      <c r="F295" s="303"/>
      <c r="G295" s="303"/>
      <c r="H295" s="303"/>
      <c r="I295" s="303"/>
      <c r="J295" s="303"/>
      <c r="K295" s="354"/>
      <c r="L295" s="354"/>
      <c r="M295" s="354"/>
      <c r="N295" s="229"/>
      <c r="O295" s="229"/>
      <c r="P295" s="354"/>
      <c r="Q295" s="389" t="e">
        <f t="shared" si="443"/>
        <v>#DIV/0!</v>
      </c>
      <c r="R295" s="354"/>
      <c r="S295" s="389" t="e">
        <f t="shared" si="444"/>
        <v>#DIV/0!</v>
      </c>
      <c r="T295" s="389"/>
      <c r="U295" s="389"/>
      <c r="V295" s="303"/>
      <c r="W295" s="303"/>
      <c r="X295" s="303"/>
      <c r="Y295" s="303"/>
      <c r="Z295" s="354"/>
      <c r="AA295" s="389" t="e">
        <f t="shared" si="445"/>
        <v>#DIV/0!</v>
      </c>
      <c r="AB295" s="354"/>
      <c r="AC295" s="389" t="e">
        <f t="shared" si="446"/>
        <v>#DIV/0!</v>
      </c>
      <c r="AD295" s="389"/>
      <c r="AE295" s="389"/>
      <c r="AF295" s="303"/>
      <c r="AG295" s="303"/>
      <c r="AH295" s="303"/>
      <c r="AI295" s="303"/>
      <c r="AJ295" s="354"/>
      <c r="AK295" s="389" t="e">
        <f t="shared" si="447"/>
        <v>#DIV/0!</v>
      </c>
      <c r="AL295" s="354"/>
      <c r="AM295" s="387" t="e">
        <f t="shared" si="448"/>
        <v>#DIV/0!</v>
      </c>
      <c r="AN295" s="387"/>
      <c r="AO295" s="387"/>
      <c r="AP295" s="303"/>
      <c r="AQ295" s="303"/>
      <c r="AR295" s="303"/>
      <c r="AS295" s="303"/>
      <c r="AT295" s="331"/>
      <c r="AU295" s="331"/>
      <c r="AV295" s="331"/>
      <c r="AW295" s="331"/>
      <c r="AX295" s="331"/>
      <c r="AY295" s="331"/>
      <c r="AZ295" s="331"/>
      <c r="BA295" s="331"/>
      <c r="BB295" s="331"/>
      <c r="BC295" s="331"/>
      <c r="BD295" s="331"/>
      <c r="BE295" s="356"/>
      <c r="BF295" s="390" t="e">
        <f t="shared" si="441"/>
        <v>#DIV/0!</v>
      </c>
      <c r="BG295" s="356"/>
      <c r="BH295" s="390" t="e">
        <f t="shared" si="442"/>
        <v>#DIV/0!</v>
      </c>
      <c r="BI295" s="331"/>
      <c r="BJ295" s="331"/>
      <c r="BK295" s="331"/>
      <c r="BL295" s="331"/>
    </row>
    <row r="296" spans="2:64" s="45" customFormat="1" ht="132" hidden="1" customHeight="1" x14ac:dyDescent="0.25">
      <c r="B296" s="301" t="s">
        <v>26</v>
      </c>
      <c r="C296" s="186" t="s">
        <v>124</v>
      </c>
      <c r="D296" s="303"/>
      <c r="E296" s="303"/>
      <c r="F296" s="303"/>
      <c r="G296" s="303"/>
      <c r="H296" s="303"/>
      <c r="I296" s="303"/>
      <c r="J296" s="303"/>
      <c r="K296" s="229">
        <f t="shared" ref="K296:K311" si="449">L296</f>
        <v>0</v>
      </c>
      <c r="L296" s="229">
        <f>L297</f>
        <v>0</v>
      </c>
      <c r="M296" s="229"/>
      <c r="N296" s="229"/>
      <c r="O296" s="229"/>
      <c r="P296" s="229">
        <f>R296</f>
        <v>0</v>
      </c>
      <c r="Q296" s="389" t="e">
        <f t="shared" si="443"/>
        <v>#DIV/0!</v>
      </c>
      <c r="R296" s="229">
        <f>R297</f>
        <v>0</v>
      </c>
      <c r="S296" s="389" t="e">
        <f t="shared" si="444"/>
        <v>#DIV/0!</v>
      </c>
      <c r="T296" s="389"/>
      <c r="U296" s="389"/>
      <c r="V296" s="303"/>
      <c r="W296" s="303"/>
      <c r="X296" s="303"/>
      <c r="Y296" s="303"/>
      <c r="Z296" s="229">
        <f t="shared" ref="Z296:Z307" si="450">AB296</f>
        <v>0</v>
      </c>
      <c r="AA296" s="389" t="e">
        <f t="shared" si="445"/>
        <v>#DIV/0!</v>
      </c>
      <c r="AB296" s="229">
        <f>AB297</f>
        <v>0</v>
      </c>
      <c r="AC296" s="389" t="e">
        <f t="shared" si="446"/>
        <v>#DIV/0!</v>
      </c>
      <c r="AD296" s="389"/>
      <c r="AE296" s="389"/>
      <c r="AF296" s="303"/>
      <c r="AG296" s="303"/>
      <c r="AH296" s="303"/>
      <c r="AI296" s="303"/>
      <c r="AJ296" s="229">
        <f>AL296</f>
        <v>0</v>
      </c>
      <c r="AK296" s="389" t="e">
        <f t="shared" si="447"/>
        <v>#DIV/0!</v>
      </c>
      <c r="AL296" s="229">
        <f>AL297</f>
        <v>0</v>
      </c>
      <c r="AM296" s="387" t="e">
        <f t="shared" si="448"/>
        <v>#DIV/0!</v>
      </c>
      <c r="AN296" s="387"/>
      <c r="AO296" s="387"/>
      <c r="AP296" s="303"/>
      <c r="AQ296" s="303"/>
      <c r="AR296" s="303"/>
      <c r="AS296" s="303"/>
      <c r="AT296" s="331"/>
      <c r="AU296" s="331"/>
      <c r="AV296" s="331"/>
      <c r="AW296" s="331"/>
      <c r="AX296" s="331"/>
      <c r="AY296" s="331"/>
      <c r="AZ296" s="331"/>
      <c r="BA296" s="331"/>
      <c r="BB296" s="331"/>
      <c r="BC296" s="331"/>
      <c r="BD296" s="331"/>
      <c r="BE296" s="230">
        <f>BG296</f>
        <v>0</v>
      </c>
      <c r="BF296" s="390" t="e">
        <f t="shared" si="441"/>
        <v>#DIV/0!</v>
      </c>
      <c r="BG296" s="230">
        <f>BG297</f>
        <v>0</v>
      </c>
      <c r="BH296" s="390" t="e">
        <f t="shared" si="442"/>
        <v>#DIV/0!</v>
      </c>
      <c r="BI296" s="331"/>
      <c r="BJ296" s="331"/>
      <c r="BK296" s="331"/>
      <c r="BL296" s="331"/>
    </row>
    <row r="297" spans="2:64" s="72" customFormat="1" ht="36.75" hidden="1" customHeight="1" x14ac:dyDescent="0.25">
      <c r="B297" s="358"/>
      <c r="C297" s="191" t="s">
        <v>66</v>
      </c>
      <c r="D297" s="416"/>
      <c r="E297" s="416"/>
      <c r="F297" s="416"/>
      <c r="G297" s="416"/>
      <c r="H297" s="416"/>
      <c r="I297" s="416"/>
      <c r="J297" s="416"/>
      <c r="K297" s="354">
        <f t="shared" si="449"/>
        <v>0</v>
      </c>
      <c r="L297" s="354">
        <v>0</v>
      </c>
      <c r="M297" s="354"/>
      <c r="N297" s="417"/>
      <c r="O297" s="417"/>
      <c r="P297" s="354">
        <f>R297</f>
        <v>0</v>
      </c>
      <c r="Q297" s="393" t="e">
        <f t="shared" si="443"/>
        <v>#DIV/0!</v>
      </c>
      <c r="R297" s="354">
        <v>0</v>
      </c>
      <c r="S297" s="393" t="e">
        <f t="shared" si="444"/>
        <v>#DIV/0!</v>
      </c>
      <c r="T297" s="393"/>
      <c r="U297" s="393"/>
      <c r="V297" s="416"/>
      <c r="W297" s="416"/>
      <c r="X297" s="416"/>
      <c r="Y297" s="416"/>
      <c r="Z297" s="354">
        <f t="shared" si="450"/>
        <v>0</v>
      </c>
      <c r="AA297" s="393" t="e">
        <f t="shared" si="445"/>
        <v>#DIV/0!</v>
      </c>
      <c r="AB297" s="354">
        <f>L297</f>
        <v>0</v>
      </c>
      <c r="AC297" s="393" t="e">
        <f t="shared" si="446"/>
        <v>#DIV/0!</v>
      </c>
      <c r="AD297" s="393"/>
      <c r="AE297" s="393"/>
      <c r="AF297" s="416"/>
      <c r="AG297" s="416"/>
      <c r="AH297" s="416"/>
      <c r="AI297" s="416"/>
      <c r="AJ297" s="354">
        <f>AL297</f>
        <v>0</v>
      </c>
      <c r="AK297" s="393" t="e">
        <f t="shared" si="447"/>
        <v>#DIV/0!</v>
      </c>
      <c r="AL297" s="354">
        <v>0</v>
      </c>
      <c r="AM297" s="387" t="e">
        <f t="shared" si="448"/>
        <v>#DIV/0!</v>
      </c>
      <c r="AN297" s="387"/>
      <c r="AO297" s="387"/>
      <c r="AP297" s="416"/>
      <c r="AQ297" s="416"/>
      <c r="AR297" s="416"/>
      <c r="AS297" s="416"/>
      <c r="AT297" s="418"/>
      <c r="AU297" s="418"/>
      <c r="AV297" s="418"/>
      <c r="AW297" s="418"/>
      <c r="AX297" s="418"/>
      <c r="AY297" s="418"/>
      <c r="AZ297" s="418"/>
      <c r="BA297" s="418"/>
      <c r="BB297" s="418"/>
      <c r="BC297" s="418"/>
      <c r="BD297" s="418"/>
      <c r="BE297" s="356">
        <f>BG297</f>
        <v>0</v>
      </c>
      <c r="BF297" s="398" t="e">
        <f t="shared" si="441"/>
        <v>#DIV/0!</v>
      </c>
      <c r="BG297" s="356">
        <f>L297-AB297</f>
        <v>0</v>
      </c>
      <c r="BH297" s="398" t="e">
        <f t="shared" si="442"/>
        <v>#DIV/0!</v>
      </c>
      <c r="BI297" s="418"/>
      <c r="BJ297" s="418"/>
      <c r="BK297" s="418"/>
      <c r="BL297" s="418"/>
    </row>
    <row r="298" spans="2:64" s="45" customFormat="1" ht="148.5" customHeight="1" x14ac:dyDescent="0.25">
      <c r="B298" s="301" t="s">
        <v>31</v>
      </c>
      <c r="C298" s="186" t="s">
        <v>297</v>
      </c>
      <c r="D298" s="303"/>
      <c r="E298" s="303"/>
      <c r="F298" s="303"/>
      <c r="G298" s="303"/>
      <c r="H298" s="303"/>
      <c r="I298" s="303"/>
      <c r="J298" s="303"/>
      <c r="K298" s="229">
        <f t="shared" ref="K298:K307" si="451">L298</f>
        <v>300000</v>
      </c>
      <c r="L298" s="229">
        <f>SUM(L299:L300)</f>
        <v>300000</v>
      </c>
      <c r="M298" s="229"/>
      <c r="N298" s="229"/>
      <c r="O298" s="229"/>
      <c r="P298" s="229">
        <f>R298</f>
        <v>0</v>
      </c>
      <c r="Q298" s="389">
        <f t="shared" si="443"/>
        <v>0</v>
      </c>
      <c r="R298" s="229">
        <f>R299</f>
        <v>0</v>
      </c>
      <c r="S298" s="389">
        <f t="shared" si="444"/>
        <v>0</v>
      </c>
      <c r="T298" s="389"/>
      <c r="U298" s="389"/>
      <c r="V298" s="303"/>
      <c r="W298" s="303"/>
      <c r="X298" s="303"/>
      <c r="Y298" s="303"/>
      <c r="Z298" s="229">
        <f t="shared" si="450"/>
        <v>100000</v>
      </c>
      <c r="AA298" s="389">
        <f t="shared" si="445"/>
        <v>0.33333333333333331</v>
      </c>
      <c r="AB298" s="229">
        <f>SUM(AB299:AB300)</f>
        <v>100000</v>
      </c>
      <c r="AC298" s="389">
        <f t="shared" si="446"/>
        <v>0.33333333333333331</v>
      </c>
      <c r="AD298" s="389"/>
      <c r="AE298" s="389"/>
      <c r="AF298" s="303"/>
      <c r="AG298" s="303"/>
      <c r="AH298" s="303"/>
      <c r="AI298" s="303"/>
      <c r="AJ298" s="229">
        <f>AL298</f>
        <v>293991.79340000002</v>
      </c>
      <c r="AK298" s="389">
        <f t="shared" si="447"/>
        <v>0.97997264466666678</v>
      </c>
      <c r="AL298" s="229">
        <f>SUM(AL299:AL300)</f>
        <v>293991.79340000002</v>
      </c>
      <c r="AM298" s="387">
        <f t="shared" si="448"/>
        <v>0.97997264466666678</v>
      </c>
      <c r="AN298" s="387"/>
      <c r="AO298" s="387"/>
      <c r="AP298" s="303"/>
      <c r="AQ298" s="303"/>
      <c r="AR298" s="303"/>
      <c r="AS298" s="303"/>
      <c r="AT298" s="331"/>
      <c r="AU298" s="331"/>
      <c r="AV298" s="331"/>
      <c r="AW298" s="331"/>
      <c r="AX298" s="331"/>
      <c r="AY298" s="331"/>
      <c r="AZ298" s="331"/>
      <c r="BA298" s="331"/>
      <c r="BB298" s="331"/>
      <c r="BC298" s="331"/>
      <c r="BD298" s="331"/>
      <c r="BE298" s="230">
        <f>BG298</f>
        <v>200000.00000000003</v>
      </c>
      <c r="BF298" s="390">
        <f t="shared" si="441"/>
        <v>0.66666666666666674</v>
      </c>
      <c r="BG298" s="230">
        <f>SUM(BG299:BG300)</f>
        <v>200000.00000000003</v>
      </c>
      <c r="BH298" s="390">
        <f t="shared" si="442"/>
        <v>0.66666666666666674</v>
      </c>
      <c r="BI298" s="331"/>
      <c r="BJ298" s="331"/>
      <c r="BK298" s="331"/>
      <c r="BL298" s="331"/>
    </row>
    <row r="299" spans="2:64" s="72" customFormat="1" ht="36.75" hidden="1" customHeight="1" x14ac:dyDescent="0.25">
      <c r="B299" s="301"/>
      <c r="C299" s="191" t="s">
        <v>65</v>
      </c>
      <c r="D299" s="416"/>
      <c r="E299" s="416"/>
      <c r="F299" s="416"/>
      <c r="G299" s="416"/>
      <c r="H299" s="416"/>
      <c r="I299" s="416"/>
      <c r="J299" s="416"/>
      <c r="K299" s="354">
        <f t="shared" si="451"/>
        <v>293991.79340000002</v>
      </c>
      <c r="L299" s="354">
        <v>293991.79340000002</v>
      </c>
      <c r="M299" s="354"/>
      <c r="N299" s="417"/>
      <c r="O299" s="417"/>
      <c r="P299" s="354">
        <f>R299</f>
        <v>0</v>
      </c>
      <c r="Q299" s="387">
        <f t="shared" si="443"/>
        <v>0</v>
      </c>
      <c r="R299" s="354">
        <v>0</v>
      </c>
      <c r="S299" s="387">
        <f t="shared" si="444"/>
        <v>0</v>
      </c>
      <c r="T299" s="387"/>
      <c r="U299" s="387"/>
      <c r="V299" s="416"/>
      <c r="W299" s="416"/>
      <c r="X299" s="416"/>
      <c r="Y299" s="416"/>
      <c r="Z299" s="354">
        <f t="shared" si="450"/>
        <v>100000</v>
      </c>
      <c r="AA299" s="393">
        <f t="shared" si="445"/>
        <v>0.34014554911041944</v>
      </c>
      <c r="AB299" s="354">
        <v>100000</v>
      </c>
      <c r="AC299" s="393">
        <f t="shared" si="446"/>
        <v>0.34014554911041944</v>
      </c>
      <c r="AD299" s="393"/>
      <c r="AE299" s="393"/>
      <c r="AF299" s="416"/>
      <c r="AG299" s="416"/>
      <c r="AH299" s="416"/>
      <c r="AI299" s="416"/>
      <c r="AJ299" s="354">
        <f>AL299</f>
        <v>293991.79340000002</v>
      </c>
      <c r="AK299" s="393">
        <f t="shared" si="447"/>
        <v>1</v>
      </c>
      <c r="AL299" s="354">
        <v>293991.79340000002</v>
      </c>
      <c r="AM299" s="387">
        <f t="shared" si="448"/>
        <v>1</v>
      </c>
      <c r="AN299" s="387"/>
      <c r="AO299" s="387"/>
      <c r="AP299" s="416"/>
      <c r="AQ299" s="416"/>
      <c r="AR299" s="416"/>
      <c r="AS299" s="416"/>
      <c r="AT299" s="418"/>
      <c r="AU299" s="418"/>
      <c r="AV299" s="418"/>
      <c r="AW299" s="418"/>
      <c r="AX299" s="418"/>
      <c r="AY299" s="418"/>
      <c r="AZ299" s="418"/>
      <c r="BA299" s="418"/>
      <c r="BB299" s="418"/>
      <c r="BC299" s="418"/>
      <c r="BD299" s="418"/>
      <c r="BE299" s="356">
        <f>BG299</f>
        <v>193991.79340000002</v>
      </c>
      <c r="BF299" s="398">
        <f t="shared" si="441"/>
        <v>0.6598544508895805</v>
      </c>
      <c r="BG299" s="356">
        <f t="shared" ref="BG299:BG300" si="452">L299-AB299</f>
        <v>193991.79340000002</v>
      </c>
      <c r="BH299" s="398">
        <f t="shared" si="442"/>
        <v>0.6598544508895805</v>
      </c>
      <c r="BI299" s="418"/>
      <c r="BJ299" s="418"/>
      <c r="BK299" s="418"/>
      <c r="BL299" s="418"/>
    </row>
    <row r="300" spans="2:64" s="72" customFormat="1" ht="36.75" hidden="1" customHeight="1" x14ac:dyDescent="0.25">
      <c r="B300" s="301"/>
      <c r="C300" s="191" t="s">
        <v>66</v>
      </c>
      <c r="D300" s="416"/>
      <c r="E300" s="416"/>
      <c r="F300" s="416"/>
      <c r="G300" s="416"/>
      <c r="H300" s="416"/>
      <c r="I300" s="416"/>
      <c r="J300" s="416"/>
      <c r="K300" s="354">
        <f t="shared" si="451"/>
        <v>6008.2066000000004</v>
      </c>
      <c r="L300" s="354">
        <v>6008.2066000000004</v>
      </c>
      <c r="M300" s="354"/>
      <c r="N300" s="417"/>
      <c r="O300" s="417"/>
      <c r="P300" s="354">
        <f>R300</f>
        <v>0</v>
      </c>
      <c r="Q300" s="387">
        <f t="shared" si="443"/>
        <v>0</v>
      </c>
      <c r="R300" s="354">
        <v>0</v>
      </c>
      <c r="S300" s="387">
        <f t="shared" si="444"/>
        <v>0</v>
      </c>
      <c r="T300" s="387"/>
      <c r="U300" s="387"/>
      <c r="V300" s="416"/>
      <c r="W300" s="416"/>
      <c r="X300" s="416"/>
      <c r="Y300" s="416"/>
      <c r="Z300" s="354">
        <f t="shared" si="450"/>
        <v>0</v>
      </c>
      <c r="AA300" s="393">
        <f t="shared" si="445"/>
        <v>0</v>
      </c>
      <c r="AB300" s="354">
        <f>0</f>
        <v>0</v>
      </c>
      <c r="AC300" s="393">
        <f t="shared" si="446"/>
        <v>0</v>
      </c>
      <c r="AD300" s="393"/>
      <c r="AE300" s="393"/>
      <c r="AF300" s="416"/>
      <c r="AG300" s="416"/>
      <c r="AH300" s="416"/>
      <c r="AI300" s="416"/>
      <c r="AJ300" s="354">
        <f>AL300</f>
        <v>0</v>
      </c>
      <c r="AK300" s="393">
        <f t="shared" si="447"/>
        <v>0</v>
      </c>
      <c r="AL300" s="354"/>
      <c r="AM300" s="387">
        <f t="shared" si="448"/>
        <v>0</v>
      </c>
      <c r="AN300" s="387"/>
      <c r="AO300" s="387"/>
      <c r="AP300" s="416"/>
      <c r="AQ300" s="416"/>
      <c r="AR300" s="416"/>
      <c r="AS300" s="416"/>
      <c r="AT300" s="418"/>
      <c r="AU300" s="418"/>
      <c r="AV300" s="418"/>
      <c r="AW300" s="418"/>
      <c r="AX300" s="418"/>
      <c r="AY300" s="418"/>
      <c r="AZ300" s="418"/>
      <c r="BA300" s="418"/>
      <c r="BB300" s="418"/>
      <c r="BC300" s="418"/>
      <c r="BD300" s="418"/>
      <c r="BE300" s="356">
        <f>BG300</f>
        <v>6008.2066000000004</v>
      </c>
      <c r="BF300" s="398">
        <f t="shared" si="441"/>
        <v>1</v>
      </c>
      <c r="BG300" s="356">
        <f t="shared" si="452"/>
        <v>6008.2066000000004</v>
      </c>
      <c r="BH300" s="398">
        <f t="shared" si="442"/>
        <v>1</v>
      </c>
      <c r="BI300" s="418"/>
      <c r="BJ300" s="418"/>
      <c r="BK300" s="418"/>
      <c r="BL300" s="418"/>
    </row>
    <row r="301" spans="2:64" s="45" customFormat="1" ht="148.5" hidden="1" customHeight="1" x14ac:dyDescent="0.25">
      <c r="B301" s="301" t="s">
        <v>76</v>
      </c>
      <c r="C301" s="186" t="s">
        <v>333</v>
      </c>
      <c r="D301" s="303"/>
      <c r="E301" s="303"/>
      <c r="F301" s="303"/>
      <c r="G301" s="303"/>
      <c r="H301" s="303"/>
      <c r="I301" s="303"/>
      <c r="J301" s="303"/>
      <c r="K301" s="229">
        <f t="shared" si="451"/>
        <v>0</v>
      </c>
      <c r="L301" s="229">
        <f>L302</f>
        <v>0</v>
      </c>
      <c r="M301" s="229"/>
      <c r="N301" s="229"/>
      <c r="O301" s="229"/>
      <c r="P301" s="229">
        <v>0</v>
      </c>
      <c r="Q301" s="389">
        <v>0</v>
      </c>
      <c r="R301" s="229"/>
      <c r="S301" s="389"/>
      <c r="T301" s="389"/>
      <c r="U301" s="389"/>
      <c r="V301" s="303"/>
      <c r="W301" s="303"/>
      <c r="X301" s="303"/>
      <c r="Y301" s="303"/>
      <c r="Z301" s="229">
        <f t="shared" si="450"/>
        <v>0</v>
      </c>
      <c r="AA301" s="389" t="e">
        <f t="shared" si="445"/>
        <v>#DIV/0!</v>
      </c>
      <c r="AB301" s="229">
        <f>AB302</f>
        <v>0</v>
      </c>
      <c r="AC301" s="389" t="e">
        <f t="shared" si="446"/>
        <v>#DIV/0!</v>
      </c>
      <c r="AD301" s="389"/>
      <c r="AE301" s="389"/>
      <c r="AF301" s="303"/>
      <c r="AG301" s="303"/>
      <c r="AH301" s="303"/>
      <c r="AI301" s="303"/>
      <c r="AJ301" s="229">
        <v>0</v>
      </c>
      <c r="AK301" s="389">
        <v>0</v>
      </c>
      <c r="AL301" s="229"/>
      <c r="AM301" s="387"/>
      <c r="AN301" s="387"/>
      <c r="AO301" s="387"/>
      <c r="AP301" s="303"/>
      <c r="AQ301" s="303"/>
      <c r="AR301" s="303"/>
      <c r="AS301" s="303"/>
      <c r="AT301" s="331"/>
      <c r="AU301" s="331"/>
      <c r="AV301" s="331"/>
      <c r="AW301" s="331"/>
      <c r="AX301" s="331"/>
      <c r="AY301" s="331"/>
      <c r="AZ301" s="331"/>
      <c r="BA301" s="331"/>
      <c r="BB301" s="331"/>
      <c r="BC301" s="331"/>
      <c r="BD301" s="331"/>
      <c r="BE301" s="230"/>
      <c r="BF301" s="390"/>
      <c r="BG301" s="230"/>
      <c r="BH301" s="390"/>
      <c r="BI301" s="331"/>
      <c r="BJ301" s="331"/>
      <c r="BK301" s="331"/>
      <c r="BL301" s="331"/>
    </row>
    <row r="302" spans="2:64" s="72" customFormat="1" ht="36.75" hidden="1" customHeight="1" x14ac:dyDescent="0.25">
      <c r="B302" s="301"/>
      <c r="C302" s="191" t="s">
        <v>66</v>
      </c>
      <c r="D302" s="416"/>
      <c r="E302" s="416"/>
      <c r="F302" s="416"/>
      <c r="G302" s="416"/>
      <c r="H302" s="416"/>
      <c r="I302" s="416"/>
      <c r="J302" s="416"/>
      <c r="K302" s="354">
        <f t="shared" si="451"/>
        <v>0</v>
      </c>
      <c r="L302" s="354">
        <v>0</v>
      </c>
      <c r="M302" s="354"/>
      <c r="N302" s="417"/>
      <c r="O302" s="417"/>
      <c r="P302" s="354"/>
      <c r="Q302" s="393"/>
      <c r="R302" s="354"/>
      <c r="S302" s="393"/>
      <c r="T302" s="393"/>
      <c r="U302" s="393"/>
      <c r="V302" s="416"/>
      <c r="W302" s="416"/>
      <c r="X302" s="416"/>
      <c r="Y302" s="416"/>
      <c r="Z302" s="354">
        <f t="shared" si="450"/>
        <v>0</v>
      </c>
      <c r="AA302" s="393" t="e">
        <f t="shared" si="445"/>
        <v>#DIV/0!</v>
      </c>
      <c r="AB302" s="354">
        <v>0</v>
      </c>
      <c r="AC302" s="393" t="e">
        <f t="shared" si="446"/>
        <v>#DIV/0!</v>
      </c>
      <c r="AD302" s="393"/>
      <c r="AE302" s="393"/>
      <c r="AF302" s="416"/>
      <c r="AG302" s="416"/>
      <c r="AH302" s="416"/>
      <c r="AI302" s="416"/>
      <c r="AJ302" s="354"/>
      <c r="AK302" s="393"/>
      <c r="AL302" s="354"/>
      <c r="AM302" s="387"/>
      <c r="AN302" s="387"/>
      <c r="AO302" s="387"/>
      <c r="AP302" s="416"/>
      <c r="AQ302" s="416"/>
      <c r="AR302" s="416"/>
      <c r="AS302" s="416"/>
      <c r="AT302" s="418"/>
      <c r="AU302" s="418"/>
      <c r="AV302" s="418"/>
      <c r="AW302" s="418"/>
      <c r="AX302" s="418"/>
      <c r="AY302" s="418"/>
      <c r="AZ302" s="418"/>
      <c r="BA302" s="418"/>
      <c r="BB302" s="418"/>
      <c r="BC302" s="418"/>
      <c r="BD302" s="418"/>
      <c r="BE302" s="356"/>
      <c r="BF302" s="398"/>
      <c r="BG302" s="356"/>
      <c r="BH302" s="398"/>
      <c r="BI302" s="418"/>
      <c r="BJ302" s="418"/>
      <c r="BK302" s="418"/>
      <c r="BL302" s="418"/>
    </row>
    <row r="303" spans="2:64" s="45" customFormat="1" ht="148.5" customHeight="1" x14ac:dyDescent="0.25">
      <c r="B303" s="301" t="s">
        <v>76</v>
      </c>
      <c r="C303" s="186" t="s">
        <v>64</v>
      </c>
      <c r="D303" s="303"/>
      <c r="E303" s="303"/>
      <c r="F303" s="303"/>
      <c r="G303" s="303"/>
      <c r="H303" s="303"/>
      <c r="I303" s="303"/>
      <c r="J303" s="303"/>
      <c r="K303" s="229">
        <f t="shared" si="451"/>
        <v>1233.825</v>
      </c>
      <c r="L303" s="229">
        <f>L304</f>
        <v>1233.825</v>
      </c>
      <c r="M303" s="229"/>
      <c r="N303" s="229"/>
      <c r="O303" s="229"/>
      <c r="P303" s="229">
        <v>0</v>
      </c>
      <c r="Q303" s="389">
        <v>0</v>
      </c>
      <c r="R303" s="229"/>
      <c r="S303" s="389"/>
      <c r="T303" s="389"/>
      <c r="U303" s="389"/>
      <c r="V303" s="303"/>
      <c r="W303" s="303"/>
      <c r="X303" s="303"/>
      <c r="Y303" s="303"/>
      <c r="Z303" s="229">
        <f t="shared" si="450"/>
        <v>0</v>
      </c>
      <c r="AA303" s="389">
        <f t="shared" si="445"/>
        <v>0</v>
      </c>
      <c r="AB303" s="229">
        <f>AB304</f>
        <v>0</v>
      </c>
      <c r="AC303" s="389">
        <f t="shared" si="446"/>
        <v>0</v>
      </c>
      <c r="AD303" s="389"/>
      <c r="AE303" s="389"/>
      <c r="AF303" s="303"/>
      <c r="AG303" s="303"/>
      <c r="AH303" s="303"/>
      <c r="AI303" s="303"/>
      <c r="AJ303" s="229">
        <v>0</v>
      </c>
      <c r="AK303" s="389">
        <v>0</v>
      </c>
      <c r="AL303" s="229"/>
      <c r="AM303" s="387"/>
      <c r="AN303" s="387"/>
      <c r="AO303" s="387"/>
      <c r="AP303" s="303"/>
      <c r="AQ303" s="303"/>
      <c r="AR303" s="303"/>
      <c r="AS303" s="303"/>
      <c r="AT303" s="331"/>
      <c r="AU303" s="331"/>
      <c r="AV303" s="331"/>
      <c r="AW303" s="331"/>
      <c r="AX303" s="331"/>
      <c r="AY303" s="331"/>
      <c r="AZ303" s="331"/>
      <c r="BA303" s="331"/>
      <c r="BB303" s="331"/>
      <c r="BC303" s="331"/>
      <c r="BD303" s="331"/>
      <c r="BE303" s="230"/>
      <c r="BF303" s="390"/>
      <c r="BG303" s="230"/>
      <c r="BH303" s="390"/>
      <c r="BI303" s="331"/>
      <c r="BJ303" s="331"/>
      <c r="BK303" s="331"/>
      <c r="BL303" s="331"/>
    </row>
    <row r="304" spans="2:64" s="43" customFormat="1" ht="61.5" hidden="1" customHeight="1" x14ac:dyDescent="0.25">
      <c r="B304" s="358"/>
      <c r="C304" s="191" t="s">
        <v>73</v>
      </c>
      <c r="D304" s="355"/>
      <c r="E304" s="355"/>
      <c r="F304" s="355"/>
      <c r="G304" s="355"/>
      <c r="H304" s="355"/>
      <c r="I304" s="355"/>
      <c r="J304" s="355"/>
      <c r="K304" s="354">
        <f t="shared" si="451"/>
        <v>1233.825</v>
      </c>
      <c r="L304" s="354">
        <v>1233.825</v>
      </c>
      <c r="M304" s="354"/>
      <c r="N304" s="354"/>
      <c r="O304" s="354"/>
      <c r="P304" s="354"/>
      <c r="Q304" s="387"/>
      <c r="R304" s="354"/>
      <c r="S304" s="387"/>
      <c r="T304" s="387"/>
      <c r="U304" s="387"/>
      <c r="V304" s="355"/>
      <c r="W304" s="355"/>
      <c r="X304" s="355"/>
      <c r="Y304" s="355"/>
      <c r="Z304" s="354">
        <f t="shared" si="450"/>
        <v>0</v>
      </c>
      <c r="AA304" s="387">
        <f t="shared" si="445"/>
        <v>0</v>
      </c>
      <c r="AB304" s="354"/>
      <c r="AC304" s="387">
        <f t="shared" si="446"/>
        <v>0</v>
      </c>
      <c r="AD304" s="387"/>
      <c r="AE304" s="387"/>
      <c r="AF304" s="355"/>
      <c r="AG304" s="355"/>
      <c r="AH304" s="355"/>
      <c r="AI304" s="355"/>
      <c r="AJ304" s="354"/>
      <c r="AK304" s="389"/>
      <c r="AL304" s="354"/>
      <c r="AM304" s="387"/>
      <c r="AN304" s="387"/>
      <c r="AO304" s="387"/>
      <c r="AP304" s="355"/>
      <c r="AQ304" s="355"/>
      <c r="AR304" s="355"/>
      <c r="AS304" s="355"/>
      <c r="AT304" s="351"/>
      <c r="AU304" s="351"/>
      <c r="AV304" s="351"/>
      <c r="AW304" s="351"/>
      <c r="AX304" s="351"/>
      <c r="AY304" s="351"/>
      <c r="AZ304" s="351"/>
      <c r="BA304" s="351"/>
      <c r="BB304" s="351"/>
      <c r="BC304" s="351"/>
      <c r="BD304" s="351"/>
      <c r="BE304" s="356"/>
      <c r="BF304" s="405"/>
      <c r="BG304" s="356"/>
      <c r="BH304" s="405"/>
      <c r="BI304" s="351"/>
      <c r="BJ304" s="351"/>
      <c r="BK304" s="351"/>
      <c r="BL304" s="351"/>
    </row>
    <row r="305" spans="2:66" s="45" customFormat="1" ht="104.25" customHeight="1" x14ac:dyDescent="0.25">
      <c r="B305" s="301" t="s">
        <v>22</v>
      </c>
      <c r="C305" s="186" t="s">
        <v>379</v>
      </c>
      <c r="D305" s="303"/>
      <c r="E305" s="303"/>
      <c r="F305" s="303"/>
      <c r="G305" s="303"/>
      <c r="H305" s="303"/>
      <c r="I305" s="303"/>
      <c r="J305" s="303"/>
      <c r="K305" s="229">
        <f t="shared" si="451"/>
        <v>42000</v>
      </c>
      <c r="L305" s="229">
        <f>L306+L307</f>
        <v>42000</v>
      </c>
      <c r="M305" s="229"/>
      <c r="N305" s="229"/>
      <c r="O305" s="229"/>
      <c r="P305" s="229">
        <f>R305</f>
        <v>0</v>
      </c>
      <c r="Q305" s="389">
        <f t="shared" ref="Q305:Q307" si="453">P305/K305</f>
        <v>0</v>
      </c>
      <c r="R305" s="229">
        <f>R306+R307</f>
        <v>0</v>
      </c>
      <c r="S305" s="389">
        <f t="shared" ref="S305:S307" si="454">R305/L305</f>
        <v>0</v>
      </c>
      <c r="T305" s="389"/>
      <c r="U305" s="389"/>
      <c r="V305" s="303"/>
      <c r="W305" s="303"/>
      <c r="X305" s="303"/>
      <c r="Y305" s="303"/>
      <c r="Z305" s="229">
        <f t="shared" si="450"/>
        <v>0</v>
      </c>
      <c r="AA305" s="389">
        <f t="shared" si="445"/>
        <v>0</v>
      </c>
      <c r="AB305" s="229">
        <f>AB306+AB307</f>
        <v>0</v>
      </c>
      <c r="AC305" s="389">
        <f t="shared" si="446"/>
        <v>0</v>
      </c>
      <c r="AD305" s="389"/>
      <c r="AE305" s="389"/>
      <c r="AF305" s="303"/>
      <c r="AG305" s="303"/>
      <c r="AH305" s="303"/>
      <c r="AI305" s="303"/>
      <c r="AJ305" s="229">
        <f>AL305</f>
        <v>37729.663439999997</v>
      </c>
      <c r="AK305" s="389">
        <f t="shared" ref="AK305:AK307" si="455">AJ305/K305</f>
        <v>0.89832531999999987</v>
      </c>
      <c r="AL305" s="229">
        <f>SUM(AL306:AL307)</f>
        <v>37729.663439999997</v>
      </c>
      <c r="AM305" s="387">
        <f t="shared" ref="AM305:AM307" si="456">AL305/L305</f>
        <v>0.89832531999999987</v>
      </c>
      <c r="AN305" s="387"/>
      <c r="AO305" s="387"/>
      <c r="AP305" s="303"/>
      <c r="AQ305" s="303"/>
      <c r="AR305" s="303"/>
      <c r="AS305" s="303"/>
      <c r="AT305" s="331"/>
      <c r="AU305" s="331"/>
      <c r="AV305" s="331"/>
      <c r="AW305" s="331"/>
      <c r="AX305" s="331"/>
      <c r="AY305" s="331"/>
      <c r="AZ305" s="331"/>
      <c r="BA305" s="331"/>
      <c r="BB305" s="331"/>
      <c r="BC305" s="331"/>
      <c r="BD305" s="331"/>
      <c r="BE305" s="230"/>
      <c r="BF305" s="390"/>
      <c r="BG305" s="230"/>
      <c r="BH305" s="390"/>
      <c r="BI305" s="331"/>
      <c r="BJ305" s="331"/>
      <c r="BK305" s="331"/>
      <c r="BL305" s="331"/>
    </row>
    <row r="306" spans="2:66" s="43" customFormat="1" ht="36.75" hidden="1" customHeight="1" x14ac:dyDescent="0.25">
      <c r="B306" s="358"/>
      <c r="C306" s="191" t="s">
        <v>65</v>
      </c>
      <c r="D306" s="355"/>
      <c r="E306" s="355"/>
      <c r="F306" s="355"/>
      <c r="G306" s="355"/>
      <c r="H306" s="355"/>
      <c r="I306" s="355"/>
      <c r="J306" s="355"/>
      <c r="K306" s="354">
        <f t="shared" si="451"/>
        <v>38632.401299999998</v>
      </c>
      <c r="L306" s="354">
        <v>38632.401299999998</v>
      </c>
      <c r="M306" s="354"/>
      <c r="N306" s="354"/>
      <c r="O306" s="354"/>
      <c r="P306" s="354">
        <f>R306</f>
        <v>0</v>
      </c>
      <c r="Q306" s="387">
        <f t="shared" si="453"/>
        <v>0</v>
      </c>
      <c r="R306" s="354">
        <v>0</v>
      </c>
      <c r="S306" s="387">
        <f t="shared" si="454"/>
        <v>0</v>
      </c>
      <c r="T306" s="387"/>
      <c r="U306" s="387"/>
      <c r="V306" s="355"/>
      <c r="W306" s="355"/>
      <c r="X306" s="355"/>
      <c r="Y306" s="355"/>
      <c r="Z306" s="354">
        <f t="shared" si="450"/>
        <v>0</v>
      </c>
      <c r="AA306" s="387">
        <f t="shared" si="445"/>
        <v>0</v>
      </c>
      <c r="AB306" s="354">
        <v>0</v>
      </c>
      <c r="AC306" s="387">
        <f t="shared" ref="AC306:AC307" si="457">AB306/L306</f>
        <v>0</v>
      </c>
      <c r="AD306" s="387"/>
      <c r="AE306" s="387"/>
      <c r="AF306" s="355"/>
      <c r="AG306" s="355"/>
      <c r="AH306" s="355"/>
      <c r="AI306" s="355"/>
      <c r="AJ306" s="354">
        <f>AL306</f>
        <v>37459.663439999997</v>
      </c>
      <c r="AK306" s="389">
        <f t="shared" si="455"/>
        <v>0.96964367161924259</v>
      </c>
      <c r="AL306" s="354">
        <v>37459.663439999997</v>
      </c>
      <c r="AM306" s="387">
        <f t="shared" si="456"/>
        <v>0.96964367161924259</v>
      </c>
      <c r="AN306" s="387"/>
      <c r="AO306" s="387"/>
      <c r="AP306" s="355"/>
      <c r="AQ306" s="355"/>
      <c r="AR306" s="355"/>
      <c r="AS306" s="355"/>
      <c r="AT306" s="351"/>
      <c r="AU306" s="351"/>
      <c r="AV306" s="351"/>
      <c r="AW306" s="351"/>
      <c r="AX306" s="351"/>
      <c r="AY306" s="351"/>
      <c r="AZ306" s="351"/>
      <c r="BA306" s="351"/>
      <c r="BB306" s="351"/>
      <c r="BC306" s="351"/>
      <c r="BD306" s="351"/>
      <c r="BE306" s="356">
        <f>BG306</f>
        <v>38632.401299999998</v>
      </c>
      <c r="BF306" s="405">
        <f t="shared" ref="BF306:BF307" si="458">BE306/K306</f>
        <v>1</v>
      </c>
      <c r="BG306" s="356">
        <f t="shared" ref="BG306:BG307" si="459">L306-AB306</f>
        <v>38632.401299999998</v>
      </c>
      <c r="BH306" s="405">
        <f t="shared" ref="BH306:BH307" si="460">BG306/L306</f>
        <v>1</v>
      </c>
      <c r="BI306" s="351"/>
      <c r="BJ306" s="351"/>
      <c r="BK306" s="351"/>
      <c r="BL306" s="351"/>
    </row>
    <row r="307" spans="2:66" s="43" customFormat="1" ht="36.75" hidden="1" customHeight="1" x14ac:dyDescent="0.25">
      <c r="B307" s="358"/>
      <c r="C307" s="191" t="s">
        <v>66</v>
      </c>
      <c r="D307" s="355"/>
      <c r="E307" s="355"/>
      <c r="F307" s="355"/>
      <c r="G307" s="355"/>
      <c r="H307" s="355"/>
      <c r="I307" s="355"/>
      <c r="J307" s="355"/>
      <c r="K307" s="354">
        <f t="shared" si="451"/>
        <v>3367.5987</v>
      </c>
      <c r="L307" s="354">
        <v>3367.5987</v>
      </c>
      <c r="M307" s="354"/>
      <c r="N307" s="354"/>
      <c r="O307" s="354"/>
      <c r="P307" s="354">
        <f>R307</f>
        <v>0</v>
      </c>
      <c r="Q307" s="387">
        <f t="shared" si="453"/>
        <v>0</v>
      </c>
      <c r="R307" s="354">
        <v>0</v>
      </c>
      <c r="S307" s="387">
        <f t="shared" si="454"/>
        <v>0</v>
      </c>
      <c r="T307" s="387"/>
      <c r="U307" s="387"/>
      <c r="V307" s="355"/>
      <c r="W307" s="355"/>
      <c r="X307" s="355"/>
      <c r="Y307" s="355"/>
      <c r="Z307" s="354">
        <f t="shared" si="450"/>
        <v>0</v>
      </c>
      <c r="AA307" s="387">
        <f t="shared" si="445"/>
        <v>0</v>
      </c>
      <c r="AB307" s="354">
        <v>0</v>
      </c>
      <c r="AC307" s="387">
        <f t="shared" si="457"/>
        <v>0</v>
      </c>
      <c r="AD307" s="387"/>
      <c r="AE307" s="387"/>
      <c r="AF307" s="355"/>
      <c r="AG307" s="355"/>
      <c r="AH307" s="355"/>
      <c r="AI307" s="355"/>
      <c r="AJ307" s="354">
        <f>AL307</f>
        <v>270</v>
      </c>
      <c r="AK307" s="389">
        <f t="shared" si="455"/>
        <v>8.017582379990823E-2</v>
      </c>
      <c r="AL307" s="354">
        <v>270</v>
      </c>
      <c r="AM307" s="387">
        <f t="shared" si="456"/>
        <v>8.017582379990823E-2</v>
      </c>
      <c r="AN307" s="387"/>
      <c r="AO307" s="387"/>
      <c r="AP307" s="355"/>
      <c r="AQ307" s="355"/>
      <c r="AR307" s="355"/>
      <c r="AS307" s="355"/>
      <c r="AT307" s="351"/>
      <c r="AU307" s="351"/>
      <c r="AV307" s="351"/>
      <c r="AW307" s="351"/>
      <c r="AX307" s="351"/>
      <c r="AY307" s="351"/>
      <c r="AZ307" s="351"/>
      <c r="BA307" s="351"/>
      <c r="BB307" s="351"/>
      <c r="BC307" s="351"/>
      <c r="BD307" s="351"/>
      <c r="BE307" s="356">
        <f>BG307</f>
        <v>3367.5987</v>
      </c>
      <c r="BF307" s="405">
        <f t="shared" si="458"/>
        <v>1</v>
      </c>
      <c r="BG307" s="356">
        <f t="shared" si="459"/>
        <v>3367.5987</v>
      </c>
      <c r="BH307" s="405">
        <f t="shared" si="460"/>
        <v>1</v>
      </c>
      <c r="BI307" s="351"/>
      <c r="BJ307" s="351"/>
      <c r="BK307" s="351"/>
      <c r="BL307" s="351"/>
    </row>
    <row r="308" spans="2:66" s="41" customFormat="1" ht="81" customHeight="1" x14ac:dyDescent="0.25">
      <c r="B308" s="301" t="s">
        <v>26</v>
      </c>
      <c r="C308" s="190" t="s">
        <v>125</v>
      </c>
      <c r="D308" s="303"/>
      <c r="E308" s="303">
        <f>F308+G308</f>
        <v>15000</v>
      </c>
      <c r="F308" s="303">
        <v>15000</v>
      </c>
      <c r="G308" s="303">
        <v>0</v>
      </c>
      <c r="H308" s="303"/>
      <c r="I308" s="303"/>
      <c r="J308" s="303"/>
      <c r="K308" s="229">
        <f t="shared" si="449"/>
        <v>69786.671480000005</v>
      </c>
      <c r="L308" s="229">
        <v>69786.671480000005</v>
      </c>
      <c r="M308" s="229"/>
      <c r="N308" s="229"/>
      <c r="O308" s="229"/>
      <c r="P308" s="229">
        <f>R308+X308</f>
        <v>10211.58325</v>
      </c>
      <c r="Q308" s="389">
        <f t="shared" si="443"/>
        <v>0.14632569562980965</v>
      </c>
      <c r="R308" s="229">
        <v>10211.58325</v>
      </c>
      <c r="S308" s="389">
        <f t="shared" si="444"/>
        <v>0.14632569562980965</v>
      </c>
      <c r="T308" s="389"/>
      <c r="U308" s="389"/>
      <c r="V308" s="303"/>
      <c r="W308" s="303"/>
      <c r="X308" s="303"/>
      <c r="Y308" s="303"/>
      <c r="Z308" s="229">
        <f>AB308+AH308</f>
        <v>10211.58325</v>
      </c>
      <c r="AA308" s="389">
        <f t="shared" si="445"/>
        <v>0.14632569562980965</v>
      </c>
      <c r="AB308" s="229">
        <v>10211.58325</v>
      </c>
      <c r="AC308" s="389">
        <f t="shared" si="446"/>
        <v>0.14632569562980965</v>
      </c>
      <c r="AD308" s="389"/>
      <c r="AE308" s="389"/>
      <c r="AF308" s="303"/>
      <c r="AG308" s="303"/>
      <c r="AH308" s="303"/>
      <c r="AI308" s="303"/>
      <c r="AJ308" s="229">
        <f>AL308+AR308</f>
        <v>41986.087820000001</v>
      </c>
      <c r="AK308" s="389">
        <f t="shared" si="447"/>
        <v>0.60163476677681482</v>
      </c>
      <c r="AL308" s="229">
        <v>41986.087820000001</v>
      </c>
      <c r="AM308" s="387">
        <f t="shared" si="448"/>
        <v>0.60163476677681482</v>
      </c>
      <c r="AN308" s="387"/>
      <c r="AO308" s="387"/>
      <c r="AP308" s="303"/>
      <c r="AQ308" s="303"/>
      <c r="AR308" s="303"/>
      <c r="AS308" s="303"/>
      <c r="AT308" s="331">
        <v>0</v>
      </c>
      <c r="AU308" s="331"/>
      <c r="AV308" s="331"/>
      <c r="AW308" s="331">
        <f>AX308</f>
        <v>17589.000410000008</v>
      </c>
      <c r="AX308" s="351">
        <f>BE308-AJ308</f>
        <v>17589.000410000008</v>
      </c>
      <c r="AY308" s="331"/>
      <c r="AZ308" s="331"/>
      <c r="BA308" s="331">
        <f>BB308</f>
        <v>69786.671480000005</v>
      </c>
      <c r="BB308" s="331">
        <f>L308</f>
        <v>69786.671480000005</v>
      </c>
      <c r="BC308" s="331"/>
      <c r="BD308" s="331"/>
      <c r="BE308" s="230">
        <f>BG308+BK308</f>
        <v>59575.088230000008</v>
      </c>
      <c r="BF308" s="390">
        <f t="shared" si="441"/>
        <v>0.85367430437019043</v>
      </c>
      <c r="BG308" s="356">
        <f>L308-AB308</f>
        <v>59575.088230000008</v>
      </c>
      <c r="BH308" s="390">
        <f t="shared" si="442"/>
        <v>0.85367430437019043</v>
      </c>
      <c r="BI308" s="331"/>
      <c r="BJ308" s="331"/>
      <c r="BK308" s="331"/>
      <c r="BL308" s="331"/>
    </row>
    <row r="309" spans="2:66" s="46" customFormat="1" ht="76.5" customHeight="1" x14ac:dyDescent="0.25">
      <c r="B309" s="346" t="s">
        <v>67</v>
      </c>
      <c r="C309" s="194" t="s">
        <v>78</v>
      </c>
      <c r="D309" s="347"/>
      <c r="E309" s="347" t="e">
        <f>E313+#REF!+E316+E319+E345+E327+E330</f>
        <v>#REF!</v>
      </c>
      <c r="F309" s="347" t="e">
        <f>F313+#REF!+F316+F319+F345+F327+F330</f>
        <v>#REF!</v>
      </c>
      <c r="G309" s="347" t="e">
        <f>G313+#REF!+G316+G319+G345</f>
        <v>#REF!</v>
      </c>
      <c r="H309" s="347" t="e">
        <f>I309</f>
        <v>#REF!</v>
      </c>
      <c r="I309" s="347" t="e">
        <f>I313+#REF!+I316+I319+I345+I327+I330</f>
        <v>#REF!</v>
      </c>
      <c r="J309" s="347" t="e">
        <f>J313+#REF!+J316+J319+J345</f>
        <v>#REF!</v>
      </c>
      <c r="K309" s="348">
        <f t="shared" si="449"/>
        <v>615718.45278999989</v>
      </c>
      <c r="L309" s="348">
        <f>L310</f>
        <v>615718.45278999989</v>
      </c>
      <c r="M309" s="348"/>
      <c r="N309" s="348"/>
      <c r="O309" s="348"/>
      <c r="P309" s="348">
        <f>R309</f>
        <v>65738.600030000001</v>
      </c>
      <c r="Q309" s="393">
        <f t="shared" si="443"/>
        <v>0.1067673053034536</v>
      </c>
      <c r="R309" s="348">
        <f>R310</f>
        <v>65738.600030000001</v>
      </c>
      <c r="S309" s="393">
        <f t="shared" si="444"/>
        <v>0.1067673053034536</v>
      </c>
      <c r="T309" s="393"/>
      <c r="U309" s="393"/>
      <c r="V309" s="347"/>
      <c r="W309" s="347"/>
      <c r="X309" s="347"/>
      <c r="Y309" s="347"/>
      <c r="Z309" s="348">
        <f>AB309</f>
        <v>55037.511230000004</v>
      </c>
      <c r="AA309" s="393">
        <f t="shared" si="445"/>
        <v>8.9387464320110896E-2</v>
      </c>
      <c r="AB309" s="348">
        <f>AB310</f>
        <v>55037.511230000004</v>
      </c>
      <c r="AC309" s="393">
        <f t="shared" si="446"/>
        <v>8.9387464320110896E-2</v>
      </c>
      <c r="AD309" s="393"/>
      <c r="AE309" s="393"/>
      <c r="AF309" s="347"/>
      <c r="AG309" s="347"/>
      <c r="AH309" s="347"/>
      <c r="AI309" s="347"/>
      <c r="AJ309" s="348">
        <f>AL309</f>
        <v>547990.59555999993</v>
      </c>
      <c r="AK309" s="393">
        <f t="shared" si="447"/>
        <v>0.89000190440435023</v>
      </c>
      <c r="AL309" s="348">
        <f>AL310+AL311</f>
        <v>547990.59555999993</v>
      </c>
      <c r="AM309" s="387">
        <f t="shared" si="448"/>
        <v>0.89000190440435023</v>
      </c>
      <c r="AN309" s="387"/>
      <c r="AO309" s="387"/>
      <c r="AP309" s="347"/>
      <c r="AQ309" s="347"/>
      <c r="AR309" s="347"/>
      <c r="AS309" s="347"/>
      <c r="AT309" s="350" t="e">
        <f>AT310+AT311</f>
        <v>#REF!</v>
      </c>
      <c r="AU309" s="350"/>
      <c r="AV309" s="350" t="e">
        <f>AV313+#REF!+AV316+AV319+AV345</f>
        <v>#REF!</v>
      </c>
      <c r="AW309" s="350" t="e">
        <f>AX309</f>
        <v>#REF!</v>
      </c>
      <c r="AX309" s="350" t="e">
        <f>AX310+AX311</f>
        <v>#REF!</v>
      </c>
      <c r="AY309" s="350"/>
      <c r="AZ309" s="350" t="e">
        <f>AZ313+#REF!+AZ316+AZ319+AZ345</f>
        <v>#REF!</v>
      </c>
      <c r="BA309" s="350" t="e">
        <f>BB309</f>
        <v>#REF!</v>
      </c>
      <c r="BB309" s="350" t="e">
        <f>BB310+BB311</f>
        <v>#REF!</v>
      </c>
      <c r="BC309" s="350"/>
      <c r="BD309" s="350" t="e">
        <f>BD313+#REF!+BD316+BD319+BD345</f>
        <v>#REF!</v>
      </c>
      <c r="BE309" s="352" t="e">
        <f>BG309</f>
        <v>#REF!</v>
      </c>
      <c r="BF309" s="398" t="e">
        <f t="shared" si="441"/>
        <v>#REF!</v>
      </c>
      <c r="BG309" s="352" t="e">
        <f>BG310+BG311</f>
        <v>#REF!</v>
      </c>
      <c r="BH309" s="398" t="e">
        <f t="shared" si="442"/>
        <v>#REF!</v>
      </c>
      <c r="BI309" s="350"/>
      <c r="BJ309" s="350"/>
      <c r="BK309" s="350"/>
      <c r="BL309" s="350"/>
    </row>
    <row r="310" spans="2:66" s="35" customFormat="1" ht="41.25" customHeight="1" x14ac:dyDescent="0.25">
      <c r="B310" s="301"/>
      <c r="C310" s="186" t="s">
        <v>56</v>
      </c>
      <c r="D310" s="302"/>
      <c r="E310" s="303"/>
      <c r="F310" s="302"/>
      <c r="G310" s="302"/>
      <c r="H310" s="303"/>
      <c r="I310" s="302"/>
      <c r="J310" s="302"/>
      <c r="K310" s="304">
        <f t="shared" si="449"/>
        <v>615718.45278999989</v>
      </c>
      <c r="L310" s="304">
        <f>L320+L345+L327</f>
        <v>615718.45278999989</v>
      </c>
      <c r="M310" s="304"/>
      <c r="N310" s="304"/>
      <c r="O310" s="304"/>
      <c r="P310" s="304">
        <f>R310</f>
        <v>65738.600030000001</v>
      </c>
      <c r="Q310" s="393">
        <f t="shared" si="443"/>
        <v>0.1067673053034536</v>
      </c>
      <c r="R310" s="304">
        <f>R320+R345+R327</f>
        <v>65738.600030000001</v>
      </c>
      <c r="S310" s="393">
        <f t="shared" si="444"/>
        <v>0.1067673053034536</v>
      </c>
      <c r="T310" s="393"/>
      <c r="U310" s="393"/>
      <c r="V310" s="302"/>
      <c r="W310" s="302"/>
      <c r="X310" s="302"/>
      <c r="Y310" s="302"/>
      <c r="Z310" s="304">
        <f>AB310</f>
        <v>55037.511230000004</v>
      </c>
      <c r="AA310" s="393">
        <f t="shared" si="445"/>
        <v>8.9387464320110896E-2</v>
      </c>
      <c r="AB310" s="304">
        <f>AB320+AB345+AB327</f>
        <v>55037.511230000004</v>
      </c>
      <c r="AC310" s="393">
        <f t="shared" si="446"/>
        <v>8.9387464320110896E-2</v>
      </c>
      <c r="AD310" s="393"/>
      <c r="AE310" s="393"/>
      <c r="AF310" s="302"/>
      <c r="AG310" s="302"/>
      <c r="AH310" s="302"/>
      <c r="AI310" s="302"/>
      <c r="AJ310" s="304">
        <f>AL310</f>
        <v>547990.59555999993</v>
      </c>
      <c r="AK310" s="393">
        <f t="shared" si="447"/>
        <v>0.89000190440435023</v>
      </c>
      <c r="AL310" s="304">
        <f>AL320+AL345</f>
        <v>547990.59555999993</v>
      </c>
      <c r="AM310" s="387">
        <f t="shared" si="448"/>
        <v>0.89000190440435023</v>
      </c>
      <c r="AN310" s="387"/>
      <c r="AO310" s="387"/>
      <c r="AP310" s="302"/>
      <c r="AQ310" s="302"/>
      <c r="AR310" s="302"/>
      <c r="AS310" s="302"/>
      <c r="AT310" s="305" t="e">
        <f>#REF!+AT320+AT330+AT341+AT345</f>
        <v>#REF!</v>
      </c>
      <c r="AU310" s="305"/>
      <c r="AV310" s="305"/>
      <c r="AW310" s="305" t="e">
        <f>AX310</f>
        <v>#REF!</v>
      </c>
      <c r="AX310" s="305" t="e">
        <f>AX313+#REF!+AX320+AX330+AX341+AX345</f>
        <v>#REF!</v>
      </c>
      <c r="AY310" s="305"/>
      <c r="AZ310" s="305"/>
      <c r="BA310" s="305" t="e">
        <f>BB310</f>
        <v>#REF!</v>
      </c>
      <c r="BB310" s="305" t="e">
        <f>BB313+#REF!+BB320+BB330+BB341+BB345</f>
        <v>#REF!</v>
      </c>
      <c r="BC310" s="305"/>
      <c r="BD310" s="305"/>
      <c r="BE310" s="306" t="e">
        <f>BG310</f>
        <v>#REF!</v>
      </c>
      <c r="BF310" s="398" t="e">
        <f t="shared" si="441"/>
        <v>#REF!</v>
      </c>
      <c r="BG310" s="306" t="e">
        <f>BG320+BG345</f>
        <v>#REF!</v>
      </c>
      <c r="BH310" s="398" t="e">
        <f t="shared" si="442"/>
        <v>#REF!</v>
      </c>
      <c r="BI310" s="305"/>
      <c r="BJ310" s="305"/>
      <c r="BK310" s="305"/>
      <c r="BL310" s="305"/>
    </row>
    <row r="311" spans="2:66" s="36" customFormat="1" ht="46.5" hidden="1" customHeight="1" x14ac:dyDescent="0.25">
      <c r="B311" s="307"/>
      <c r="C311" s="187" t="s">
        <v>57</v>
      </c>
      <c r="D311" s="308"/>
      <c r="E311" s="308"/>
      <c r="F311" s="308"/>
      <c r="G311" s="308"/>
      <c r="H311" s="308"/>
      <c r="I311" s="308"/>
      <c r="J311" s="308"/>
      <c r="K311" s="309">
        <f t="shared" si="449"/>
        <v>0</v>
      </c>
      <c r="L311" s="309">
        <f>L326</f>
        <v>0</v>
      </c>
      <c r="M311" s="309"/>
      <c r="N311" s="309"/>
      <c r="O311" s="309"/>
      <c r="P311" s="309">
        <f>R311</f>
        <v>0</v>
      </c>
      <c r="Q311" s="386">
        <v>0</v>
      </c>
      <c r="R311" s="309">
        <f>R326</f>
        <v>0</v>
      </c>
      <c r="S311" s="386">
        <v>0</v>
      </c>
      <c r="T311" s="386"/>
      <c r="U311" s="386"/>
      <c r="V311" s="308"/>
      <c r="W311" s="308"/>
      <c r="X311" s="308"/>
      <c r="Y311" s="308"/>
      <c r="Z311" s="309">
        <f>AB311</f>
        <v>0</v>
      </c>
      <c r="AA311" s="386">
        <v>0</v>
      </c>
      <c r="AB311" s="309">
        <f>AB326</f>
        <v>0</v>
      </c>
      <c r="AC311" s="386">
        <v>0</v>
      </c>
      <c r="AD311" s="386"/>
      <c r="AE311" s="386"/>
      <c r="AF311" s="308"/>
      <c r="AG311" s="308"/>
      <c r="AH311" s="308"/>
      <c r="AI311" s="308"/>
      <c r="AJ311" s="309">
        <f>AL311</f>
        <v>0</v>
      </c>
      <c r="AK311" s="386" t="e">
        <f t="shared" si="447"/>
        <v>#DIV/0!</v>
      </c>
      <c r="AL311" s="309">
        <f>AL326</f>
        <v>0</v>
      </c>
      <c r="AM311" s="387" t="e">
        <f t="shared" si="448"/>
        <v>#DIV/0!</v>
      </c>
      <c r="AN311" s="387"/>
      <c r="AO311" s="387"/>
      <c r="AP311" s="308"/>
      <c r="AQ311" s="308"/>
      <c r="AR311" s="308"/>
      <c r="AS311" s="308"/>
      <c r="AT311" s="310">
        <f>AT326</f>
        <v>500000</v>
      </c>
      <c r="AU311" s="310"/>
      <c r="AV311" s="310"/>
      <c r="AW311" s="420">
        <f>AX311</f>
        <v>0</v>
      </c>
      <c r="AX311" s="310">
        <f>AX326</f>
        <v>0</v>
      </c>
      <c r="AY311" s="310"/>
      <c r="AZ311" s="310"/>
      <c r="BA311" s="310">
        <f>BB311</f>
        <v>500000</v>
      </c>
      <c r="BB311" s="310">
        <f>BB326</f>
        <v>500000</v>
      </c>
      <c r="BC311" s="310"/>
      <c r="BD311" s="310"/>
      <c r="BE311" s="311">
        <f>BG311</f>
        <v>0</v>
      </c>
      <c r="BF311" s="398" t="e">
        <f t="shared" si="441"/>
        <v>#DIV/0!</v>
      </c>
      <c r="BG311" s="311">
        <f>BG326</f>
        <v>0</v>
      </c>
      <c r="BH311" s="398" t="e">
        <f t="shared" si="442"/>
        <v>#DIV/0!</v>
      </c>
      <c r="BI311" s="310"/>
      <c r="BJ311" s="310"/>
      <c r="BK311" s="310"/>
      <c r="BL311" s="310"/>
    </row>
    <row r="312" spans="2:66" s="47" customFormat="1" ht="24.75" customHeight="1" x14ac:dyDescent="0.25">
      <c r="B312" s="301"/>
      <c r="C312" s="186" t="s">
        <v>79</v>
      </c>
      <c r="D312" s="303"/>
      <c r="E312" s="355"/>
      <c r="F312" s="303"/>
      <c r="G312" s="303"/>
      <c r="H312" s="303"/>
      <c r="I312" s="303"/>
      <c r="J312" s="303"/>
      <c r="K312" s="229"/>
      <c r="L312" s="229"/>
      <c r="M312" s="229"/>
      <c r="N312" s="229"/>
      <c r="O312" s="229"/>
      <c r="P312" s="229"/>
      <c r="Q312" s="393"/>
      <c r="R312" s="354"/>
      <c r="S312" s="393"/>
      <c r="T312" s="393"/>
      <c r="U312" s="393"/>
      <c r="V312" s="303"/>
      <c r="W312" s="303"/>
      <c r="X312" s="303"/>
      <c r="Y312" s="303"/>
      <c r="Z312" s="229"/>
      <c r="AA312" s="393"/>
      <c r="AB312" s="354"/>
      <c r="AC312" s="393"/>
      <c r="AD312" s="393"/>
      <c r="AE312" s="393"/>
      <c r="AF312" s="303"/>
      <c r="AG312" s="303"/>
      <c r="AH312" s="303"/>
      <c r="AI312" s="303"/>
      <c r="AJ312" s="229"/>
      <c r="AK312" s="393"/>
      <c r="AL312" s="354"/>
      <c r="AM312" s="387"/>
      <c r="AN312" s="387"/>
      <c r="AO312" s="387"/>
      <c r="AP312" s="303"/>
      <c r="AQ312" s="303"/>
      <c r="AR312" s="303"/>
      <c r="AS312" s="303"/>
      <c r="AT312" s="331"/>
      <c r="AU312" s="331"/>
      <c r="AV312" s="331"/>
      <c r="AW312" s="331"/>
      <c r="AX312" s="331"/>
      <c r="AY312" s="331"/>
      <c r="AZ312" s="331"/>
      <c r="BA312" s="331"/>
      <c r="BB312" s="331"/>
      <c r="BC312" s="331"/>
      <c r="BD312" s="331"/>
      <c r="BE312" s="356"/>
      <c r="BF312" s="398"/>
      <c r="BG312" s="356"/>
      <c r="BH312" s="398"/>
      <c r="BI312" s="331"/>
      <c r="BJ312" s="331"/>
      <c r="BK312" s="331"/>
      <c r="BL312" s="331"/>
      <c r="BM312" s="38"/>
      <c r="BN312" s="38"/>
    </row>
    <row r="313" spans="2:66" s="73" customFormat="1" ht="71.25" hidden="1" customHeight="1" x14ac:dyDescent="0.25">
      <c r="B313" s="301" t="s">
        <v>80</v>
      </c>
      <c r="C313" s="186" t="s">
        <v>126</v>
      </c>
      <c r="D313" s="302"/>
      <c r="E313" s="303">
        <f t="shared" ref="E313:E322" si="461">F313+G313</f>
        <v>100</v>
      </c>
      <c r="F313" s="302">
        <f>SUM(F314:F315)</f>
        <v>100</v>
      </c>
      <c r="G313" s="302">
        <f>SUM(G314:G315)</f>
        <v>0</v>
      </c>
      <c r="H313" s="302">
        <f>I313</f>
        <v>-100</v>
      </c>
      <c r="I313" s="302">
        <f>I314</f>
        <v>-100</v>
      </c>
      <c r="J313" s="302"/>
      <c r="K313" s="304">
        <f>L313</f>
        <v>0</v>
      </c>
      <c r="L313" s="304">
        <f>L314</f>
        <v>0</v>
      </c>
      <c r="M313" s="304"/>
      <c r="N313" s="304"/>
      <c r="O313" s="304"/>
      <c r="P313" s="304">
        <f t="shared" ref="P313:P344" si="462">R313+X313</f>
        <v>0</v>
      </c>
      <c r="Q313" s="393" t="e">
        <f t="shared" si="443"/>
        <v>#DIV/0!</v>
      </c>
      <c r="R313" s="229">
        <f>SUM(R314:R315)</f>
        <v>0</v>
      </c>
      <c r="S313" s="393" t="e">
        <f t="shared" si="444"/>
        <v>#DIV/0!</v>
      </c>
      <c r="T313" s="393"/>
      <c r="U313" s="393"/>
      <c r="V313" s="302"/>
      <c r="W313" s="302"/>
      <c r="X313" s="302"/>
      <c r="Y313" s="302"/>
      <c r="Z313" s="304">
        <f t="shared" ref="Z313:Z318" si="463">AB313+AH313</f>
        <v>0</v>
      </c>
      <c r="AA313" s="393" t="e">
        <f t="shared" si="445"/>
        <v>#DIV/0!</v>
      </c>
      <c r="AB313" s="229">
        <f>SUM(AB314:AB315)</f>
        <v>0</v>
      </c>
      <c r="AC313" s="393" t="e">
        <f t="shared" si="446"/>
        <v>#DIV/0!</v>
      </c>
      <c r="AD313" s="393"/>
      <c r="AE313" s="393"/>
      <c r="AF313" s="302"/>
      <c r="AG313" s="302"/>
      <c r="AH313" s="302"/>
      <c r="AI313" s="302"/>
      <c r="AJ313" s="304">
        <f t="shared" ref="AJ313:AJ318" si="464">AL313+AR313</f>
        <v>0</v>
      </c>
      <c r="AK313" s="393" t="e">
        <f t="shared" si="447"/>
        <v>#DIV/0!</v>
      </c>
      <c r="AL313" s="229">
        <f>SUM(AL314:AL315)</f>
        <v>0</v>
      </c>
      <c r="AM313" s="387" t="e">
        <f t="shared" si="448"/>
        <v>#DIV/0!</v>
      </c>
      <c r="AN313" s="387"/>
      <c r="AO313" s="387"/>
      <c r="AP313" s="302"/>
      <c r="AQ313" s="302"/>
      <c r="AR313" s="302"/>
      <c r="AS313" s="302"/>
      <c r="AT313" s="305">
        <f>AT314</f>
        <v>0</v>
      </c>
      <c r="AU313" s="305"/>
      <c r="AV313" s="305"/>
      <c r="AW313" s="305">
        <f>AX313</f>
        <v>0</v>
      </c>
      <c r="AX313" s="305">
        <f>AX314</f>
        <v>0</v>
      </c>
      <c r="AY313" s="305"/>
      <c r="AZ313" s="305"/>
      <c r="BA313" s="305">
        <f>BB313</f>
        <v>0</v>
      </c>
      <c r="BB313" s="305">
        <f>BB314</f>
        <v>0</v>
      </c>
      <c r="BC313" s="305"/>
      <c r="BD313" s="305"/>
      <c r="BE313" s="230">
        <f t="shared" ref="BE313:BE318" si="465">BG313+BK313</f>
        <v>0</v>
      </c>
      <c r="BF313" s="398" t="e">
        <f t="shared" si="441"/>
        <v>#DIV/0!</v>
      </c>
      <c r="BG313" s="230">
        <f>SUM(BG314:BG315)</f>
        <v>0</v>
      </c>
      <c r="BH313" s="398" t="e">
        <f t="shared" si="442"/>
        <v>#DIV/0!</v>
      </c>
      <c r="BI313" s="305"/>
      <c r="BJ313" s="305"/>
      <c r="BK313" s="305"/>
      <c r="BL313" s="305"/>
    </row>
    <row r="314" spans="2:66" s="43" customFormat="1" ht="22.5" hidden="1" customHeight="1" x14ac:dyDescent="0.25">
      <c r="B314" s="358"/>
      <c r="C314" s="191" t="s">
        <v>65</v>
      </c>
      <c r="D314" s="355"/>
      <c r="E314" s="355">
        <f t="shared" si="461"/>
        <v>100</v>
      </c>
      <c r="F314" s="355">
        <v>100</v>
      </c>
      <c r="G314" s="355"/>
      <c r="H314" s="355">
        <f>I314</f>
        <v>-100</v>
      </c>
      <c r="I314" s="355">
        <f>L314-E314</f>
        <v>-100</v>
      </c>
      <c r="J314" s="355"/>
      <c r="K314" s="354">
        <f>L314</f>
        <v>0</v>
      </c>
      <c r="L314" s="354">
        <v>0</v>
      </c>
      <c r="M314" s="354"/>
      <c r="N314" s="354"/>
      <c r="O314" s="354"/>
      <c r="P314" s="354">
        <f t="shared" si="462"/>
        <v>0</v>
      </c>
      <c r="Q314" s="393" t="e">
        <f t="shared" si="443"/>
        <v>#DIV/0!</v>
      </c>
      <c r="R314" s="354">
        <f>AF314</f>
        <v>0</v>
      </c>
      <c r="S314" s="393" t="e">
        <f t="shared" si="444"/>
        <v>#DIV/0!</v>
      </c>
      <c r="T314" s="393"/>
      <c r="U314" s="393"/>
      <c r="V314" s="355"/>
      <c r="W314" s="355"/>
      <c r="X314" s="355"/>
      <c r="Y314" s="355"/>
      <c r="Z314" s="354">
        <f t="shared" si="463"/>
        <v>0</v>
      </c>
      <c r="AA314" s="393" t="e">
        <f t="shared" si="445"/>
        <v>#DIV/0!</v>
      </c>
      <c r="AB314" s="354">
        <f>AQ314</f>
        <v>0</v>
      </c>
      <c r="AC314" s="393" t="e">
        <f t="shared" si="446"/>
        <v>#DIV/0!</v>
      </c>
      <c r="AD314" s="393"/>
      <c r="AE314" s="393"/>
      <c r="AF314" s="355"/>
      <c r="AG314" s="355"/>
      <c r="AH314" s="355"/>
      <c r="AI314" s="355"/>
      <c r="AJ314" s="354">
        <f t="shared" si="464"/>
        <v>0</v>
      </c>
      <c r="AK314" s="393" t="e">
        <f t="shared" si="447"/>
        <v>#DIV/0!</v>
      </c>
      <c r="AL314" s="354">
        <f>AY314</f>
        <v>0</v>
      </c>
      <c r="AM314" s="387" t="e">
        <f t="shared" si="448"/>
        <v>#DIV/0!</v>
      </c>
      <c r="AN314" s="387"/>
      <c r="AO314" s="387"/>
      <c r="AP314" s="355"/>
      <c r="AQ314" s="355"/>
      <c r="AR314" s="355"/>
      <c r="AS314" s="355"/>
      <c r="AT314" s="351">
        <f>BB314-AF314</f>
        <v>0</v>
      </c>
      <c r="AU314" s="351"/>
      <c r="AV314" s="351"/>
      <c r="AW314" s="351">
        <f>AX314</f>
        <v>0</v>
      </c>
      <c r="AX314" s="351">
        <f>BE314-AJ314</f>
        <v>0</v>
      </c>
      <c r="AY314" s="351"/>
      <c r="AZ314" s="351"/>
      <c r="BA314" s="351">
        <f>BB314</f>
        <v>0</v>
      </c>
      <c r="BB314" s="351">
        <v>0</v>
      </c>
      <c r="BC314" s="351"/>
      <c r="BD314" s="351"/>
      <c r="BE314" s="356">
        <f t="shared" si="465"/>
        <v>0</v>
      </c>
      <c r="BF314" s="398" t="e">
        <f t="shared" si="441"/>
        <v>#DIV/0!</v>
      </c>
      <c r="BG314" s="356">
        <f>BR314</f>
        <v>0</v>
      </c>
      <c r="BH314" s="398" t="e">
        <f t="shared" si="442"/>
        <v>#DIV/0!</v>
      </c>
      <c r="BI314" s="351"/>
      <c r="BJ314" s="351"/>
      <c r="BK314" s="351"/>
      <c r="BL314" s="351"/>
    </row>
    <row r="315" spans="2:66" s="43" customFormat="1" ht="22.5" hidden="1" customHeight="1" x14ac:dyDescent="0.25">
      <c r="B315" s="358"/>
      <c r="C315" s="191" t="s">
        <v>66</v>
      </c>
      <c r="D315" s="355"/>
      <c r="E315" s="355">
        <f t="shared" si="461"/>
        <v>0</v>
      </c>
      <c r="F315" s="355"/>
      <c r="G315" s="355"/>
      <c r="H315" s="355"/>
      <c r="I315" s="355"/>
      <c r="J315" s="355"/>
      <c r="K315" s="354"/>
      <c r="L315" s="354"/>
      <c r="M315" s="354"/>
      <c r="N315" s="354"/>
      <c r="O315" s="354"/>
      <c r="P315" s="354">
        <f t="shared" si="462"/>
        <v>0</v>
      </c>
      <c r="Q315" s="393" t="e">
        <f t="shared" si="443"/>
        <v>#DIV/0!</v>
      </c>
      <c r="R315" s="354"/>
      <c r="S315" s="393" t="e">
        <f t="shared" si="444"/>
        <v>#DIV/0!</v>
      </c>
      <c r="T315" s="393"/>
      <c r="U315" s="393"/>
      <c r="V315" s="355"/>
      <c r="W315" s="355"/>
      <c r="X315" s="355"/>
      <c r="Y315" s="355"/>
      <c r="Z315" s="354">
        <f t="shared" si="463"/>
        <v>0</v>
      </c>
      <c r="AA315" s="393" t="e">
        <f t="shared" si="445"/>
        <v>#DIV/0!</v>
      </c>
      <c r="AB315" s="354"/>
      <c r="AC315" s="393" t="e">
        <f t="shared" si="446"/>
        <v>#DIV/0!</v>
      </c>
      <c r="AD315" s="393"/>
      <c r="AE315" s="393"/>
      <c r="AF315" s="355"/>
      <c r="AG315" s="355"/>
      <c r="AH315" s="355"/>
      <c r="AI315" s="355"/>
      <c r="AJ315" s="354">
        <f t="shared" si="464"/>
        <v>0</v>
      </c>
      <c r="AK315" s="393" t="e">
        <f t="shared" si="447"/>
        <v>#DIV/0!</v>
      </c>
      <c r="AL315" s="354"/>
      <c r="AM315" s="387" t="e">
        <f t="shared" si="448"/>
        <v>#DIV/0!</v>
      </c>
      <c r="AN315" s="387"/>
      <c r="AO315" s="387"/>
      <c r="AP315" s="355"/>
      <c r="AQ315" s="355"/>
      <c r="AR315" s="355"/>
      <c r="AS315" s="355"/>
      <c r="AT315" s="351"/>
      <c r="AU315" s="351"/>
      <c r="AV315" s="351"/>
      <c r="AW315" s="351"/>
      <c r="AX315" s="351"/>
      <c r="AY315" s="351"/>
      <c r="AZ315" s="351"/>
      <c r="BA315" s="351"/>
      <c r="BB315" s="351"/>
      <c r="BC315" s="351"/>
      <c r="BD315" s="351"/>
      <c r="BE315" s="356">
        <f t="shared" si="465"/>
        <v>0</v>
      </c>
      <c r="BF315" s="398" t="e">
        <f t="shared" si="441"/>
        <v>#DIV/0!</v>
      </c>
      <c r="BG315" s="356"/>
      <c r="BH315" s="398" t="e">
        <f t="shared" si="442"/>
        <v>#DIV/0!</v>
      </c>
      <c r="BI315" s="351"/>
      <c r="BJ315" s="351"/>
      <c r="BK315" s="351"/>
      <c r="BL315" s="351"/>
    </row>
    <row r="316" spans="2:66" s="74" customFormat="1" ht="86.25" hidden="1" customHeight="1" x14ac:dyDescent="0.25">
      <c r="B316" s="301" t="s">
        <v>127</v>
      </c>
      <c r="C316" s="186" t="s">
        <v>128</v>
      </c>
      <c r="D316" s="302"/>
      <c r="E316" s="303">
        <f t="shared" si="461"/>
        <v>1000</v>
      </c>
      <c r="F316" s="302">
        <f>SUM(F317:F318)</f>
        <v>1000</v>
      </c>
      <c r="G316" s="302">
        <f>SUM(G317:G318)</f>
        <v>0</v>
      </c>
      <c r="H316" s="302"/>
      <c r="I316" s="302"/>
      <c r="J316" s="302"/>
      <c r="K316" s="354">
        <f t="shared" ref="K316:K318" si="466">L316</f>
        <v>0</v>
      </c>
      <c r="L316" s="304">
        <f>L317</f>
        <v>0</v>
      </c>
      <c r="M316" s="304"/>
      <c r="N316" s="304"/>
      <c r="O316" s="304"/>
      <c r="P316" s="354">
        <f t="shared" si="462"/>
        <v>0</v>
      </c>
      <c r="Q316" s="393" t="e">
        <f t="shared" si="443"/>
        <v>#DIV/0!</v>
      </c>
      <c r="R316" s="229">
        <f>SUM(R317:R318)</f>
        <v>0</v>
      </c>
      <c r="S316" s="393" t="e">
        <f t="shared" si="444"/>
        <v>#DIV/0!</v>
      </c>
      <c r="T316" s="393"/>
      <c r="U316" s="393"/>
      <c r="V316" s="302"/>
      <c r="W316" s="302"/>
      <c r="X316" s="302"/>
      <c r="Y316" s="302"/>
      <c r="Z316" s="354">
        <f t="shared" si="463"/>
        <v>0</v>
      </c>
      <c r="AA316" s="393" t="e">
        <f t="shared" si="445"/>
        <v>#DIV/0!</v>
      </c>
      <c r="AB316" s="229">
        <f>SUM(AB317:AB318)</f>
        <v>0</v>
      </c>
      <c r="AC316" s="393" t="e">
        <f t="shared" si="446"/>
        <v>#DIV/0!</v>
      </c>
      <c r="AD316" s="393"/>
      <c r="AE316" s="393"/>
      <c r="AF316" s="302"/>
      <c r="AG316" s="302"/>
      <c r="AH316" s="302"/>
      <c r="AI316" s="302"/>
      <c r="AJ316" s="354">
        <f t="shared" si="464"/>
        <v>0</v>
      </c>
      <c r="AK316" s="393" t="e">
        <f t="shared" si="447"/>
        <v>#DIV/0!</v>
      </c>
      <c r="AL316" s="229">
        <f>SUM(AL317:AL318)</f>
        <v>0</v>
      </c>
      <c r="AM316" s="387" t="e">
        <f t="shared" si="448"/>
        <v>#DIV/0!</v>
      </c>
      <c r="AN316" s="387"/>
      <c r="AO316" s="387"/>
      <c r="AP316" s="302"/>
      <c r="AQ316" s="302"/>
      <c r="AR316" s="302"/>
      <c r="AS316" s="302"/>
      <c r="AT316" s="305">
        <f>AT317</f>
        <v>0</v>
      </c>
      <c r="AU316" s="305"/>
      <c r="AV316" s="305"/>
      <c r="AW316" s="305">
        <f>AX316</f>
        <v>0</v>
      </c>
      <c r="AX316" s="305">
        <f>AX317</f>
        <v>0</v>
      </c>
      <c r="AY316" s="305"/>
      <c r="AZ316" s="305"/>
      <c r="BA316" s="305">
        <f>BB316</f>
        <v>0</v>
      </c>
      <c r="BB316" s="305">
        <f>BB317</f>
        <v>0</v>
      </c>
      <c r="BC316" s="305"/>
      <c r="BD316" s="305"/>
      <c r="BE316" s="230">
        <f t="shared" si="465"/>
        <v>0</v>
      </c>
      <c r="BF316" s="398" t="e">
        <f t="shared" si="441"/>
        <v>#DIV/0!</v>
      </c>
      <c r="BG316" s="230">
        <f>SUM(BG317:BG318)</f>
        <v>0</v>
      </c>
      <c r="BH316" s="398" t="e">
        <f t="shared" si="442"/>
        <v>#DIV/0!</v>
      </c>
      <c r="BI316" s="305"/>
      <c r="BJ316" s="305"/>
      <c r="BK316" s="305"/>
      <c r="BL316" s="305"/>
    </row>
    <row r="317" spans="2:66" s="43" customFormat="1" ht="29.25" hidden="1" customHeight="1" x14ac:dyDescent="0.25">
      <c r="B317" s="358"/>
      <c r="C317" s="191" t="s">
        <v>65</v>
      </c>
      <c r="D317" s="355"/>
      <c r="E317" s="355">
        <f t="shared" si="461"/>
        <v>1000</v>
      </c>
      <c r="F317" s="355">
        <v>1000</v>
      </c>
      <c r="G317" s="355"/>
      <c r="H317" s="355"/>
      <c r="I317" s="355"/>
      <c r="J317" s="355"/>
      <c r="K317" s="354">
        <f t="shared" si="466"/>
        <v>0</v>
      </c>
      <c r="L317" s="354">
        <v>0</v>
      </c>
      <c r="M317" s="354"/>
      <c r="N317" s="354"/>
      <c r="O317" s="354"/>
      <c r="P317" s="354">
        <f t="shared" si="462"/>
        <v>0</v>
      </c>
      <c r="Q317" s="393" t="e">
        <f t="shared" si="443"/>
        <v>#DIV/0!</v>
      </c>
      <c r="R317" s="354">
        <v>0</v>
      </c>
      <c r="S317" s="393" t="e">
        <f t="shared" si="444"/>
        <v>#DIV/0!</v>
      </c>
      <c r="T317" s="393"/>
      <c r="U317" s="393"/>
      <c r="V317" s="355"/>
      <c r="W317" s="355"/>
      <c r="X317" s="355"/>
      <c r="Y317" s="355"/>
      <c r="Z317" s="354">
        <f t="shared" si="463"/>
        <v>0</v>
      </c>
      <c r="AA317" s="393" t="e">
        <f t="shared" si="445"/>
        <v>#DIV/0!</v>
      </c>
      <c r="AB317" s="354">
        <v>0</v>
      </c>
      <c r="AC317" s="393" t="e">
        <f t="shared" si="446"/>
        <v>#DIV/0!</v>
      </c>
      <c r="AD317" s="393"/>
      <c r="AE317" s="393"/>
      <c r="AF317" s="355"/>
      <c r="AG317" s="355"/>
      <c r="AH317" s="355"/>
      <c r="AI317" s="355"/>
      <c r="AJ317" s="354">
        <f t="shared" si="464"/>
        <v>0</v>
      </c>
      <c r="AK317" s="393" t="e">
        <f t="shared" si="447"/>
        <v>#DIV/0!</v>
      </c>
      <c r="AL317" s="354">
        <v>0</v>
      </c>
      <c r="AM317" s="387" t="e">
        <f t="shared" si="448"/>
        <v>#DIV/0!</v>
      </c>
      <c r="AN317" s="387"/>
      <c r="AO317" s="387"/>
      <c r="AP317" s="355"/>
      <c r="AQ317" s="355"/>
      <c r="AR317" s="355"/>
      <c r="AS317" s="355"/>
      <c r="AT317" s="351">
        <v>0</v>
      </c>
      <c r="AU317" s="351"/>
      <c r="AV317" s="351"/>
      <c r="AW317" s="351">
        <f>AX317</f>
        <v>0</v>
      </c>
      <c r="AX317" s="351">
        <v>0</v>
      </c>
      <c r="AY317" s="351"/>
      <c r="AZ317" s="351"/>
      <c r="BA317" s="351">
        <f>BB317</f>
        <v>0</v>
      </c>
      <c r="BB317" s="351">
        <v>0</v>
      </c>
      <c r="BC317" s="351"/>
      <c r="BD317" s="351"/>
      <c r="BE317" s="356">
        <f t="shared" si="465"/>
        <v>0</v>
      </c>
      <c r="BF317" s="398" t="e">
        <f t="shared" si="441"/>
        <v>#DIV/0!</v>
      </c>
      <c r="BG317" s="356">
        <v>0</v>
      </c>
      <c r="BH317" s="398" t="e">
        <f t="shared" si="442"/>
        <v>#DIV/0!</v>
      </c>
      <c r="BI317" s="351"/>
      <c r="BJ317" s="351"/>
      <c r="BK317" s="351"/>
      <c r="BL317" s="351"/>
    </row>
    <row r="318" spans="2:66" s="43" customFormat="1" ht="22.5" hidden="1" customHeight="1" x14ac:dyDescent="0.25">
      <c r="B318" s="358"/>
      <c r="C318" s="191" t="s">
        <v>66</v>
      </c>
      <c r="D318" s="355"/>
      <c r="E318" s="355">
        <f t="shared" si="461"/>
        <v>0</v>
      </c>
      <c r="F318" s="355"/>
      <c r="G318" s="355"/>
      <c r="H318" s="355"/>
      <c r="I318" s="355"/>
      <c r="J318" s="355"/>
      <c r="K318" s="354">
        <f t="shared" si="466"/>
        <v>0</v>
      </c>
      <c r="L318" s="354"/>
      <c r="M318" s="354"/>
      <c r="N318" s="354"/>
      <c r="O318" s="354"/>
      <c r="P318" s="354">
        <f t="shared" si="462"/>
        <v>0</v>
      </c>
      <c r="Q318" s="393" t="e">
        <f t="shared" si="443"/>
        <v>#DIV/0!</v>
      </c>
      <c r="R318" s="354"/>
      <c r="S318" s="393" t="e">
        <f t="shared" si="444"/>
        <v>#DIV/0!</v>
      </c>
      <c r="T318" s="393"/>
      <c r="U318" s="393"/>
      <c r="V318" s="355"/>
      <c r="W318" s="355"/>
      <c r="X318" s="355"/>
      <c r="Y318" s="355"/>
      <c r="Z318" s="354">
        <f t="shared" si="463"/>
        <v>0</v>
      </c>
      <c r="AA318" s="393" t="e">
        <f t="shared" si="445"/>
        <v>#DIV/0!</v>
      </c>
      <c r="AB318" s="354"/>
      <c r="AC318" s="393" t="e">
        <f t="shared" si="446"/>
        <v>#DIV/0!</v>
      </c>
      <c r="AD318" s="393"/>
      <c r="AE318" s="393"/>
      <c r="AF318" s="355"/>
      <c r="AG318" s="355"/>
      <c r="AH318" s="355"/>
      <c r="AI318" s="355"/>
      <c r="AJ318" s="354">
        <f t="shared" si="464"/>
        <v>0</v>
      </c>
      <c r="AK318" s="393" t="e">
        <f t="shared" si="447"/>
        <v>#DIV/0!</v>
      </c>
      <c r="AL318" s="354"/>
      <c r="AM318" s="387" t="e">
        <f t="shared" si="448"/>
        <v>#DIV/0!</v>
      </c>
      <c r="AN318" s="387"/>
      <c r="AO318" s="387"/>
      <c r="AP318" s="355"/>
      <c r="AQ318" s="355"/>
      <c r="AR318" s="355"/>
      <c r="AS318" s="355"/>
      <c r="AT318" s="351"/>
      <c r="AU318" s="351"/>
      <c r="AV318" s="351"/>
      <c r="AW318" s="351"/>
      <c r="AX318" s="351"/>
      <c r="AY318" s="351"/>
      <c r="AZ318" s="351"/>
      <c r="BA318" s="351"/>
      <c r="BB318" s="351"/>
      <c r="BC318" s="351"/>
      <c r="BD318" s="351"/>
      <c r="BE318" s="356">
        <f t="shared" si="465"/>
        <v>0</v>
      </c>
      <c r="BF318" s="398" t="e">
        <f t="shared" si="441"/>
        <v>#DIV/0!</v>
      </c>
      <c r="BG318" s="356"/>
      <c r="BH318" s="398" t="e">
        <f t="shared" si="442"/>
        <v>#DIV/0!</v>
      </c>
      <c r="BI318" s="351"/>
      <c r="BJ318" s="351"/>
      <c r="BK318" s="351"/>
      <c r="BL318" s="351"/>
    </row>
    <row r="319" spans="2:66" s="45" customFormat="1" ht="90" customHeight="1" x14ac:dyDescent="0.25">
      <c r="B319" s="301" t="s">
        <v>60</v>
      </c>
      <c r="C319" s="186" t="s">
        <v>81</v>
      </c>
      <c r="D319" s="302"/>
      <c r="E319" s="303">
        <f t="shared" si="461"/>
        <v>1000</v>
      </c>
      <c r="F319" s="302">
        <f>SUM(F321:F322)</f>
        <v>1000</v>
      </c>
      <c r="G319" s="302">
        <f>SUM(G321:G322)</f>
        <v>0</v>
      </c>
      <c r="H319" s="302"/>
      <c r="I319" s="302"/>
      <c r="J319" s="302"/>
      <c r="K319" s="304">
        <f t="shared" ref="K319:K328" si="467">L319</f>
        <v>480831.79850999994</v>
      </c>
      <c r="L319" s="304">
        <f>L320+L326</f>
        <v>480831.79850999994</v>
      </c>
      <c r="M319" s="304"/>
      <c r="N319" s="304"/>
      <c r="O319" s="304"/>
      <c r="P319" s="304">
        <f>R319</f>
        <v>36331.265960000004</v>
      </c>
      <c r="Q319" s="389">
        <f t="shared" si="443"/>
        <v>7.5559199854467227E-2</v>
      </c>
      <c r="R319" s="304">
        <f>R320</f>
        <v>36331.265960000004</v>
      </c>
      <c r="S319" s="389">
        <f t="shared" si="444"/>
        <v>7.5559199854467227E-2</v>
      </c>
      <c r="T319" s="389"/>
      <c r="U319" s="389"/>
      <c r="V319" s="302"/>
      <c r="W319" s="302"/>
      <c r="X319" s="302"/>
      <c r="Y319" s="302"/>
      <c r="Z319" s="304">
        <f>AB319</f>
        <v>35887.715300000003</v>
      </c>
      <c r="AA319" s="389">
        <f t="shared" si="445"/>
        <v>7.4636734532135235E-2</v>
      </c>
      <c r="AB319" s="304">
        <f>AB320+AB326</f>
        <v>35887.715300000003</v>
      </c>
      <c r="AC319" s="389">
        <f t="shared" si="446"/>
        <v>7.4636734532135235E-2</v>
      </c>
      <c r="AD319" s="389"/>
      <c r="AE319" s="389"/>
      <c r="AF319" s="302"/>
      <c r="AG319" s="302"/>
      <c r="AH319" s="302"/>
      <c r="AI319" s="302"/>
      <c r="AJ319" s="304">
        <f>AL319</f>
        <v>464692.61549999996</v>
      </c>
      <c r="AK319" s="389">
        <f t="shared" si="447"/>
        <v>0.96643486753577446</v>
      </c>
      <c r="AL319" s="304">
        <f>AL320</f>
        <v>464692.61549999996</v>
      </c>
      <c r="AM319" s="387">
        <f t="shared" si="448"/>
        <v>0.96643486753577446</v>
      </c>
      <c r="AN319" s="387"/>
      <c r="AO319" s="387"/>
      <c r="AP319" s="302"/>
      <c r="AQ319" s="302"/>
      <c r="AR319" s="302"/>
      <c r="AS319" s="302"/>
      <c r="AT319" s="305">
        <f>AT320+AT326</f>
        <v>500000</v>
      </c>
      <c r="AU319" s="305"/>
      <c r="AV319" s="305"/>
      <c r="AW319" s="305" t="e">
        <f>AX319</f>
        <v>#REF!</v>
      </c>
      <c r="AX319" s="305" t="e">
        <f>AX320</f>
        <v>#REF!</v>
      </c>
      <c r="AY319" s="305"/>
      <c r="AZ319" s="305"/>
      <c r="BA319" s="305">
        <f t="shared" ref="BA319:BA328" si="468">BB319</f>
        <v>561675.05822000001</v>
      </c>
      <c r="BB319" s="305">
        <f>BB320+BB326</f>
        <v>561675.05822000001</v>
      </c>
      <c r="BC319" s="305"/>
      <c r="BD319" s="305"/>
      <c r="BE319" s="306" t="e">
        <f>BG319</f>
        <v>#REF!</v>
      </c>
      <c r="BF319" s="390" t="e">
        <f t="shared" si="441"/>
        <v>#REF!</v>
      </c>
      <c r="BG319" s="306" t="e">
        <f>BG320</f>
        <v>#REF!</v>
      </c>
      <c r="BH319" s="390" t="e">
        <f t="shared" si="442"/>
        <v>#REF!</v>
      </c>
      <c r="BI319" s="305"/>
      <c r="BJ319" s="305"/>
      <c r="BK319" s="305"/>
      <c r="BL319" s="305"/>
    </row>
    <row r="320" spans="2:66" s="42" customFormat="1" ht="45.75" customHeight="1" x14ac:dyDescent="0.25">
      <c r="B320" s="301"/>
      <c r="C320" s="186" t="s">
        <v>56</v>
      </c>
      <c r="D320" s="303"/>
      <c r="E320" s="303"/>
      <c r="F320" s="303"/>
      <c r="G320" s="303"/>
      <c r="H320" s="303"/>
      <c r="I320" s="303"/>
      <c r="J320" s="303"/>
      <c r="K320" s="229">
        <f t="shared" si="467"/>
        <v>480831.79850999994</v>
      </c>
      <c r="L320" s="229">
        <f>SUM(L321:L325)</f>
        <v>480831.79850999994</v>
      </c>
      <c r="M320" s="229"/>
      <c r="N320" s="229"/>
      <c r="O320" s="229"/>
      <c r="P320" s="229">
        <f>R320</f>
        <v>36331.265960000004</v>
      </c>
      <c r="Q320" s="389">
        <f t="shared" si="443"/>
        <v>7.5559199854467227E-2</v>
      </c>
      <c r="R320" s="229">
        <f>SUM(R321:R325)</f>
        <v>36331.265960000004</v>
      </c>
      <c r="S320" s="389">
        <f t="shared" si="444"/>
        <v>7.5559199854467227E-2</v>
      </c>
      <c r="T320" s="389"/>
      <c r="U320" s="389"/>
      <c r="V320" s="303"/>
      <c r="W320" s="303"/>
      <c r="X320" s="303"/>
      <c r="Y320" s="303"/>
      <c r="Z320" s="229">
        <f>AB320</f>
        <v>35887.715300000003</v>
      </c>
      <c r="AA320" s="389">
        <f t="shared" si="445"/>
        <v>7.4636734532135235E-2</v>
      </c>
      <c r="AB320" s="229">
        <f>SUM(AB321:AB325)</f>
        <v>35887.715300000003</v>
      </c>
      <c r="AC320" s="389">
        <f t="shared" si="446"/>
        <v>7.4636734532135235E-2</v>
      </c>
      <c r="AD320" s="389"/>
      <c r="AE320" s="389"/>
      <c r="AF320" s="303"/>
      <c r="AG320" s="303"/>
      <c r="AH320" s="303"/>
      <c r="AI320" s="303"/>
      <c r="AJ320" s="229">
        <f>AL320</f>
        <v>464692.61549999996</v>
      </c>
      <c r="AK320" s="389">
        <f t="shared" si="447"/>
        <v>0.96643486753577446</v>
      </c>
      <c r="AL320" s="229">
        <f>SUM(AL321:AL325)</f>
        <v>464692.61549999996</v>
      </c>
      <c r="AM320" s="387">
        <f t="shared" si="448"/>
        <v>0.96643486753577446</v>
      </c>
      <c r="AN320" s="387"/>
      <c r="AO320" s="387"/>
      <c r="AP320" s="303"/>
      <c r="AQ320" s="303"/>
      <c r="AR320" s="303"/>
      <c r="AS320" s="303"/>
      <c r="AT320" s="331">
        <f>SUM(AT321:AT325)</f>
        <v>0</v>
      </c>
      <c r="AU320" s="331"/>
      <c r="AV320" s="331"/>
      <c r="AW320" s="331" t="e">
        <f>AX320</f>
        <v>#REF!</v>
      </c>
      <c r="AX320" s="331" t="e">
        <f>SUM(AX321:AX325)</f>
        <v>#REF!</v>
      </c>
      <c r="AY320" s="331"/>
      <c r="AZ320" s="331"/>
      <c r="BA320" s="331">
        <f t="shared" si="468"/>
        <v>61675.058219999999</v>
      </c>
      <c r="BB320" s="331">
        <f>SUM(BB321:BB325)</f>
        <v>61675.058219999999</v>
      </c>
      <c r="BC320" s="331"/>
      <c r="BD320" s="331"/>
      <c r="BE320" s="230" t="e">
        <f>BG320</f>
        <v>#REF!</v>
      </c>
      <c r="BF320" s="390" t="e">
        <f t="shared" si="441"/>
        <v>#REF!</v>
      </c>
      <c r="BG320" s="230" t="e">
        <f>SUM(BG321:BG325)</f>
        <v>#REF!</v>
      </c>
      <c r="BH320" s="390" t="e">
        <f t="shared" si="442"/>
        <v>#REF!</v>
      </c>
      <c r="BI320" s="331"/>
      <c r="BJ320" s="331"/>
      <c r="BK320" s="331"/>
      <c r="BL320" s="331"/>
      <c r="BM320" s="41"/>
      <c r="BN320" s="41"/>
    </row>
    <row r="321" spans="2:64" s="43" customFormat="1" ht="27" hidden="1" customHeight="1" x14ac:dyDescent="0.25">
      <c r="B321" s="358"/>
      <c r="C321" s="191" t="s">
        <v>65</v>
      </c>
      <c r="D321" s="355"/>
      <c r="E321" s="355">
        <f t="shared" si="461"/>
        <v>1000</v>
      </c>
      <c r="F321" s="355">
        <v>1000</v>
      </c>
      <c r="G321" s="355"/>
      <c r="H321" s="355"/>
      <c r="I321" s="355"/>
      <c r="J321" s="355"/>
      <c r="K321" s="354">
        <f t="shared" si="467"/>
        <v>416118.85976999998</v>
      </c>
      <c r="L321" s="354">
        <v>416118.85976999998</v>
      </c>
      <c r="M321" s="354"/>
      <c r="N321" s="354"/>
      <c r="O321" s="354"/>
      <c r="P321" s="354">
        <f t="shared" si="462"/>
        <v>217.89267000000001</v>
      </c>
      <c r="Q321" s="387">
        <f t="shared" si="443"/>
        <v>5.2363084461116494E-4</v>
      </c>
      <c r="R321" s="354">
        <v>217.89267000000001</v>
      </c>
      <c r="S321" s="387">
        <f t="shared" si="444"/>
        <v>5.2363084461116494E-4</v>
      </c>
      <c r="T321" s="387"/>
      <c r="U321" s="387"/>
      <c r="V321" s="355"/>
      <c r="W321" s="355"/>
      <c r="X321" s="355"/>
      <c r="Y321" s="355"/>
      <c r="Z321" s="354">
        <f t="shared" ref="Z321:Z326" si="469">AB321+AH321</f>
        <v>217.89267000000001</v>
      </c>
      <c r="AA321" s="387">
        <f t="shared" si="445"/>
        <v>5.2363084461116494E-4</v>
      </c>
      <c r="AB321" s="354">
        <v>217.89267000000001</v>
      </c>
      <c r="AC321" s="387">
        <f t="shared" si="446"/>
        <v>5.2363084461116494E-4</v>
      </c>
      <c r="AD321" s="387"/>
      <c r="AE321" s="387"/>
      <c r="AF321" s="355"/>
      <c r="AG321" s="355"/>
      <c r="AH321" s="355"/>
      <c r="AI321" s="355"/>
      <c r="AJ321" s="354">
        <f t="shared" ref="AJ321:AJ326" si="470">AL321+AR321</f>
        <v>416118.85976999998</v>
      </c>
      <c r="AK321" s="389">
        <f t="shared" si="447"/>
        <v>1</v>
      </c>
      <c r="AL321" s="354">
        <v>416118.85976999998</v>
      </c>
      <c r="AM321" s="387">
        <f t="shared" si="448"/>
        <v>1</v>
      </c>
      <c r="AN321" s="387"/>
      <c r="AO321" s="387"/>
      <c r="AP321" s="355"/>
      <c r="AQ321" s="355"/>
      <c r="AR321" s="355"/>
      <c r="AS321" s="355"/>
      <c r="AT321" s="351">
        <f>BB321-AF321</f>
        <v>0</v>
      </c>
      <c r="AU321" s="351"/>
      <c r="AV321" s="351"/>
      <c r="AW321" s="351">
        <f>AX321</f>
        <v>-217.89266999997199</v>
      </c>
      <c r="AX321" s="351">
        <f>BE321-AJ321</f>
        <v>-217.89266999997199</v>
      </c>
      <c r="AY321" s="351"/>
      <c r="AZ321" s="351"/>
      <c r="BA321" s="351">
        <f t="shared" si="468"/>
        <v>0</v>
      </c>
      <c r="BB321" s="351">
        <f>AF321</f>
        <v>0</v>
      </c>
      <c r="BC321" s="351"/>
      <c r="BD321" s="351"/>
      <c r="BE321" s="356">
        <f t="shared" ref="BE321:BE326" si="471">BG321+BK321</f>
        <v>415900.96710000001</v>
      </c>
      <c r="BF321" s="405">
        <f t="shared" si="441"/>
        <v>0.99947636915538896</v>
      </c>
      <c r="BG321" s="356">
        <f t="shared" ref="BG321:BG345" si="472">L321-AB321</f>
        <v>415900.96710000001</v>
      </c>
      <c r="BH321" s="405">
        <f t="shared" si="442"/>
        <v>0.99947636915538896</v>
      </c>
      <c r="BI321" s="351"/>
      <c r="BJ321" s="351"/>
      <c r="BK321" s="351"/>
      <c r="BL321" s="351"/>
    </row>
    <row r="322" spans="2:64" s="43" customFormat="1" ht="22.5" hidden="1" customHeight="1" x14ac:dyDescent="0.25">
      <c r="B322" s="358"/>
      <c r="C322" s="191" t="s">
        <v>66</v>
      </c>
      <c r="D322" s="355"/>
      <c r="E322" s="355">
        <f t="shared" si="461"/>
        <v>0</v>
      </c>
      <c r="F322" s="355"/>
      <c r="G322" s="355"/>
      <c r="H322" s="355"/>
      <c r="I322" s="355"/>
      <c r="J322" s="355"/>
      <c r="K322" s="354">
        <f t="shared" si="467"/>
        <v>13784.826729999997</v>
      </c>
      <c r="L322" s="354">
        <f>64712.93874-L323-L324</f>
        <v>13784.826729999997</v>
      </c>
      <c r="M322" s="354"/>
      <c r="N322" s="354"/>
      <c r="O322" s="354"/>
      <c r="P322" s="354">
        <f>R322</f>
        <v>1324.4442900000022</v>
      </c>
      <c r="Q322" s="387">
        <f t="shared" si="443"/>
        <v>9.607986490810265E-2</v>
      </c>
      <c r="R322" s="354">
        <f>36113.37329-R323-R324</f>
        <v>1324.4442900000022</v>
      </c>
      <c r="S322" s="387">
        <f>AB322/L322</f>
        <v>6.3903134022200381E-2</v>
      </c>
      <c r="T322" s="387"/>
      <c r="U322" s="387"/>
      <c r="V322" s="355"/>
      <c r="W322" s="355"/>
      <c r="X322" s="355"/>
      <c r="Y322" s="355"/>
      <c r="Z322" s="354">
        <f>AB322</f>
        <v>880.89363000000003</v>
      </c>
      <c r="AA322" s="387">
        <f t="shared" si="445"/>
        <v>6.3903134022200381E-2</v>
      </c>
      <c r="AB322" s="354">
        <v>880.89363000000003</v>
      </c>
      <c r="AC322" s="387">
        <f t="shared" si="446"/>
        <v>6.3903134022200381E-2</v>
      </c>
      <c r="AD322" s="387"/>
      <c r="AE322" s="387"/>
      <c r="AF322" s="355"/>
      <c r="AG322" s="355"/>
      <c r="AH322" s="355"/>
      <c r="AI322" s="355"/>
      <c r="AJ322" s="354">
        <f t="shared" si="470"/>
        <v>13784.826729999997</v>
      </c>
      <c r="AK322" s="389">
        <f t="shared" si="447"/>
        <v>1</v>
      </c>
      <c r="AL322" s="354">
        <f>48573.75573-AL323-AL324</f>
        <v>13784.826729999997</v>
      </c>
      <c r="AM322" s="387">
        <f t="shared" si="448"/>
        <v>1</v>
      </c>
      <c r="AN322" s="387"/>
      <c r="AO322" s="387"/>
      <c r="AP322" s="355"/>
      <c r="AQ322" s="355"/>
      <c r="AR322" s="355"/>
      <c r="AS322" s="355"/>
      <c r="AT322" s="351"/>
      <c r="AU322" s="351"/>
      <c r="AV322" s="351"/>
      <c r="AW322" s="351">
        <f>AX322</f>
        <v>0</v>
      </c>
      <c r="AX322" s="351"/>
      <c r="AY322" s="351"/>
      <c r="AZ322" s="351"/>
      <c r="BA322" s="351">
        <f t="shared" si="468"/>
        <v>0</v>
      </c>
      <c r="BB322" s="351">
        <f>AF322</f>
        <v>0</v>
      </c>
      <c r="BC322" s="351"/>
      <c r="BD322" s="351"/>
      <c r="BE322" s="356" t="e">
        <f t="shared" si="471"/>
        <v>#REF!</v>
      </c>
      <c r="BF322" s="405" t="e">
        <f t="shared" si="441"/>
        <v>#REF!</v>
      </c>
      <c r="BG322" s="356" t="e">
        <f>L322-#REF!</f>
        <v>#REF!</v>
      </c>
      <c r="BH322" s="405" t="e">
        <f t="shared" si="442"/>
        <v>#REF!</v>
      </c>
      <c r="BI322" s="351"/>
      <c r="BJ322" s="351"/>
      <c r="BK322" s="351"/>
      <c r="BL322" s="351"/>
    </row>
    <row r="323" spans="2:64" s="43" customFormat="1" ht="52.5" hidden="1" customHeight="1" x14ac:dyDescent="0.25">
      <c r="B323" s="358"/>
      <c r="C323" s="191" t="s">
        <v>73</v>
      </c>
      <c r="D323" s="355"/>
      <c r="E323" s="355"/>
      <c r="F323" s="355"/>
      <c r="G323" s="355"/>
      <c r="H323" s="355"/>
      <c r="I323" s="355"/>
      <c r="J323" s="355"/>
      <c r="K323" s="354">
        <f t="shared" si="467"/>
        <v>45234.672010000002</v>
      </c>
      <c r="L323" s="354">
        <v>45234.672010000002</v>
      </c>
      <c r="M323" s="354"/>
      <c r="N323" s="354"/>
      <c r="O323" s="354"/>
      <c r="P323" s="354">
        <f t="shared" si="462"/>
        <v>29095.489000000001</v>
      </c>
      <c r="Q323" s="387">
        <f t="shared" si="443"/>
        <v>0.64321211378669618</v>
      </c>
      <c r="R323" s="354">
        <v>29095.489000000001</v>
      </c>
      <c r="S323" s="387">
        <f t="shared" si="444"/>
        <v>0.64321211378669618</v>
      </c>
      <c r="T323" s="387"/>
      <c r="U323" s="387"/>
      <c r="V323" s="355"/>
      <c r="W323" s="355"/>
      <c r="X323" s="355"/>
      <c r="Y323" s="355"/>
      <c r="Z323" s="354">
        <f t="shared" si="469"/>
        <v>29095.489000000001</v>
      </c>
      <c r="AA323" s="387">
        <f t="shared" si="445"/>
        <v>0.64321211378669618</v>
      </c>
      <c r="AB323" s="354">
        <v>29095.489000000001</v>
      </c>
      <c r="AC323" s="387">
        <f t="shared" si="446"/>
        <v>0.64321211378669618</v>
      </c>
      <c r="AD323" s="387"/>
      <c r="AE323" s="387"/>
      <c r="AF323" s="355"/>
      <c r="AG323" s="355"/>
      <c r="AH323" s="355"/>
      <c r="AI323" s="355"/>
      <c r="AJ323" s="354">
        <f t="shared" si="470"/>
        <v>29095.489000000001</v>
      </c>
      <c r="AK323" s="389">
        <f t="shared" si="447"/>
        <v>0.64321211378669618</v>
      </c>
      <c r="AL323" s="354">
        <f>R323</f>
        <v>29095.489000000001</v>
      </c>
      <c r="AM323" s="387">
        <f t="shared" si="448"/>
        <v>0.64321211378669618</v>
      </c>
      <c r="AN323" s="387"/>
      <c r="AO323" s="387"/>
      <c r="AP323" s="355"/>
      <c r="AQ323" s="355"/>
      <c r="AR323" s="355"/>
      <c r="AS323" s="355"/>
      <c r="AT323" s="351"/>
      <c r="AU323" s="351"/>
      <c r="AV323" s="351"/>
      <c r="AW323" s="351"/>
      <c r="AX323" s="351"/>
      <c r="AY323" s="351"/>
      <c r="AZ323" s="351"/>
      <c r="BA323" s="351"/>
      <c r="BB323" s="351"/>
      <c r="BC323" s="351"/>
      <c r="BD323" s="351"/>
      <c r="BE323" s="356">
        <f t="shared" si="471"/>
        <v>16139.183010000001</v>
      </c>
      <c r="BF323" s="405">
        <f t="shared" si="441"/>
        <v>0.35678788621330382</v>
      </c>
      <c r="BG323" s="356">
        <f t="shared" si="472"/>
        <v>16139.183010000001</v>
      </c>
      <c r="BH323" s="405">
        <f t="shared" si="442"/>
        <v>0.35678788621330382</v>
      </c>
      <c r="BI323" s="351"/>
      <c r="BJ323" s="351"/>
      <c r="BK323" s="351"/>
      <c r="BL323" s="351"/>
    </row>
    <row r="324" spans="2:64" s="43" customFormat="1" ht="76.5" hidden="1" customHeight="1" x14ac:dyDescent="0.25">
      <c r="B324" s="358"/>
      <c r="C324" s="191" t="s">
        <v>312</v>
      </c>
      <c r="D324" s="355"/>
      <c r="E324" s="355"/>
      <c r="F324" s="355"/>
      <c r="G324" s="355"/>
      <c r="H324" s="355"/>
      <c r="I324" s="355"/>
      <c r="J324" s="355"/>
      <c r="K324" s="354">
        <f t="shared" si="467"/>
        <v>5693.44</v>
      </c>
      <c r="L324" s="354">
        <v>5693.44</v>
      </c>
      <c r="M324" s="354"/>
      <c r="N324" s="354"/>
      <c r="O324" s="354"/>
      <c r="P324" s="354">
        <f t="shared" si="462"/>
        <v>5693.44</v>
      </c>
      <c r="Q324" s="387">
        <f t="shared" si="443"/>
        <v>1</v>
      </c>
      <c r="R324" s="354">
        <f>L324</f>
        <v>5693.44</v>
      </c>
      <c r="S324" s="387">
        <f t="shared" si="444"/>
        <v>1</v>
      </c>
      <c r="T324" s="387"/>
      <c r="U324" s="387"/>
      <c r="V324" s="355"/>
      <c r="W324" s="355"/>
      <c r="X324" s="355"/>
      <c r="Y324" s="355"/>
      <c r="Z324" s="354">
        <f t="shared" si="469"/>
        <v>5693.44</v>
      </c>
      <c r="AA324" s="387">
        <f t="shared" si="445"/>
        <v>1</v>
      </c>
      <c r="AB324" s="354">
        <f>L324</f>
        <v>5693.44</v>
      </c>
      <c r="AC324" s="387">
        <f t="shared" si="446"/>
        <v>1</v>
      </c>
      <c r="AD324" s="387"/>
      <c r="AE324" s="387"/>
      <c r="AF324" s="355"/>
      <c r="AG324" s="355"/>
      <c r="AH324" s="355"/>
      <c r="AI324" s="355"/>
      <c r="AJ324" s="354">
        <f t="shared" si="470"/>
        <v>5693.44</v>
      </c>
      <c r="AK324" s="389">
        <f t="shared" si="447"/>
        <v>1</v>
      </c>
      <c r="AL324" s="354">
        <f>Z324</f>
        <v>5693.44</v>
      </c>
      <c r="AM324" s="387">
        <f t="shared" si="448"/>
        <v>1</v>
      </c>
      <c r="AN324" s="387"/>
      <c r="AO324" s="387"/>
      <c r="AP324" s="355"/>
      <c r="AQ324" s="355"/>
      <c r="AR324" s="355"/>
      <c r="AS324" s="355"/>
      <c r="AT324" s="351"/>
      <c r="AU324" s="351"/>
      <c r="AV324" s="351"/>
      <c r="AW324" s="351"/>
      <c r="AX324" s="351"/>
      <c r="AY324" s="351"/>
      <c r="AZ324" s="351"/>
      <c r="BA324" s="351"/>
      <c r="BB324" s="351"/>
      <c r="BC324" s="351"/>
      <c r="BD324" s="351"/>
      <c r="BE324" s="356">
        <f t="shared" si="471"/>
        <v>0</v>
      </c>
      <c r="BF324" s="405">
        <f t="shared" si="441"/>
        <v>0</v>
      </c>
      <c r="BG324" s="356">
        <f t="shared" si="472"/>
        <v>0</v>
      </c>
      <c r="BH324" s="405">
        <f t="shared" si="442"/>
        <v>0</v>
      </c>
      <c r="BI324" s="351"/>
      <c r="BJ324" s="351"/>
      <c r="BK324" s="351"/>
      <c r="BL324" s="351"/>
    </row>
    <row r="325" spans="2:64" s="43" customFormat="1" ht="62.25" hidden="1" customHeight="1" x14ac:dyDescent="0.25">
      <c r="B325" s="358"/>
      <c r="C325" s="191" t="s">
        <v>313</v>
      </c>
      <c r="D325" s="355"/>
      <c r="E325" s="355"/>
      <c r="F325" s="355"/>
      <c r="G325" s="355"/>
      <c r="H325" s="355"/>
      <c r="I325" s="355"/>
      <c r="J325" s="355"/>
      <c r="K325" s="354">
        <f t="shared" si="467"/>
        <v>0</v>
      </c>
      <c r="L325" s="354"/>
      <c r="M325" s="354"/>
      <c r="N325" s="354"/>
      <c r="O325" s="354"/>
      <c r="P325" s="354">
        <f t="shared" si="462"/>
        <v>0</v>
      </c>
      <c r="Q325" s="389" t="e">
        <f t="shared" si="443"/>
        <v>#DIV/0!</v>
      </c>
      <c r="R325" s="354"/>
      <c r="S325" s="389" t="e">
        <f t="shared" si="444"/>
        <v>#DIV/0!</v>
      </c>
      <c r="T325" s="389"/>
      <c r="U325" s="389"/>
      <c r="V325" s="355"/>
      <c r="W325" s="355"/>
      <c r="X325" s="355"/>
      <c r="Y325" s="355"/>
      <c r="Z325" s="354">
        <f t="shared" si="469"/>
        <v>0</v>
      </c>
      <c r="AA325" s="389" t="e">
        <f t="shared" si="445"/>
        <v>#DIV/0!</v>
      </c>
      <c r="AB325" s="354">
        <f t="shared" ref="AB325" si="473">L325</f>
        <v>0</v>
      </c>
      <c r="AC325" s="389" t="e">
        <f t="shared" si="446"/>
        <v>#DIV/0!</v>
      </c>
      <c r="AD325" s="389"/>
      <c r="AE325" s="389"/>
      <c r="AF325" s="355"/>
      <c r="AG325" s="355"/>
      <c r="AH325" s="355"/>
      <c r="AI325" s="355"/>
      <c r="AJ325" s="354">
        <f t="shared" si="470"/>
        <v>0</v>
      </c>
      <c r="AK325" s="389" t="e">
        <f t="shared" si="447"/>
        <v>#DIV/0!</v>
      </c>
      <c r="AL325" s="354"/>
      <c r="AM325" s="387" t="e">
        <f t="shared" si="448"/>
        <v>#DIV/0!</v>
      </c>
      <c r="AN325" s="387"/>
      <c r="AO325" s="387"/>
      <c r="AP325" s="355"/>
      <c r="AQ325" s="355"/>
      <c r="AR325" s="355"/>
      <c r="AS325" s="355"/>
      <c r="AT325" s="351"/>
      <c r="AU325" s="351"/>
      <c r="AV325" s="351"/>
      <c r="AW325" s="351" t="e">
        <f>AX325</f>
        <v>#REF!</v>
      </c>
      <c r="AX325" s="351" t="e">
        <f>AF325-#REF!</f>
        <v>#REF!</v>
      </c>
      <c r="AY325" s="351"/>
      <c r="AZ325" s="351"/>
      <c r="BA325" s="351">
        <f>AF325</f>
        <v>0</v>
      </c>
      <c r="BB325" s="351">
        <f>AF325+61675.05822</f>
        <v>61675.058219999999</v>
      </c>
      <c r="BC325" s="351"/>
      <c r="BD325" s="351"/>
      <c r="BE325" s="356">
        <f t="shared" si="471"/>
        <v>0</v>
      </c>
      <c r="BF325" s="390" t="e">
        <f t="shared" si="441"/>
        <v>#DIV/0!</v>
      </c>
      <c r="BG325" s="356">
        <f t="shared" si="472"/>
        <v>0</v>
      </c>
      <c r="BH325" s="390" t="e">
        <f t="shared" si="442"/>
        <v>#DIV/0!</v>
      </c>
      <c r="BI325" s="351"/>
      <c r="BJ325" s="351"/>
      <c r="BK325" s="351"/>
      <c r="BL325" s="351"/>
    </row>
    <row r="326" spans="2:64" s="45" customFormat="1" ht="46.5" hidden="1" customHeight="1" x14ac:dyDescent="0.25">
      <c r="B326" s="301"/>
      <c r="C326" s="186" t="s">
        <v>57</v>
      </c>
      <c r="D326" s="303"/>
      <c r="E326" s="303"/>
      <c r="F326" s="303"/>
      <c r="G326" s="303"/>
      <c r="H326" s="303"/>
      <c r="I326" s="303"/>
      <c r="J326" s="303"/>
      <c r="K326" s="229">
        <f t="shared" si="467"/>
        <v>0</v>
      </c>
      <c r="L326" s="229">
        <v>0</v>
      </c>
      <c r="M326" s="229"/>
      <c r="N326" s="229"/>
      <c r="O326" s="229"/>
      <c r="P326" s="229">
        <f t="shared" si="462"/>
        <v>0</v>
      </c>
      <c r="Q326" s="389" t="e">
        <f t="shared" si="443"/>
        <v>#DIV/0!</v>
      </c>
      <c r="R326" s="354">
        <f>AF326-L326</f>
        <v>0</v>
      </c>
      <c r="S326" s="389" t="e">
        <f t="shared" si="444"/>
        <v>#DIV/0!</v>
      </c>
      <c r="T326" s="389"/>
      <c r="U326" s="389"/>
      <c r="V326" s="303"/>
      <c r="W326" s="303"/>
      <c r="X326" s="303"/>
      <c r="Y326" s="303"/>
      <c r="Z326" s="229">
        <f t="shared" si="469"/>
        <v>0</v>
      </c>
      <c r="AA326" s="389" t="e">
        <f t="shared" si="445"/>
        <v>#DIV/0!</v>
      </c>
      <c r="AB326" s="354">
        <f>AQ326-X326</f>
        <v>0</v>
      </c>
      <c r="AC326" s="389" t="e">
        <f t="shared" si="446"/>
        <v>#DIV/0!</v>
      </c>
      <c r="AD326" s="389"/>
      <c r="AE326" s="389"/>
      <c r="AF326" s="303"/>
      <c r="AG326" s="303"/>
      <c r="AH326" s="303"/>
      <c r="AI326" s="303"/>
      <c r="AJ326" s="229">
        <f t="shared" si="470"/>
        <v>0</v>
      </c>
      <c r="AK326" s="389" t="e">
        <f t="shared" si="447"/>
        <v>#DIV/0!</v>
      </c>
      <c r="AL326" s="354"/>
      <c r="AM326" s="387" t="e">
        <f t="shared" si="448"/>
        <v>#DIV/0!</v>
      </c>
      <c r="AN326" s="387"/>
      <c r="AO326" s="387"/>
      <c r="AP326" s="303"/>
      <c r="AQ326" s="303"/>
      <c r="AR326" s="303"/>
      <c r="AS326" s="303"/>
      <c r="AT326" s="331">
        <f>BB326-AF326</f>
        <v>500000</v>
      </c>
      <c r="AU326" s="331"/>
      <c r="AV326" s="331"/>
      <c r="AW326" s="331"/>
      <c r="AX326" s="331"/>
      <c r="AY326" s="331"/>
      <c r="AZ326" s="331"/>
      <c r="BA326" s="331">
        <f t="shared" si="468"/>
        <v>500000</v>
      </c>
      <c r="BB326" s="331">
        <v>500000</v>
      </c>
      <c r="BC326" s="331"/>
      <c r="BD326" s="331"/>
      <c r="BE326" s="356">
        <f t="shared" si="471"/>
        <v>0</v>
      </c>
      <c r="BF326" s="390" t="e">
        <f t="shared" si="441"/>
        <v>#DIV/0!</v>
      </c>
      <c r="BG326" s="356">
        <f t="shared" si="472"/>
        <v>0</v>
      </c>
      <c r="BH326" s="390" t="e">
        <f t="shared" si="442"/>
        <v>#DIV/0!</v>
      </c>
      <c r="BI326" s="331"/>
      <c r="BJ326" s="331"/>
      <c r="BK326" s="331"/>
      <c r="BL326" s="331"/>
    </row>
    <row r="327" spans="2:64" s="45" customFormat="1" ht="177.75" customHeight="1" x14ac:dyDescent="0.25">
      <c r="B327" s="301" t="s">
        <v>67</v>
      </c>
      <c r="C327" s="186" t="s">
        <v>334</v>
      </c>
      <c r="D327" s="303"/>
      <c r="E327" s="302">
        <f>F327</f>
        <v>0</v>
      </c>
      <c r="F327" s="303">
        <f>F329</f>
        <v>0</v>
      </c>
      <c r="G327" s="303"/>
      <c r="H327" s="303"/>
      <c r="I327" s="303"/>
      <c r="J327" s="303"/>
      <c r="K327" s="304">
        <f t="shared" si="467"/>
        <v>4500</v>
      </c>
      <c r="L327" s="304">
        <f>L329</f>
        <v>4500</v>
      </c>
      <c r="M327" s="304"/>
      <c r="N327" s="304"/>
      <c r="O327" s="229"/>
      <c r="P327" s="304">
        <f t="shared" si="462"/>
        <v>0</v>
      </c>
      <c r="Q327" s="389">
        <f t="shared" si="443"/>
        <v>0</v>
      </c>
      <c r="R327" s="229"/>
      <c r="S327" s="389">
        <f t="shared" si="444"/>
        <v>0</v>
      </c>
      <c r="T327" s="389"/>
      <c r="U327" s="389"/>
      <c r="V327" s="303"/>
      <c r="W327" s="303"/>
      <c r="X327" s="303"/>
      <c r="Y327" s="303"/>
      <c r="Z327" s="304">
        <v>0</v>
      </c>
      <c r="AA327" s="389">
        <f t="shared" si="445"/>
        <v>0</v>
      </c>
      <c r="AB327" s="229"/>
      <c r="AC327" s="389">
        <f t="shared" si="446"/>
        <v>0</v>
      </c>
      <c r="AD327" s="389"/>
      <c r="AE327" s="389"/>
      <c r="AF327" s="303"/>
      <c r="AG327" s="303"/>
      <c r="AH327" s="303"/>
      <c r="AI327" s="303"/>
      <c r="AJ327" s="304">
        <f>AL327</f>
        <v>0</v>
      </c>
      <c r="AK327" s="389">
        <f t="shared" si="447"/>
        <v>0</v>
      </c>
      <c r="AL327" s="229">
        <f>AL329</f>
        <v>0</v>
      </c>
      <c r="AM327" s="387">
        <f t="shared" si="448"/>
        <v>0</v>
      </c>
      <c r="AN327" s="387"/>
      <c r="AO327" s="387"/>
      <c r="AP327" s="303"/>
      <c r="AQ327" s="303"/>
      <c r="AR327" s="303"/>
      <c r="AS327" s="303"/>
      <c r="AT327" s="305">
        <f>AT328</f>
        <v>0</v>
      </c>
      <c r="AU327" s="305"/>
      <c r="AV327" s="331"/>
      <c r="AW327" s="305">
        <f>AX327</f>
        <v>0</v>
      </c>
      <c r="AX327" s="305">
        <f>AX328</f>
        <v>0</v>
      </c>
      <c r="AY327" s="305"/>
      <c r="AZ327" s="331"/>
      <c r="BA327" s="305">
        <f t="shared" si="468"/>
        <v>0</v>
      </c>
      <c r="BB327" s="305">
        <f>BB328</f>
        <v>0</v>
      </c>
      <c r="BC327" s="305"/>
      <c r="BD327" s="331"/>
      <c r="BE327" s="230"/>
      <c r="BF327" s="390">
        <f t="shared" si="441"/>
        <v>0</v>
      </c>
      <c r="BG327" s="230">
        <f t="shared" si="472"/>
        <v>4500</v>
      </c>
      <c r="BH327" s="390">
        <f t="shared" si="442"/>
        <v>1</v>
      </c>
      <c r="BI327" s="331"/>
      <c r="BJ327" s="331"/>
      <c r="BK327" s="331"/>
      <c r="BL327" s="331"/>
    </row>
    <row r="328" spans="2:64" s="73" customFormat="1" ht="22.5" hidden="1" customHeight="1" x14ac:dyDescent="0.25">
      <c r="B328" s="301"/>
      <c r="C328" s="207"/>
      <c r="D328" s="416"/>
      <c r="E328" s="416"/>
      <c r="F328" s="416"/>
      <c r="G328" s="416"/>
      <c r="H328" s="416"/>
      <c r="I328" s="416"/>
      <c r="J328" s="416"/>
      <c r="K328" s="348">
        <f t="shared" si="467"/>
        <v>0</v>
      </c>
      <c r="L328" s="348">
        <f>F328</f>
        <v>0</v>
      </c>
      <c r="M328" s="348"/>
      <c r="N328" s="348"/>
      <c r="O328" s="417"/>
      <c r="P328" s="348">
        <f t="shared" si="462"/>
        <v>0</v>
      </c>
      <c r="Q328" s="393" t="e">
        <f t="shared" si="443"/>
        <v>#DIV/0!</v>
      </c>
      <c r="R328" s="354"/>
      <c r="S328" s="393" t="e">
        <f t="shared" si="444"/>
        <v>#DIV/0!</v>
      </c>
      <c r="T328" s="393"/>
      <c r="U328" s="393"/>
      <c r="V328" s="416"/>
      <c r="W328" s="416"/>
      <c r="X328" s="416"/>
      <c r="Y328" s="416"/>
      <c r="Z328" s="348"/>
      <c r="AA328" s="393" t="e">
        <f t="shared" si="445"/>
        <v>#DIV/0!</v>
      </c>
      <c r="AB328" s="354"/>
      <c r="AC328" s="393" t="e">
        <f t="shared" si="446"/>
        <v>#DIV/0!</v>
      </c>
      <c r="AD328" s="393"/>
      <c r="AE328" s="393"/>
      <c r="AF328" s="416"/>
      <c r="AG328" s="416"/>
      <c r="AH328" s="416"/>
      <c r="AI328" s="416"/>
      <c r="AJ328" s="348"/>
      <c r="AK328" s="393" t="e">
        <f t="shared" si="447"/>
        <v>#DIV/0!</v>
      </c>
      <c r="AL328" s="354"/>
      <c r="AM328" s="387" t="e">
        <f t="shared" si="448"/>
        <v>#DIV/0!</v>
      </c>
      <c r="AN328" s="387"/>
      <c r="AO328" s="387"/>
      <c r="AP328" s="416"/>
      <c r="AQ328" s="416"/>
      <c r="AR328" s="416"/>
      <c r="AS328" s="416"/>
      <c r="AT328" s="350">
        <f>AL328</f>
        <v>0</v>
      </c>
      <c r="AU328" s="350"/>
      <c r="AV328" s="418"/>
      <c r="AW328" s="350">
        <f>AX328</f>
        <v>0</v>
      </c>
      <c r="AX328" s="350">
        <f>AR328</f>
        <v>0</v>
      </c>
      <c r="AY328" s="350"/>
      <c r="AZ328" s="418"/>
      <c r="BA328" s="350">
        <f t="shared" si="468"/>
        <v>0</v>
      </c>
      <c r="BB328" s="350">
        <f>AR328</f>
        <v>0</v>
      </c>
      <c r="BC328" s="350"/>
      <c r="BD328" s="418"/>
      <c r="BE328" s="356"/>
      <c r="BF328" s="398" t="e">
        <f t="shared" si="441"/>
        <v>#DIV/0!</v>
      </c>
      <c r="BG328" s="356">
        <f t="shared" si="472"/>
        <v>0</v>
      </c>
      <c r="BH328" s="398" t="e">
        <f t="shared" si="442"/>
        <v>#DIV/0!</v>
      </c>
      <c r="BI328" s="418"/>
      <c r="BJ328" s="418"/>
      <c r="BK328" s="418"/>
      <c r="BL328" s="418"/>
    </row>
    <row r="329" spans="2:64" s="43" customFormat="1" ht="22.5" hidden="1" customHeight="1" x14ac:dyDescent="0.25">
      <c r="B329" s="358"/>
      <c r="C329" s="191" t="s">
        <v>66</v>
      </c>
      <c r="D329" s="355"/>
      <c r="E329" s="355">
        <f>F329</f>
        <v>0</v>
      </c>
      <c r="F329" s="355">
        <v>0</v>
      </c>
      <c r="G329" s="355"/>
      <c r="H329" s="355"/>
      <c r="I329" s="355"/>
      <c r="J329" s="355"/>
      <c r="K329" s="354">
        <f>L329</f>
        <v>4500</v>
      </c>
      <c r="L329" s="354">
        <v>4500</v>
      </c>
      <c r="M329" s="354"/>
      <c r="N329" s="354"/>
      <c r="O329" s="354"/>
      <c r="P329" s="354">
        <f t="shared" si="462"/>
        <v>0</v>
      </c>
      <c r="Q329" s="387">
        <f t="shared" si="443"/>
        <v>0</v>
      </c>
      <c r="R329" s="354"/>
      <c r="S329" s="387">
        <f t="shared" si="444"/>
        <v>0</v>
      </c>
      <c r="T329" s="387"/>
      <c r="U329" s="387"/>
      <c r="V329" s="355"/>
      <c r="W329" s="355"/>
      <c r="X329" s="355"/>
      <c r="Y329" s="355"/>
      <c r="Z329" s="354"/>
      <c r="AA329" s="387">
        <f t="shared" si="445"/>
        <v>0</v>
      </c>
      <c r="AB329" s="354"/>
      <c r="AC329" s="387">
        <f t="shared" si="446"/>
        <v>0</v>
      </c>
      <c r="AD329" s="387"/>
      <c r="AE329" s="387"/>
      <c r="AF329" s="355"/>
      <c r="AG329" s="355"/>
      <c r="AH329" s="355"/>
      <c r="AI329" s="355"/>
      <c r="AJ329" s="354">
        <f t="shared" ref="AJ329:AJ334" si="474">AL329</f>
        <v>0</v>
      </c>
      <c r="AK329" s="389">
        <f t="shared" si="447"/>
        <v>0</v>
      </c>
      <c r="AL329" s="354">
        <v>0</v>
      </c>
      <c r="AM329" s="387">
        <f t="shared" si="448"/>
        <v>0</v>
      </c>
      <c r="AN329" s="387"/>
      <c r="AO329" s="387"/>
      <c r="AP329" s="355"/>
      <c r="AQ329" s="355"/>
      <c r="AR329" s="355"/>
      <c r="AS329" s="355"/>
      <c r="AT329" s="351"/>
      <c r="AU329" s="351"/>
      <c r="AV329" s="351"/>
      <c r="AW329" s="351"/>
      <c r="AX329" s="351"/>
      <c r="AY329" s="351"/>
      <c r="AZ329" s="351"/>
      <c r="BA329" s="351"/>
      <c r="BB329" s="351"/>
      <c r="BC329" s="351"/>
      <c r="BD329" s="351"/>
      <c r="BE329" s="356"/>
      <c r="BF329" s="405">
        <f t="shared" si="441"/>
        <v>0</v>
      </c>
      <c r="BG329" s="356">
        <f t="shared" si="472"/>
        <v>4500</v>
      </c>
      <c r="BH329" s="405">
        <f t="shared" si="442"/>
        <v>1</v>
      </c>
      <c r="BI329" s="351"/>
      <c r="BJ329" s="351"/>
      <c r="BK329" s="351"/>
      <c r="BL329" s="351"/>
    </row>
    <row r="330" spans="2:64" s="73" customFormat="1" ht="130.5" hidden="1" customHeight="1" x14ac:dyDescent="0.25">
      <c r="B330" s="301" t="s">
        <v>129</v>
      </c>
      <c r="C330" s="186" t="s">
        <v>130</v>
      </c>
      <c r="D330" s="416"/>
      <c r="E330" s="302">
        <f>F330</f>
        <v>80000</v>
      </c>
      <c r="F330" s="302">
        <f>F331</f>
        <v>80000</v>
      </c>
      <c r="G330" s="416"/>
      <c r="H330" s="302">
        <f>I330</f>
        <v>-80000</v>
      </c>
      <c r="I330" s="302">
        <f>I331</f>
        <v>-80000</v>
      </c>
      <c r="J330" s="416"/>
      <c r="K330" s="304">
        <f>L330</f>
        <v>0</v>
      </c>
      <c r="L330" s="304">
        <f>SUM(L331:L332)</f>
        <v>0</v>
      </c>
      <c r="M330" s="304"/>
      <c r="N330" s="304"/>
      <c r="O330" s="417"/>
      <c r="P330" s="304" t="e">
        <f t="shared" si="462"/>
        <v>#REF!</v>
      </c>
      <c r="Q330" s="393" t="e">
        <f t="shared" si="443"/>
        <v>#REF!</v>
      </c>
      <c r="R330" s="354" t="e">
        <f>R331</f>
        <v>#REF!</v>
      </c>
      <c r="S330" s="393" t="e">
        <f t="shared" si="444"/>
        <v>#REF!</v>
      </c>
      <c r="T330" s="393"/>
      <c r="U330" s="393"/>
      <c r="V330" s="416"/>
      <c r="W330" s="416"/>
      <c r="X330" s="416"/>
      <c r="Y330" s="416"/>
      <c r="Z330" s="304" t="e">
        <f>AB330</f>
        <v>#REF!</v>
      </c>
      <c r="AA330" s="393" t="e">
        <f t="shared" si="445"/>
        <v>#REF!</v>
      </c>
      <c r="AB330" s="354" t="e">
        <f>AB331</f>
        <v>#REF!</v>
      </c>
      <c r="AC330" s="393" t="e">
        <f t="shared" si="446"/>
        <v>#REF!</v>
      </c>
      <c r="AD330" s="393"/>
      <c r="AE330" s="393"/>
      <c r="AF330" s="416"/>
      <c r="AG330" s="416"/>
      <c r="AH330" s="416"/>
      <c r="AI330" s="416"/>
      <c r="AJ330" s="304" t="e">
        <f t="shared" si="474"/>
        <v>#REF!</v>
      </c>
      <c r="AK330" s="393" t="e">
        <f t="shared" si="447"/>
        <v>#REF!</v>
      </c>
      <c r="AL330" s="354" t="e">
        <f>AL331</f>
        <v>#REF!</v>
      </c>
      <c r="AM330" s="387" t="e">
        <f t="shared" si="448"/>
        <v>#REF!</v>
      </c>
      <c r="AN330" s="387"/>
      <c r="AO330" s="387"/>
      <c r="AP330" s="416"/>
      <c r="AQ330" s="416"/>
      <c r="AR330" s="416"/>
      <c r="AS330" s="416"/>
      <c r="AT330" s="305">
        <f>AT331</f>
        <v>0</v>
      </c>
      <c r="AU330" s="305"/>
      <c r="AV330" s="418"/>
      <c r="AW330" s="305">
        <f>AX330</f>
        <v>0</v>
      </c>
      <c r="AX330" s="305">
        <f>AX331</f>
        <v>0</v>
      </c>
      <c r="AY330" s="305"/>
      <c r="AZ330" s="418"/>
      <c r="BA330" s="305">
        <f>BB330</f>
        <v>0</v>
      </c>
      <c r="BB330" s="305">
        <f>BB331</f>
        <v>0</v>
      </c>
      <c r="BC330" s="305"/>
      <c r="BD330" s="418"/>
      <c r="BE330" s="356" t="e">
        <f>BG330</f>
        <v>#REF!</v>
      </c>
      <c r="BF330" s="398" t="e">
        <f t="shared" si="441"/>
        <v>#REF!</v>
      </c>
      <c r="BG330" s="356" t="e">
        <f t="shared" si="472"/>
        <v>#REF!</v>
      </c>
      <c r="BH330" s="398" t="e">
        <f t="shared" si="442"/>
        <v>#REF!</v>
      </c>
      <c r="BI330" s="418"/>
      <c r="BJ330" s="418"/>
      <c r="BK330" s="418"/>
      <c r="BL330" s="418"/>
    </row>
    <row r="331" spans="2:64" s="43" customFormat="1" ht="22.5" hidden="1" customHeight="1" x14ac:dyDescent="0.25">
      <c r="B331" s="358"/>
      <c r="C331" s="191" t="s">
        <v>65</v>
      </c>
      <c r="D331" s="355"/>
      <c r="E331" s="355">
        <f>F331</f>
        <v>80000</v>
      </c>
      <c r="F331" s="355">
        <v>80000</v>
      </c>
      <c r="G331" s="355"/>
      <c r="H331" s="355">
        <f>I331</f>
        <v>-80000</v>
      </c>
      <c r="I331" s="355">
        <f>L331-F331</f>
        <v>-80000</v>
      </c>
      <c r="J331" s="355"/>
      <c r="K331" s="354">
        <f>L331</f>
        <v>0</v>
      </c>
      <c r="L331" s="354">
        <v>0</v>
      </c>
      <c r="M331" s="354"/>
      <c r="N331" s="354"/>
      <c r="O331" s="354"/>
      <c r="P331" s="354" t="e">
        <f t="shared" si="462"/>
        <v>#REF!</v>
      </c>
      <c r="Q331" s="393" t="e">
        <f t="shared" si="443"/>
        <v>#REF!</v>
      </c>
      <c r="R331" s="354" t="e">
        <f>#REF!-L331</f>
        <v>#REF!</v>
      </c>
      <c r="S331" s="393" t="e">
        <f t="shared" si="444"/>
        <v>#REF!</v>
      </c>
      <c r="T331" s="393"/>
      <c r="U331" s="393"/>
      <c r="V331" s="355"/>
      <c r="W331" s="355"/>
      <c r="X331" s="355"/>
      <c r="Y331" s="355"/>
      <c r="Z331" s="354" t="e">
        <f>AB331</f>
        <v>#REF!</v>
      </c>
      <c r="AA331" s="393" t="e">
        <f t="shared" si="445"/>
        <v>#REF!</v>
      </c>
      <c r="AB331" s="354" t="e">
        <f>#REF!-X331</f>
        <v>#REF!</v>
      </c>
      <c r="AC331" s="393" t="e">
        <f t="shared" si="446"/>
        <v>#REF!</v>
      </c>
      <c r="AD331" s="393"/>
      <c r="AE331" s="393"/>
      <c r="AF331" s="355"/>
      <c r="AG331" s="355"/>
      <c r="AH331" s="355"/>
      <c r="AI331" s="355"/>
      <c r="AJ331" s="354" t="e">
        <f t="shared" si="474"/>
        <v>#REF!</v>
      </c>
      <c r="AK331" s="393" t="e">
        <f t="shared" si="447"/>
        <v>#REF!</v>
      </c>
      <c r="AL331" s="354" t="e">
        <f>#REF!-AH331</f>
        <v>#REF!</v>
      </c>
      <c r="AM331" s="387" t="e">
        <f t="shared" si="448"/>
        <v>#REF!</v>
      </c>
      <c r="AN331" s="387"/>
      <c r="AO331" s="387"/>
      <c r="AP331" s="355"/>
      <c r="AQ331" s="355"/>
      <c r="AR331" s="355"/>
      <c r="AS331" s="355"/>
      <c r="AT331" s="351">
        <v>0</v>
      </c>
      <c r="AU331" s="351"/>
      <c r="AV331" s="351"/>
      <c r="AW331" s="351">
        <f>AX331</f>
        <v>0</v>
      </c>
      <c r="AX331" s="351">
        <v>0</v>
      </c>
      <c r="AY331" s="351"/>
      <c r="AZ331" s="351"/>
      <c r="BA331" s="351">
        <f>BB331</f>
        <v>0</v>
      </c>
      <c r="BB331" s="351">
        <v>0</v>
      </c>
      <c r="BC331" s="351"/>
      <c r="BD331" s="351"/>
      <c r="BE331" s="356" t="e">
        <f>BG331</f>
        <v>#REF!</v>
      </c>
      <c r="BF331" s="398" t="e">
        <f t="shared" si="441"/>
        <v>#REF!</v>
      </c>
      <c r="BG331" s="356" t="e">
        <f t="shared" si="472"/>
        <v>#REF!</v>
      </c>
      <c r="BH331" s="398" t="e">
        <f t="shared" si="442"/>
        <v>#REF!</v>
      </c>
      <c r="BI331" s="351"/>
      <c r="BJ331" s="351"/>
      <c r="BK331" s="351"/>
      <c r="BL331" s="351"/>
    </row>
    <row r="332" spans="2:64" s="43" customFormat="1" ht="22.5" hidden="1" customHeight="1" x14ac:dyDescent="0.25">
      <c r="B332" s="358"/>
      <c r="C332" s="191" t="s">
        <v>66</v>
      </c>
      <c r="D332" s="355"/>
      <c r="E332" s="355"/>
      <c r="F332" s="355"/>
      <c r="G332" s="355"/>
      <c r="H332" s="355"/>
      <c r="I332" s="355"/>
      <c r="J332" s="355"/>
      <c r="K332" s="354">
        <f>L332</f>
        <v>0</v>
      </c>
      <c r="L332" s="354">
        <v>0</v>
      </c>
      <c r="M332" s="354"/>
      <c r="N332" s="354"/>
      <c r="O332" s="354"/>
      <c r="P332" s="354" t="e">
        <f t="shared" si="462"/>
        <v>#REF!</v>
      </c>
      <c r="Q332" s="393" t="e">
        <f t="shared" si="443"/>
        <v>#REF!</v>
      </c>
      <c r="R332" s="354" t="e">
        <f>#REF!-L332</f>
        <v>#REF!</v>
      </c>
      <c r="S332" s="393" t="e">
        <f t="shared" si="444"/>
        <v>#REF!</v>
      </c>
      <c r="T332" s="393"/>
      <c r="U332" s="393"/>
      <c r="V332" s="355"/>
      <c r="W332" s="355"/>
      <c r="X332" s="355"/>
      <c r="Y332" s="355"/>
      <c r="Z332" s="354" t="e">
        <f>AB332</f>
        <v>#REF!</v>
      </c>
      <c r="AA332" s="393" t="e">
        <f t="shared" si="445"/>
        <v>#REF!</v>
      </c>
      <c r="AB332" s="354" t="e">
        <f>#REF!-X332</f>
        <v>#REF!</v>
      </c>
      <c r="AC332" s="393" t="e">
        <f t="shared" si="446"/>
        <v>#REF!</v>
      </c>
      <c r="AD332" s="393"/>
      <c r="AE332" s="393"/>
      <c r="AF332" s="355"/>
      <c r="AG332" s="355"/>
      <c r="AH332" s="355"/>
      <c r="AI332" s="355"/>
      <c r="AJ332" s="354" t="e">
        <f t="shared" si="474"/>
        <v>#REF!</v>
      </c>
      <c r="AK332" s="393" t="e">
        <f t="shared" si="447"/>
        <v>#REF!</v>
      </c>
      <c r="AL332" s="354" t="e">
        <f>#REF!-AH332</f>
        <v>#REF!</v>
      </c>
      <c r="AM332" s="387" t="e">
        <f t="shared" si="448"/>
        <v>#REF!</v>
      </c>
      <c r="AN332" s="387"/>
      <c r="AO332" s="387"/>
      <c r="AP332" s="355"/>
      <c r="AQ332" s="355"/>
      <c r="AR332" s="355"/>
      <c r="AS332" s="355"/>
      <c r="AT332" s="351"/>
      <c r="AU332" s="351"/>
      <c r="AV332" s="351"/>
      <c r="AW332" s="351"/>
      <c r="AX332" s="351"/>
      <c r="AY332" s="351"/>
      <c r="AZ332" s="351"/>
      <c r="BA332" s="351"/>
      <c r="BB332" s="351"/>
      <c r="BC332" s="351"/>
      <c r="BD332" s="351"/>
      <c r="BE332" s="356" t="e">
        <f>BG332</f>
        <v>#REF!</v>
      </c>
      <c r="BF332" s="398" t="e">
        <f t="shared" si="441"/>
        <v>#REF!</v>
      </c>
      <c r="BG332" s="356" t="e">
        <f t="shared" si="472"/>
        <v>#REF!</v>
      </c>
      <c r="BH332" s="398" t="e">
        <f t="shared" si="442"/>
        <v>#REF!</v>
      </c>
      <c r="BI332" s="351"/>
      <c r="BJ332" s="351"/>
      <c r="BK332" s="351"/>
      <c r="BL332" s="351"/>
    </row>
    <row r="333" spans="2:64" s="74" customFormat="1" ht="90" hidden="1" customHeight="1" x14ac:dyDescent="0.25">
      <c r="B333" s="301" t="s">
        <v>131</v>
      </c>
      <c r="C333" s="186" t="s">
        <v>132</v>
      </c>
      <c r="D333" s="302"/>
      <c r="E333" s="303">
        <f t="shared" ref="E333" si="475">F333+G333</f>
        <v>1000</v>
      </c>
      <c r="F333" s="302">
        <f>SUM(F335:F336)</f>
        <v>1000</v>
      </c>
      <c r="G333" s="302">
        <f>SUM(G335:G336)</f>
        <v>0</v>
      </c>
      <c r="H333" s="302"/>
      <c r="I333" s="302"/>
      <c r="J333" s="302"/>
      <c r="K333" s="304">
        <f t="shared" ref="K333:K338" si="476">L333</f>
        <v>0</v>
      </c>
      <c r="L333" s="304">
        <f>L334+L338</f>
        <v>0</v>
      </c>
      <c r="M333" s="304"/>
      <c r="N333" s="304"/>
      <c r="O333" s="304"/>
      <c r="P333" s="304">
        <f t="shared" si="462"/>
        <v>0</v>
      </c>
      <c r="Q333" s="393" t="e">
        <f t="shared" si="443"/>
        <v>#DIV/0!</v>
      </c>
      <c r="R333" s="354">
        <f>R334+R338</f>
        <v>0</v>
      </c>
      <c r="S333" s="393" t="e">
        <f t="shared" si="444"/>
        <v>#DIV/0!</v>
      </c>
      <c r="T333" s="393"/>
      <c r="U333" s="393"/>
      <c r="V333" s="302"/>
      <c r="W333" s="302"/>
      <c r="X333" s="302"/>
      <c r="Y333" s="302"/>
      <c r="Z333" s="304">
        <f>AB333</f>
        <v>0</v>
      </c>
      <c r="AA333" s="393" t="e">
        <f t="shared" si="445"/>
        <v>#DIV/0!</v>
      </c>
      <c r="AB333" s="354">
        <f>AB334+AB338</f>
        <v>0</v>
      </c>
      <c r="AC333" s="393" t="e">
        <f t="shared" si="446"/>
        <v>#DIV/0!</v>
      </c>
      <c r="AD333" s="393"/>
      <c r="AE333" s="393"/>
      <c r="AF333" s="302"/>
      <c r="AG333" s="302"/>
      <c r="AH333" s="302"/>
      <c r="AI333" s="302"/>
      <c r="AJ333" s="304">
        <f t="shared" si="474"/>
        <v>0</v>
      </c>
      <c r="AK333" s="393" t="e">
        <f t="shared" si="447"/>
        <v>#DIV/0!</v>
      </c>
      <c r="AL333" s="354">
        <f>AL334+AL338</f>
        <v>0</v>
      </c>
      <c r="AM333" s="387" t="e">
        <f t="shared" si="448"/>
        <v>#DIV/0!</v>
      </c>
      <c r="AN333" s="387"/>
      <c r="AO333" s="387"/>
      <c r="AP333" s="302"/>
      <c r="AQ333" s="302"/>
      <c r="AR333" s="302"/>
      <c r="AS333" s="302"/>
      <c r="AT333" s="305">
        <f>AT334+AT338</f>
        <v>500000</v>
      </c>
      <c r="AU333" s="305"/>
      <c r="AV333" s="305"/>
      <c r="AW333" s="305" t="e">
        <f>AX333</f>
        <v>#REF!</v>
      </c>
      <c r="AX333" s="305" t="e">
        <f>AX334</f>
        <v>#REF!</v>
      </c>
      <c r="AY333" s="305"/>
      <c r="AZ333" s="305"/>
      <c r="BA333" s="305">
        <f t="shared" ref="BA333:BA336" si="477">BB333</f>
        <v>561675.05822000001</v>
      </c>
      <c r="BB333" s="305">
        <f>BB334+BB338</f>
        <v>561675.05822000001</v>
      </c>
      <c r="BC333" s="305"/>
      <c r="BD333" s="305"/>
      <c r="BE333" s="356">
        <f>BG333</f>
        <v>0</v>
      </c>
      <c r="BF333" s="398" t="e">
        <f t="shared" si="441"/>
        <v>#DIV/0!</v>
      </c>
      <c r="BG333" s="356">
        <f t="shared" si="472"/>
        <v>0</v>
      </c>
      <c r="BH333" s="398" t="e">
        <f t="shared" si="442"/>
        <v>#DIV/0!</v>
      </c>
      <c r="BI333" s="305"/>
      <c r="BJ333" s="305"/>
      <c r="BK333" s="305"/>
      <c r="BL333" s="305"/>
    </row>
    <row r="334" spans="2:64" s="41" customFormat="1" ht="45.75" hidden="1" customHeight="1" x14ac:dyDescent="0.25">
      <c r="B334" s="301"/>
      <c r="C334" s="186" t="s">
        <v>56</v>
      </c>
      <c r="D334" s="303"/>
      <c r="E334" s="303"/>
      <c r="F334" s="303"/>
      <c r="G334" s="303"/>
      <c r="H334" s="303"/>
      <c r="I334" s="303"/>
      <c r="J334" s="303"/>
      <c r="K334" s="229">
        <f t="shared" si="476"/>
        <v>0</v>
      </c>
      <c r="L334" s="229">
        <f>SUM(L335:L337)</f>
        <v>0</v>
      </c>
      <c r="M334" s="229"/>
      <c r="N334" s="354"/>
      <c r="O334" s="354"/>
      <c r="P334" s="229">
        <f t="shared" si="462"/>
        <v>0</v>
      </c>
      <c r="Q334" s="393" t="e">
        <f t="shared" si="443"/>
        <v>#DIV/0!</v>
      </c>
      <c r="R334" s="354">
        <f>R337</f>
        <v>0</v>
      </c>
      <c r="S334" s="393" t="e">
        <f t="shared" si="444"/>
        <v>#DIV/0!</v>
      </c>
      <c r="T334" s="393"/>
      <c r="U334" s="393"/>
      <c r="V334" s="303"/>
      <c r="W334" s="303"/>
      <c r="X334" s="303"/>
      <c r="Y334" s="303"/>
      <c r="Z334" s="229">
        <f>AB334</f>
        <v>0</v>
      </c>
      <c r="AA334" s="393" t="e">
        <f t="shared" si="445"/>
        <v>#DIV/0!</v>
      </c>
      <c r="AB334" s="354">
        <f>AB337</f>
        <v>0</v>
      </c>
      <c r="AC334" s="393" t="e">
        <f t="shared" si="446"/>
        <v>#DIV/0!</v>
      </c>
      <c r="AD334" s="393"/>
      <c r="AE334" s="393"/>
      <c r="AF334" s="303"/>
      <c r="AG334" s="303"/>
      <c r="AH334" s="303"/>
      <c r="AI334" s="303"/>
      <c r="AJ334" s="229">
        <f t="shared" si="474"/>
        <v>0</v>
      </c>
      <c r="AK334" s="393" t="e">
        <f t="shared" si="447"/>
        <v>#DIV/0!</v>
      </c>
      <c r="AL334" s="354">
        <f>AL337</f>
        <v>0</v>
      </c>
      <c r="AM334" s="387" t="e">
        <f t="shared" si="448"/>
        <v>#DIV/0!</v>
      </c>
      <c r="AN334" s="387"/>
      <c r="AO334" s="387"/>
      <c r="AP334" s="303"/>
      <c r="AQ334" s="303"/>
      <c r="AR334" s="303"/>
      <c r="AS334" s="303"/>
      <c r="AT334" s="331">
        <f>SUM(AT335:AT337)</f>
        <v>0</v>
      </c>
      <c r="AU334" s="351"/>
      <c r="AV334" s="351"/>
      <c r="AW334" s="331" t="e">
        <f>AX334</f>
        <v>#REF!</v>
      </c>
      <c r="AX334" s="331" t="e">
        <f>SUM(AX335:AX337)</f>
        <v>#REF!</v>
      </c>
      <c r="AY334" s="351"/>
      <c r="AZ334" s="351"/>
      <c r="BA334" s="331">
        <f t="shared" si="477"/>
        <v>61675.058219999999</v>
      </c>
      <c r="BB334" s="331">
        <f>SUM(BB335:BB337)</f>
        <v>61675.058219999999</v>
      </c>
      <c r="BC334" s="351"/>
      <c r="BD334" s="351"/>
      <c r="BE334" s="356">
        <f>BG334</f>
        <v>0</v>
      </c>
      <c r="BF334" s="398" t="e">
        <f t="shared" si="441"/>
        <v>#DIV/0!</v>
      </c>
      <c r="BG334" s="356">
        <f t="shared" si="472"/>
        <v>0</v>
      </c>
      <c r="BH334" s="398" t="e">
        <f t="shared" si="442"/>
        <v>#DIV/0!</v>
      </c>
      <c r="BI334" s="331"/>
      <c r="BJ334" s="331"/>
      <c r="BK334" s="331"/>
      <c r="BL334" s="331"/>
    </row>
    <row r="335" spans="2:64" s="43" customFormat="1" ht="27" hidden="1" customHeight="1" x14ac:dyDescent="0.25">
      <c r="B335" s="358"/>
      <c r="C335" s="191" t="s">
        <v>65</v>
      </c>
      <c r="D335" s="355"/>
      <c r="E335" s="355">
        <f t="shared" ref="E335:E336" si="478">F335+G335</f>
        <v>1000</v>
      </c>
      <c r="F335" s="355">
        <v>1000</v>
      </c>
      <c r="G335" s="355"/>
      <c r="H335" s="355"/>
      <c r="I335" s="355"/>
      <c r="J335" s="355"/>
      <c r="K335" s="354">
        <f t="shared" si="476"/>
        <v>0</v>
      </c>
      <c r="L335" s="354">
        <v>0</v>
      </c>
      <c r="M335" s="354"/>
      <c r="N335" s="354"/>
      <c r="O335" s="354"/>
      <c r="P335" s="354">
        <f t="shared" si="462"/>
        <v>0</v>
      </c>
      <c r="Q335" s="393" t="e">
        <f t="shared" si="443"/>
        <v>#DIV/0!</v>
      </c>
      <c r="R335" s="354">
        <f>AF335-L335</f>
        <v>0</v>
      </c>
      <c r="S335" s="393" t="e">
        <f t="shared" si="444"/>
        <v>#DIV/0!</v>
      </c>
      <c r="T335" s="393"/>
      <c r="U335" s="393"/>
      <c r="V335" s="355"/>
      <c r="W335" s="355"/>
      <c r="X335" s="355"/>
      <c r="Y335" s="355"/>
      <c r="Z335" s="354">
        <f t="shared" ref="Z335:Z338" si="479">AB335+AH335</f>
        <v>0</v>
      </c>
      <c r="AA335" s="393" t="e">
        <f t="shared" si="445"/>
        <v>#DIV/0!</v>
      </c>
      <c r="AB335" s="354">
        <f>AQ335-X335</f>
        <v>0</v>
      </c>
      <c r="AC335" s="393" t="e">
        <f t="shared" si="446"/>
        <v>#DIV/0!</v>
      </c>
      <c r="AD335" s="393"/>
      <c r="AE335" s="393"/>
      <c r="AF335" s="355"/>
      <c r="AG335" s="355"/>
      <c r="AH335" s="355"/>
      <c r="AI335" s="355"/>
      <c r="AJ335" s="354">
        <f t="shared" ref="AJ335:AJ338" si="480">AL335+AR335</f>
        <v>0</v>
      </c>
      <c r="AK335" s="393" t="e">
        <f t="shared" si="447"/>
        <v>#DIV/0!</v>
      </c>
      <c r="AL335" s="354">
        <f>AY335-AH335</f>
        <v>0</v>
      </c>
      <c r="AM335" s="387" t="e">
        <f t="shared" si="448"/>
        <v>#DIV/0!</v>
      </c>
      <c r="AN335" s="387"/>
      <c r="AO335" s="387"/>
      <c r="AP335" s="355"/>
      <c r="AQ335" s="355"/>
      <c r="AR335" s="355"/>
      <c r="AS335" s="355"/>
      <c r="AT335" s="351">
        <f>BB335-AF335</f>
        <v>0</v>
      </c>
      <c r="AU335" s="351"/>
      <c r="AV335" s="351"/>
      <c r="AW335" s="351">
        <f>AX335</f>
        <v>0</v>
      </c>
      <c r="AX335" s="351">
        <f>BE335-AJ335</f>
        <v>0</v>
      </c>
      <c r="AY335" s="351"/>
      <c r="AZ335" s="351"/>
      <c r="BA335" s="351">
        <f t="shared" si="477"/>
        <v>0</v>
      </c>
      <c r="BB335" s="351">
        <f>AF335</f>
        <v>0</v>
      </c>
      <c r="BC335" s="351"/>
      <c r="BD335" s="351"/>
      <c r="BE335" s="356">
        <f t="shared" ref="BE335:BE338" si="481">BG335+BK335</f>
        <v>0</v>
      </c>
      <c r="BF335" s="398" t="e">
        <f t="shared" si="441"/>
        <v>#DIV/0!</v>
      </c>
      <c r="BG335" s="356">
        <f t="shared" si="472"/>
        <v>0</v>
      </c>
      <c r="BH335" s="398" t="e">
        <f t="shared" si="442"/>
        <v>#DIV/0!</v>
      </c>
      <c r="BI335" s="351"/>
      <c r="BJ335" s="351"/>
      <c r="BK335" s="351"/>
      <c r="BL335" s="351"/>
    </row>
    <row r="336" spans="2:64" s="43" customFormat="1" ht="22.5" hidden="1" customHeight="1" x14ac:dyDescent="0.25">
      <c r="B336" s="358"/>
      <c r="C336" s="191" t="s">
        <v>66</v>
      </c>
      <c r="D336" s="355"/>
      <c r="E336" s="355">
        <f t="shared" si="478"/>
        <v>0</v>
      </c>
      <c r="F336" s="355"/>
      <c r="G336" s="355"/>
      <c r="H336" s="355"/>
      <c r="I336" s="355"/>
      <c r="J336" s="355"/>
      <c r="K336" s="354">
        <f t="shared" si="476"/>
        <v>0</v>
      </c>
      <c r="L336" s="354">
        <v>0</v>
      </c>
      <c r="M336" s="354"/>
      <c r="N336" s="354"/>
      <c r="O336" s="354"/>
      <c r="P336" s="354">
        <f t="shared" si="462"/>
        <v>0</v>
      </c>
      <c r="Q336" s="393" t="e">
        <f t="shared" si="443"/>
        <v>#DIV/0!</v>
      </c>
      <c r="R336" s="354">
        <f>AF336-L336</f>
        <v>0</v>
      </c>
      <c r="S336" s="393" t="e">
        <f t="shared" si="444"/>
        <v>#DIV/0!</v>
      </c>
      <c r="T336" s="393"/>
      <c r="U336" s="393"/>
      <c r="V336" s="355"/>
      <c r="W336" s="355"/>
      <c r="X336" s="355"/>
      <c r="Y336" s="355"/>
      <c r="Z336" s="354">
        <f t="shared" si="479"/>
        <v>0</v>
      </c>
      <c r="AA336" s="393" t="e">
        <f t="shared" si="445"/>
        <v>#DIV/0!</v>
      </c>
      <c r="AB336" s="354">
        <f>AQ336-X336</f>
        <v>0</v>
      </c>
      <c r="AC336" s="393" t="e">
        <f t="shared" si="446"/>
        <v>#DIV/0!</v>
      </c>
      <c r="AD336" s="393"/>
      <c r="AE336" s="393"/>
      <c r="AF336" s="355"/>
      <c r="AG336" s="355"/>
      <c r="AH336" s="355"/>
      <c r="AI336" s="355"/>
      <c r="AJ336" s="354">
        <f t="shared" si="480"/>
        <v>0</v>
      </c>
      <c r="AK336" s="393" t="e">
        <f t="shared" si="447"/>
        <v>#DIV/0!</v>
      </c>
      <c r="AL336" s="354">
        <f>AY336-AH336</f>
        <v>0</v>
      </c>
      <c r="AM336" s="387" t="e">
        <f t="shared" si="448"/>
        <v>#DIV/0!</v>
      </c>
      <c r="AN336" s="387"/>
      <c r="AO336" s="387"/>
      <c r="AP336" s="355"/>
      <c r="AQ336" s="355"/>
      <c r="AR336" s="355"/>
      <c r="AS336" s="355"/>
      <c r="AT336" s="351"/>
      <c r="AU336" s="351"/>
      <c r="AV336" s="351"/>
      <c r="AW336" s="351">
        <f>AX336</f>
        <v>0</v>
      </c>
      <c r="AX336" s="351"/>
      <c r="AY336" s="351"/>
      <c r="AZ336" s="351"/>
      <c r="BA336" s="351">
        <f t="shared" si="477"/>
        <v>0</v>
      </c>
      <c r="BB336" s="351">
        <f>AF336</f>
        <v>0</v>
      </c>
      <c r="BC336" s="351"/>
      <c r="BD336" s="351"/>
      <c r="BE336" s="356">
        <f t="shared" si="481"/>
        <v>0</v>
      </c>
      <c r="BF336" s="398" t="e">
        <f t="shared" si="441"/>
        <v>#DIV/0!</v>
      </c>
      <c r="BG336" s="356">
        <f t="shared" si="472"/>
        <v>0</v>
      </c>
      <c r="BH336" s="398" t="e">
        <f t="shared" si="442"/>
        <v>#DIV/0!</v>
      </c>
      <c r="BI336" s="351"/>
      <c r="BJ336" s="351"/>
      <c r="BK336" s="351"/>
      <c r="BL336" s="351"/>
    </row>
    <row r="337" spans="2:66" s="43" customFormat="1" ht="62.25" hidden="1" customHeight="1" x14ac:dyDescent="0.25">
      <c r="B337" s="358"/>
      <c r="C337" s="191" t="s">
        <v>73</v>
      </c>
      <c r="D337" s="355"/>
      <c r="E337" s="355"/>
      <c r="F337" s="355"/>
      <c r="G337" s="355"/>
      <c r="H337" s="355"/>
      <c r="I337" s="355"/>
      <c r="J337" s="355"/>
      <c r="K337" s="354">
        <f t="shared" si="476"/>
        <v>0</v>
      </c>
      <c r="L337" s="354">
        <v>0</v>
      </c>
      <c r="M337" s="354"/>
      <c r="N337" s="354"/>
      <c r="O337" s="354"/>
      <c r="P337" s="354">
        <f t="shared" si="462"/>
        <v>0</v>
      </c>
      <c r="Q337" s="393" t="e">
        <f t="shared" si="443"/>
        <v>#DIV/0!</v>
      </c>
      <c r="R337" s="354">
        <f>AF337-L337</f>
        <v>0</v>
      </c>
      <c r="S337" s="393" t="e">
        <f t="shared" si="444"/>
        <v>#DIV/0!</v>
      </c>
      <c r="T337" s="393"/>
      <c r="U337" s="393"/>
      <c r="V337" s="355"/>
      <c r="W337" s="355"/>
      <c r="X337" s="355"/>
      <c r="Y337" s="355"/>
      <c r="Z337" s="354">
        <f t="shared" si="479"/>
        <v>0</v>
      </c>
      <c r="AA337" s="393" t="e">
        <f t="shared" si="445"/>
        <v>#DIV/0!</v>
      </c>
      <c r="AB337" s="354">
        <f>AQ337-X337</f>
        <v>0</v>
      </c>
      <c r="AC337" s="393" t="e">
        <f t="shared" si="446"/>
        <v>#DIV/0!</v>
      </c>
      <c r="AD337" s="393"/>
      <c r="AE337" s="393"/>
      <c r="AF337" s="355"/>
      <c r="AG337" s="355"/>
      <c r="AH337" s="355"/>
      <c r="AI337" s="355"/>
      <c r="AJ337" s="354">
        <f t="shared" si="480"/>
        <v>0</v>
      </c>
      <c r="AK337" s="393" t="e">
        <f t="shared" si="447"/>
        <v>#DIV/0!</v>
      </c>
      <c r="AL337" s="354">
        <f>AY337-AH337</f>
        <v>0</v>
      </c>
      <c r="AM337" s="387" t="e">
        <f t="shared" si="448"/>
        <v>#DIV/0!</v>
      </c>
      <c r="AN337" s="387"/>
      <c r="AO337" s="387"/>
      <c r="AP337" s="355"/>
      <c r="AQ337" s="355"/>
      <c r="AR337" s="355"/>
      <c r="AS337" s="355"/>
      <c r="AT337" s="351"/>
      <c r="AU337" s="351"/>
      <c r="AV337" s="351"/>
      <c r="AW337" s="351" t="e">
        <f>AX337</f>
        <v>#REF!</v>
      </c>
      <c r="AX337" s="351" t="e">
        <f>AF337-#REF!</f>
        <v>#REF!</v>
      </c>
      <c r="AY337" s="351"/>
      <c r="AZ337" s="351"/>
      <c r="BA337" s="351">
        <f>AF337</f>
        <v>0</v>
      </c>
      <c r="BB337" s="351">
        <f>AF337+61675.05822</f>
        <v>61675.058219999999</v>
      </c>
      <c r="BC337" s="351"/>
      <c r="BD337" s="351"/>
      <c r="BE337" s="356">
        <f t="shared" si="481"/>
        <v>0</v>
      </c>
      <c r="BF337" s="398" t="e">
        <f t="shared" si="441"/>
        <v>#DIV/0!</v>
      </c>
      <c r="BG337" s="356">
        <f t="shared" si="472"/>
        <v>0</v>
      </c>
      <c r="BH337" s="398" t="e">
        <f t="shared" si="442"/>
        <v>#DIV/0!</v>
      </c>
      <c r="BI337" s="351"/>
      <c r="BJ337" s="351"/>
      <c r="BK337" s="351"/>
      <c r="BL337" s="351"/>
    </row>
    <row r="338" spans="2:66" s="36" customFormat="1" ht="46.5" hidden="1" customHeight="1" x14ac:dyDescent="0.25">
      <c r="B338" s="307"/>
      <c r="C338" s="187" t="s">
        <v>57</v>
      </c>
      <c r="D338" s="308"/>
      <c r="E338" s="308"/>
      <c r="F338" s="308"/>
      <c r="G338" s="308"/>
      <c r="H338" s="308"/>
      <c r="I338" s="308"/>
      <c r="J338" s="308"/>
      <c r="K338" s="309">
        <f t="shared" si="476"/>
        <v>0</v>
      </c>
      <c r="L338" s="309">
        <v>0</v>
      </c>
      <c r="M338" s="309"/>
      <c r="N338" s="309"/>
      <c r="O338" s="309"/>
      <c r="P338" s="309">
        <f t="shared" si="462"/>
        <v>0</v>
      </c>
      <c r="Q338" s="393" t="e">
        <f t="shared" si="443"/>
        <v>#DIV/0!</v>
      </c>
      <c r="R338" s="354">
        <f>AF338-L338</f>
        <v>0</v>
      </c>
      <c r="S338" s="393" t="e">
        <f t="shared" si="444"/>
        <v>#DIV/0!</v>
      </c>
      <c r="T338" s="393"/>
      <c r="U338" s="393"/>
      <c r="V338" s="308"/>
      <c r="W338" s="308"/>
      <c r="X338" s="308"/>
      <c r="Y338" s="308"/>
      <c r="Z338" s="309">
        <f t="shared" si="479"/>
        <v>0</v>
      </c>
      <c r="AA338" s="393" t="e">
        <f t="shared" si="445"/>
        <v>#DIV/0!</v>
      </c>
      <c r="AB338" s="354">
        <f>AQ338-X338</f>
        <v>0</v>
      </c>
      <c r="AC338" s="393" t="e">
        <f t="shared" si="446"/>
        <v>#DIV/0!</v>
      </c>
      <c r="AD338" s="393"/>
      <c r="AE338" s="393"/>
      <c r="AF338" s="308"/>
      <c r="AG338" s="308"/>
      <c r="AH338" s="308"/>
      <c r="AI338" s="308"/>
      <c r="AJ338" s="309">
        <f t="shared" si="480"/>
        <v>0</v>
      </c>
      <c r="AK338" s="393" t="e">
        <f t="shared" si="447"/>
        <v>#DIV/0!</v>
      </c>
      <c r="AL338" s="354">
        <f>AY338-AH338</f>
        <v>0</v>
      </c>
      <c r="AM338" s="387" t="e">
        <f t="shared" si="448"/>
        <v>#DIV/0!</v>
      </c>
      <c r="AN338" s="387"/>
      <c r="AO338" s="387"/>
      <c r="AP338" s="308"/>
      <c r="AQ338" s="308"/>
      <c r="AR338" s="308"/>
      <c r="AS338" s="308"/>
      <c r="AT338" s="310">
        <f>BB338-AF338</f>
        <v>500000</v>
      </c>
      <c r="AU338" s="310"/>
      <c r="AV338" s="310"/>
      <c r="AW338" s="310"/>
      <c r="AX338" s="310"/>
      <c r="AY338" s="310"/>
      <c r="AZ338" s="310"/>
      <c r="BA338" s="310">
        <f t="shared" ref="BA338" si="482">BB338</f>
        <v>500000</v>
      </c>
      <c r="BB338" s="310">
        <v>500000</v>
      </c>
      <c r="BC338" s="310"/>
      <c r="BD338" s="310"/>
      <c r="BE338" s="356">
        <f t="shared" si="481"/>
        <v>0</v>
      </c>
      <c r="BF338" s="398" t="e">
        <f t="shared" si="441"/>
        <v>#DIV/0!</v>
      </c>
      <c r="BG338" s="356">
        <f t="shared" si="472"/>
        <v>0</v>
      </c>
      <c r="BH338" s="398" t="e">
        <f t="shared" si="442"/>
        <v>#DIV/0!</v>
      </c>
      <c r="BI338" s="310"/>
      <c r="BJ338" s="310"/>
      <c r="BK338" s="310"/>
      <c r="BL338" s="310"/>
    </row>
    <row r="339" spans="2:66" s="43" customFormat="1" ht="22.5" hidden="1" customHeight="1" x14ac:dyDescent="0.25">
      <c r="B339" s="358"/>
      <c r="C339" s="191"/>
      <c r="D339" s="355"/>
      <c r="E339" s="355"/>
      <c r="F339" s="355"/>
      <c r="G339" s="355"/>
      <c r="H339" s="355"/>
      <c r="I339" s="355"/>
      <c r="J339" s="355"/>
      <c r="K339" s="354"/>
      <c r="L339" s="354"/>
      <c r="M339" s="354"/>
      <c r="N339" s="354"/>
      <c r="O339" s="354"/>
      <c r="P339" s="354">
        <f t="shared" si="462"/>
        <v>0</v>
      </c>
      <c r="Q339" s="393" t="e">
        <f t="shared" si="443"/>
        <v>#DIV/0!</v>
      </c>
      <c r="R339" s="354"/>
      <c r="S339" s="393" t="e">
        <f t="shared" si="444"/>
        <v>#DIV/0!</v>
      </c>
      <c r="T339" s="393"/>
      <c r="U339" s="393"/>
      <c r="V339" s="355"/>
      <c r="W339" s="355"/>
      <c r="X339" s="355"/>
      <c r="Y339" s="355"/>
      <c r="Z339" s="354"/>
      <c r="AA339" s="393" t="e">
        <f t="shared" si="445"/>
        <v>#DIV/0!</v>
      </c>
      <c r="AB339" s="354"/>
      <c r="AC339" s="393" t="e">
        <f t="shared" si="446"/>
        <v>#DIV/0!</v>
      </c>
      <c r="AD339" s="393"/>
      <c r="AE339" s="393"/>
      <c r="AF339" s="355"/>
      <c r="AG339" s="355"/>
      <c r="AH339" s="355"/>
      <c r="AI339" s="355"/>
      <c r="AJ339" s="354"/>
      <c r="AK339" s="393" t="e">
        <f t="shared" si="447"/>
        <v>#DIV/0!</v>
      </c>
      <c r="AL339" s="354"/>
      <c r="AM339" s="387" t="e">
        <f t="shared" si="448"/>
        <v>#DIV/0!</v>
      </c>
      <c r="AN339" s="387"/>
      <c r="AO339" s="387"/>
      <c r="AP339" s="355"/>
      <c r="AQ339" s="355"/>
      <c r="AR339" s="355"/>
      <c r="AS339" s="355"/>
      <c r="AT339" s="351"/>
      <c r="AU339" s="351"/>
      <c r="AV339" s="351"/>
      <c r="AW339" s="351"/>
      <c r="AX339" s="351"/>
      <c r="AY339" s="351"/>
      <c r="AZ339" s="351"/>
      <c r="BA339" s="351"/>
      <c r="BB339" s="351"/>
      <c r="BC339" s="351"/>
      <c r="BD339" s="351"/>
      <c r="BE339" s="356"/>
      <c r="BF339" s="398" t="e">
        <f t="shared" si="441"/>
        <v>#DIV/0!</v>
      </c>
      <c r="BG339" s="356">
        <f t="shared" si="472"/>
        <v>0</v>
      </c>
      <c r="BH339" s="398" t="e">
        <f t="shared" si="442"/>
        <v>#DIV/0!</v>
      </c>
      <c r="BI339" s="351"/>
      <c r="BJ339" s="351"/>
      <c r="BK339" s="351"/>
      <c r="BL339" s="351"/>
    </row>
    <row r="340" spans="2:66" s="43" customFormat="1" ht="22.5" hidden="1" customHeight="1" x14ac:dyDescent="0.25">
      <c r="B340" s="358"/>
      <c r="C340" s="191"/>
      <c r="D340" s="355"/>
      <c r="E340" s="355"/>
      <c r="F340" s="355"/>
      <c r="G340" s="355"/>
      <c r="H340" s="355"/>
      <c r="I340" s="355"/>
      <c r="J340" s="355"/>
      <c r="K340" s="354"/>
      <c r="L340" s="354"/>
      <c r="M340" s="354"/>
      <c r="N340" s="354"/>
      <c r="O340" s="354"/>
      <c r="P340" s="354">
        <f t="shared" si="462"/>
        <v>0</v>
      </c>
      <c r="Q340" s="393" t="e">
        <f t="shared" si="443"/>
        <v>#DIV/0!</v>
      </c>
      <c r="R340" s="354"/>
      <c r="S340" s="393" t="e">
        <f t="shared" si="444"/>
        <v>#DIV/0!</v>
      </c>
      <c r="T340" s="393"/>
      <c r="U340" s="393"/>
      <c r="V340" s="355"/>
      <c r="W340" s="355"/>
      <c r="X340" s="355"/>
      <c r="Y340" s="355"/>
      <c r="Z340" s="354"/>
      <c r="AA340" s="393" t="e">
        <f t="shared" si="445"/>
        <v>#DIV/0!</v>
      </c>
      <c r="AB340" s="354"/>
      <c r="AC340" s="393" t="e">
        <f t="shared" si="446"/>
        <v>#DIV/0!</v>
      </c>
      <c r="AD340" s="393"/>
      <c r="AE340" s="393"/>
      <c r="AF340" s="355"/>
      <c r="AG340" s="355"/>
      <c r="AH340" s="355"/>
      <c r="AI340" s="355"/>
      <c r="AJ340" s="354"/>
      <c r="AK340" s="393" t="e">
        <f t="shared" si="447"/>
        <v>#DIV/0!</v>
      </c>
      <c r="AL340" s="354"/>
      <c r="AM340" s="387" t="e">
        <f t="shared" si="448"/>
        <v>#DIV/0!</v>
      </c>
      <c r="AN340" s="387"/>
      <c r="AO340" s="387"/>
      <c r="AP340" s="355"/>
      <c r="AQ340" s="355"/>
      <c r="AR340" s="355"/>
      <c r="AS340" s="355"/>
      <c r="AT340" s="351"/>
      <c r="AU340" s="351"/>
      <c r="AV340" s="351"/>
      <c r="AW340" s="351"/>
      <c r="AX340" s="351"/>
      <c r="AY340" s="351"/>
      <c r="AZ340" s="351"/>
      <c r="BA340" s="351"/>
      <c r="BB340" s="351"/>
      <c r="BC340" s="351"/>
      <c r="BD340" s="351"/>
      <c r="BE340" s="356"/>
      <c r="BF340" s="398" t="e">
        <f t="shared" si="441"/>
        <v>#DIV/0!</v>
      </c>
      <c r="BG340" s="356">
        <f t="shared" si="472"/>
        <v>0</v>
      </c>
      <c r="BH340" s="398" t="e">
        <f t="shared" si="442"/>
        <v>#DIV/0!</v>
      </c>
      <c r="BI340" s="351"/>
      <c r="BJ340" s="351"/>
      <c r="BK340" s="351"/>
      <c r="BL340" s="351"/>
    </row>
    <row r="341" spans="2:66" s="45" customFormat="1" ht="96" hidden="1" customHeight="1" x14ac:dyDescent="0.25">
      <c r="B341" s="301" t="s">
        <v>133</v>
      </c>
      <c r="C341" s="186" t="s">
        <v>134</v>
      </c>
      <c r="D341" s="303"/>
      <c r="E341" s="303"/>
      <c r="F341" s="303"/>
      <c r="G341" s="303"/>
      <c r="H341" s="303"/>
      <c r="I341" s="303"/>
      <c r="J341" s="303"/>
      <c r="K341" s="229">
        <f>L341</f>
        <v>0</v>
      </c>
      <c r="L341" s="229">
        <f>L342</f>
        <v>0</v>
      </c>
      <c r="M341" s="229"/>
      <c r="N341" s="229"/>
      <c r="O341" s="229"/>
      <c r="P341" s="229">
        <f t="shared" si="462"/>
        <v>0</v>
      </c>
      <c r="Q341" s="393" t="e">
        <f t="shared" si="443"/>
        <v>#DIV/0!</v>
      </c>
      <c r="R341" s="354">
        <f>R342</f>
        <v>0</v>
      </c>
      <c r="S341" s="393" t="e">
        <f t="shared" si="444"/>
        <v>#DIV/0!</v>
      </c>
      <c r="T341" s="393"/>
      <c r="U341" s="393"/>
      <c r="V341" s="303"/>
      <c r="W341" s="303"/>
      <c r="X341" s="303"/>
      <c r="Y341" s="303"/>
      <c r="Z341" s="229">
        <f>AB341</f>
        <v>0</v>
      </c>
      <c r="AA341" s="393" t="e">
        <f t="shared" si="445"/>
        <v>#DIV/0!</v>
      </c>
      <c r="AB341" s="354">
        <f>AB342</f>
        <v>0</v>
      </c>
      <c r="AC341" s="393" t="e">
        <f t="shared" si="446"/>
        <v>#DIV/0!</v>
      </c>
      <c r="AD341" s="393"/>
      <c r="AE341" s="393"/>
      <c r="AF341" s="303"/>
      <c r="AG341" s="303"/>
      <c r="AH341" s="303"/>
      <c r="AI341" s="303"/>
      <c r="AJ341" s="229">
        <f>AL341</f>
        <v>0</v>
      </c>
      <c r="AK341" s="393" t="e">
        <f t="shared" si="447"/>
        <v>#DIV/0!</v>
      </c>
      <c r="AL341" s="354">
        <f>AL342</f>
        <v>0</v>
      </c>
      <c r="AM341" s="387" t="e">
        <f t="shared" si="448"/>
        <v>#DIV/0!</v>
      </c>
      <c r="AN341" s="387"/>
      <c r="AO341" s="387"/>
      <c r="AP341" s="303"/>
      <c r="AQ341" s="303"/>
      <c r="AR341" s="303"/>
      <c r="AS341" s="303"/>
      <c r="AT341" s="331"/>
      <c r="AU341" s="331"/>
      <c r="AV341" s="331"/>
      <c r="AW341" s="331">
        <f>AX341</f>
        <v>0</v>
      </c>
      <c r="AX341" s="331">
        <f>AX342</f>
        <v>0</v>
      </c>
      <c r="AY341" s="331"/>
      <c r="AZ341" s="331"/>
      <c r="BA341" s="331">
        <f>BB341</f>
        <v>0</v>
      </c>
      <c r="BB341" s="331">
        <f>BB342</f>
        <v>0</v>
      </c>
      <c r="BC341" s="331"/>
      <c r="BD341" s="331"/>
      <c r="BE341" s="356">
        <f>BG341</f>
        <v>0</v>
      </c>
      <c r="BF341" s="398" t="e">
        <f t="shared" si="441"/>
        <v>#DIV/0!</v>
      </c>
      <c r="BG341" s="356">
        <f t="shared" si="472"/>
        <v>0</v>
      </c>
      <c r="BH341" s="398" t="e">
        <f t="shared" si="442"/>
        <v>#DIV/0!</v>
      </c>
      <c r="BI341" s="331"/>
      <c r="BJ341" s="331"/>
      <c r="BK341" s="331"/>
      <c r="BL341" s="331"/>
    </row>
    <row r="342" spans="2:66" s="43" customFormat="1" ht="52.5" hidden="1" customHeight="1" x14ac:dyDescent="0.25">
      <c r="B342" s="358"/>
      <c r="C342" s="191" t="s">
        <v>66</v>
      </c>
      <c r="D342" s="355"/>
      <c r="E342" s="355"/>
      <c r="F342" s="355"/>
      <c r="G342" s="355"/>
      <c r="H342" s="355"/>
      <c r="I342" s="355"/>
      <c r="J342" s="355"/>
      <c r="K342" s="354">
        <f>L342</f>
        <v>0</v>
      </c>
      <c r="L342" s="354">
        <v>0</v>
      </c>
      <c r="M342" s="354"/>
      <c r="N342" s="354"/>
      <c r="O342" s="354"/>
      <c r="P342" s="354">
        <f t="shared" si="462"/>
        <v>0</v>
      </c>
      <c r="Q342" s="393" t="e">
        <f t="shared" si="443"/>
        <v>#DIV/0!</v>
      </c>
      <c r="R342" s="354">
        <v>0</v>
      </c>
      <c r="S342" s="393" t="e">
        <f t="shared" si="444"/>
        <v>#DIV/0!</v>
      </c>
      <c r="T342" s="393"/>
      <c r="U342" s="393"/>
      <c r="V342" s="355"/>
      <c r="W342" s="355"/>
      <c r="X342" s="355"/>
      <c r="Y342" s="355"/>
      <c r="Z342" s="354">
        <f>AB342</f>
        <v>0</v>
      </c>
      <c r="AA342" s="393" t="e">
        <f t="shared" si="445"/>
        <v>#DIV/0!</v>
      </c>
      <c r="AB342" s="354">
        <v>0</v>
      </c>
      <c r="AC342" s="393" t="e">
        <f t="shared" si="446"/>
        <v>#DIV/0!</v>
      </c>
      <c r="AD342" s="393"/>
      <c r="AE342" s="393"/>
      <c r="AF342" s="355"/>
      <c r="AG342" s="355"/>
      <c r="AH342" s="355"/>
      <c r="AI342" s="355"/>
      <c r="AJ342" s="354">
        <f>AL342</f>
        <v>0</v>
      </c>
      <c r="AK342" s="393" t="e">
        <f t="shared" si="447"/>
        <v>#DIV/0!</v>
      </c>
      <c r="AL342" s="354">
        <v>0</v>
      </c>
      <c r="AM342" s="387" t="e">
        <f t="shared" si="448"/>
        <v>#DIV/0!</v>
      </c>
      <c r="AN342" s="387"/>
      <c r="AO342" s="387"/>
      <c r="AP342" s="355"/>
      <c r="AQ342" s="355"/>
      <c r="AR342" s="355"/>
      <c r="AS342" s="355"/>
      <c r="AT342" s="351"/>
      <c r="AU342" s="351"/>
      <c r="AV342" s="351"/>
      <c r="AW342" s="351">
        <f>AX342</f>
        <v>0</v>
      </c>
      <c r="AX342" s="351">
        <f>BB342-AF342</f>
        <v>0</v>
      </c>
      <c r="AY342" s="351"/>
      <c r="AZ342" s="351"/>
      <c r="BA342" s="351">
        <f>BB342</f>
        <v>0</v>
      </c>
      <c r="BB342" s="351">
        <v>0</v>
      </c>
      <c r="BC342" s="351"/>
      <c r="BD342" s="351"/>
      <c r="BE342" s="356">
        <f>BG342</f>
        <v>0</v>
      </c>
      <c r="BF342" s="398" t="e">
        <f t="shared" si="441"/>
        <v>#DIV/0!</v>
      </c>
      <c r="BG342" s="356">
        <f t="shared" si="472"/>
        <v>0</v>
      </c>
      <c r="BH342" s="398" t="e">
        <f t="shared" si="442"/>
        <v>#DIV/0!</v>
      </c>
      <c r="BI342" s="351"/>
      <c r="BJ342" s="351"/>
      <c r="BK342" s="351"/>
      <c r="BL342" s="351"/>
    </row>
    <row r="343" spans="2:66" s="73" customFormat="1" ht="22.5" hidden="1" customHeight="1" x14ac:dyDescent="0.25">
      <c r="B343" s="301"/>
      <c r="C343" s="208"/>
      <c r="D343" s="416"/>
      <c r="E343" s="416"/>
      <c r="F343" s="416"/>
      <c r="G343" s="416"/>
      <c r="H343" s="416"/>
      <c r="I343" s="416"/>
      <c r="J343" s="416"/>
      <c r="K343" s="417"/>
      <c r="L343" s="417"/>
      <c r="M343" s="417"/>
      <c r="N343" s="417"/>
      <c r="O343" s="417"/>
      <c r="P343" s="417">
        <f t="shared" si="462"/>
        <v>0</v>
      </c>
      <c r="Q343" s="393" t="e">
        <f t="shared" si="443"/>
        <v>#DIV/0!</v>
      </c>
      <c r="R343" s="354"/>
      <c r="S343" s="393" t="e">
        <f t="shared" si="444"/>
        <v>#DIV/0!</v>
      </c>
      <c r="T343" s="393"/>
      <c r="U343" s="393"/>
      <c r="V343" s="416"/>
      <c r="W343" s="416"/>
      <c r="X343" s="416"/>
      <c r="Y343" s="416"/>
      <c r="Z343" s="417"/>
      <c r="AA343" s="393" t="e">
        <f t="shared" si="445"/>
        <v>#DIV/0!</v>
      </c>
      <c r="AB343" s="354"/>
      <c r="AC343" s="393" t="e">
        <f t="shared" si="446"/>
        <v>#DIV/0!</v>
      </c>
      <c r="AD343" s="393"/>
      <c r="AE343" s="393"/>
      <c r="AF343" s="416"/>
      <c r="AG343" s="416"/>
      <c r="AH343" s="416"/>
      <c r="AI343" s="416"/>
      <c r="AJ343" s="417"/>
      <c r="AK343" s="393" t="e">
        <f t="shared" si="447"/>
        <v>#DIV/0!</v>
      </c>
      <c r="AL343" s="354"/>
      <c r="AM343" s="387" t="e">
        <f t="shared" si="448"/>
        <v>#DIV/0!</v>
      </c>
      <c r="AN343" s="387"/>
      <c r="AO343" s="387"/>
      <c r="AP343" s="416"/>
      <c r="AQ343" s="416"/>
      <c r="AR343" s="416"/>
      <c r="AS343" s="416"/>
      <c r="AT343" s="418"/>
      <c r="AU343" s="418"/>
      <c r="AV343" s="418"/>
      <c r="AW343" s="418"/>
      <c r="AX343" s="418"/>
      <c r="AY343" s="418"/>
      <c r="AZ343" s="418"/>
      <c r="BA343" s="418"/>
      <c r="BB343" s="418"/>
      <c r="BC343" s="418"/>
      <c r="BD343" s="418"/>
      <c r="BE343" s="356"/>
      <c r="BF343" s="398" t="e">
        <f t="shared" si="441"/>
        <v>#DIV/0!</v>
      </c>
      <c r="BG343" s="356">
        <f t="shared" si="472"/>
        <v>0</v>
      </c>
      <c r="BH343" s="398" t="e">
        <f t="shared" si="442"/>
        <v>#DIV/0!</v>
      </c>
      <c r="BI343" s="418"/>
      <c r="BJ343" s="418"/>
      <c r="BK343" s="418"/>
      <c r="BL343" s="418"/>
    </row>
    <row r="344" spans="2:66" s="73" customFormat="1" ht="22.5" hidden="1" customHeight="1" x14ac:dyDescent="0.25">
      <c r="B344" s="301"/>
      <c r="C344" s="208"/>
      <c r="D344" s="416"/>
      <c r="E344" s="416"/>
      <c r="F344" s="416"/>
      <c r="G344" s="416"/>
      <c r="H344" s="416"/>
      <c r="I344" s="416"/>
      <c r="J344" s="416"/>
      <c r="K344" s="417"/>
      <c r="L344" s="417"/>
      <c r="M344" s="417"/>
      <c r="N344" s="417"/>
      <c r="O344" s="417"/>
      <c r="P344" s="417">
        <f t="shared" si="462"/>
        <v>0</v>
      </c>
      <c r="Q344" s="393" t="e">
        <f t="shared" si="443"/>
        <v>#DIV/0!</v>
      </c>
      <c r="R344" s="354"/>
      <c r="S344" s="393" t="e">
        <f t="shared" si="444"/>
        <v>#DIV/0!</v>
      </c>
      <c r="T344" s="393"/>
      <c r="U344" s="393"/>
      <c r="V344" s="416"/>
      <c r="W344" s="416"/>
      <c r="X344" s="416"/>
      <c r="Y344" s="416"/>
      <c r="Z344" s="417"/>
      <c r="AA344" s="393" t="e">
        <f t="shared" si="445"/>
        <v>#DIV/0!</v>
      </c>
      <c r="AB344" s="354"/>
      <c r="AC344" s="393" t="e">
        <f t="shared" si="446"/>
        <v>#DIV/0!</v>
      </c>
      <c r="AD344" s="393"/>
      <c r="AE344" s="393"/>
      <c r="AF344" s="416"/>
      <c r="AG344" s="416"/>
      <c r="AH344" s="416"/>
      <c r="AI344" s="416"/>
      <c r="AJ344" s="417"/>
      <c r="AK344" s="393" t="e">
        <f t="shared" si="447"/>
        <v>#DIV/0!</v>
      </c>
      <c r="AL344" s="354"/>
      <c r="AM344" s="387" t="e">
        <f t="shared" si="448"/>
        <v>#DIV/0!</v>
      </c>
      <c r="AN344" s="387"/>
      <c r="AO344" s="387"/>
      <c r="AP344" s="416"/>
      <c r="AQ344" s="416"/>
      <c r="AR344" s="416"/>
      <c r="AS344" s="416"/>
      <c r="AT344" s="418"/>
      <c r="AU344" s="418"/>
      <c r="AV344" s="418"/>
      <c r="AW344" s="418"/>
      <c r="AX344" s="418"/>
      <c r="AY344" s="418"/>
      <c r="AZ344" s="418"/>
      <c r="BA344" s="418"/>
      <c r="BB344" s="418"/>
      <c r="BC344" s="418"/>
      <c r="BD344" s="418"/>
      <c r="BE344" s="356"/>
      <c r="BF344" s="398" t="e">
        <f t="shared" si="441"/>
        <v>#DIV/0!</v>
      </c>
      <c r="BG344" s="356">
        <f t="shared" si="472"/>
        <v>0</v>
      </c>
      <c r="BH344" s="398" t="e">
        <f t="shared" si="442"/>
        <v>#DIV/0!</v>
      </c>
      <c r="BI344" s="418"/>
      <c r="BJ344" s="418"/>
      <c r="BK344" s="418"/>
      <c r="BL344" s="418"/>
    </row>
    <row r="345" spans="2:66" s="75" customFormat="1" ht="81.75" customHeight="1" x14ac:dyDescent="0.25">
      <c r="B345" s="301" t="s">
        <v>71</v>
      </c>
      <c r="C345" s="190" t="s">
        <v>125</v>
      </c>
      <c r="D345" s="302"/>
      <c r="E345" s="302">
        <f t="shared" ref="E345:E411" si="483">F345+G345</f>
        <v>15000</v>
      </c>
      <c r="F345" s="302">
        <v>15000</v>
      </c>
      <c r="G345" s="302">
        <v>0</v>
      </c>
      <c r="H345" s="302"/>
      <c r="I345" s="302"/>
      <c r="J345" s="302"/>
      <c r="K345" s="304">
        <f>L345</f>
        <v>130386.65428</v>
      </c>
      <c r="L345" s="304">
        <v>130386.65428</v>
      </c>
      <c r="M345" s="304"/>
      <c r="N345" s="304"/>
      <c r="O345" s="304"/>
      <c r="P345" s="304">
        <f>R345+X345</f>
        <v>29407.334070000001</v>
      </c>
      <c r="Q345" s="389">
        <f t="shared" si="443"/>
        <v>0.22553944828470676</v>
      </c>
      <c r="R345" s="304">
        <v>29407.334070000001</v>
      </c>
      <c r="S345" s="389">
        <f t="shared" si="444"/>
        <v>0.22553944828470676</v>
      </c>
      <c r="T345" s="389"/>
      <c r="U345" s="389"/>
      <c r="V345" s="302"/>
      <c r="W345" s="302"/>
      <c r="X345" s="302"/>
      <c r="Y345" s="302"/>
      <c r="Z345" s="304">
        <f>AB345+AH345</f>
        <v>19149.79593</v>
      </c>
      <c r="AA345" s="389">
        <f t="shared" si="445"/>
        <v>0.14686929452823139</v>
      </c>
      <c r="AB345" s="304">
        <v>19149.79593</v>
      </c>
      <c r="AC345" s="389">
        <f t="shared" si="446"/>
        <v>0.14686929452823139</v>
      </c>
      <c r="AD345" s="389"/>
      <c r="AE345" s="389"/>
      <c r="AF345" s="302"/>
      <c r="AG345" s="302"/>
      <c r="AH345" s="302"/>
      <c r="AI345" s="302"/>
      <c r="AJ345" s="304">
        <f>AL345+AR345</f>
        <v>83297.980060000002</v>
      </c>
      <c r="AK345" s="389">
        <f t="shared" si="447"/>
        <v>0.63885357378003582</v>
      </c>
      <c r="AL345" s="304">
        <v>83297.980060000002</v>
      </c>
      <c r="AM345" s="387">
        <f t="shared" si="448"/>
        <v>0.63885357378003582</v>
      </c>
      <c r="AN345" s="387"/>
      <c r="AO345" s="387"/>
      <c r="AP345" s="302"/>
      <c r="AQ345" s="302"/>
      <c r="AR345" s="302"/>
      <c r="AS345" s="302"/>
      <c r="AT345" s="331"/>
      <c r="AU345" s="305"/>
      <c r="AV345" s="305"/>
      <c r="AW345" s="305">
        <f>AX345</f>
        <v>27938.878289999993</v>
      </c>
      <c r="AX345" s="331">
        <f>BE345-AJ345</f>
        <v>27938.878289999993</v>
      </c>
      <c r="AY345" s="305"/>
      <c r="AZ345" s="305"/>
      <c r="BA345" s="305">
        <f>BB345</f>
        <v>130386.65428</v>
      </c>
      <c r="BB345" s="305">
        <f>L345</f>
        <v>130386.65428</v>
      </c>
      <c r="BC345" s="305"/>
      <c r="BD345" s="305"/>
      <c r="BE345" s="306">
        <f>BG345+BK345</f>
        <v>111236.85834999999</v>
      </c>
      <c r="BF345" s="398">
        <f t="shared" si="441"/>
        <v>0.85313070547176861</v>
      </c>
      <c r="BG345" s="356">
        <f t="shared" si="472"/>
        <v>111236.85834999999</v>
      </c>
      <c r="BH345" s="398">
        <f t="shared" si="442"/>
        <v>0.85313070547176861</v>
      </c>
      <c r="BI345" s="305"/>
      <c r="BJ345" s="305"/>
      <c r="BK345" s="305"/>
      <c r="BL345" s="305"/>
    </row>
    <row r="346" spans="2:66" s="76" customFormat="1" ht="51.75" customHeight="1" x14ac:dyDescent="0.25">
      <c r="B346" s="318" t="s">
        <v>71</v>
      </c>
      <c r="C346" s="209" t="s">
        <v>135</v>
      </c>
      <c r="D346" s="319"/>
      <c r="E346" s="319">
        <f>E350+E374+E393+E396+E422+E402+E405</f>
        <v>49505.603999999992</v>
      </c>
      <c r="F346" s="319">
        <f>F350+F374+F393+F396+F422+F402+F405</f>
        <v>0</v>
      </c>
      <c r="G346" s="319">
        <f>G350+G374+G393+G396+G422</f>
        <v>49505.603999999992</v>
      </c>
      <c r="H346" s="319">
        <f>I346</f>
        <v>0</v>
      </c>
      <c r="I346" s="319">
        <f>I350+I374+I393+I396+I422+I402+I405</f>
        <v>0</v>
      </c>
      <c r="J346" s="319">
        <f>J350+J374+J393+J396+J422</f>
        <v>0</v>
      </c>
      <c r="K346" s="320">
        <f t="shared" ref="K346:K348" si="484">L346</f>
        <v>4757989</v>
      </c>
      <c r="L346" s="320">
        <f>L350+L360+L370</f>
        <v>4757989</v>
      </c>
      <c r="M346" s="320"/>
      <c r="N346" s="320"/>
      <c r="O346" s="320">
        <f>O347+O348</f>
        <v>0</v>
      </c>
      <c r="P346" s="320">
        <f>R346</f>
        <v>598879.90870000003</v>
      </c>
      <c r="Q346" s="409">
        <f t="shared" si="443"/>
        <v>0.12586828357526678</v>
      </c>
      <c r="R346" s="320">
        <f>R350+R360+R370</f>
        <v>598879.90870000003</v>
      </c>
      <c r="S346" s="409">
        <f t="shared" si="444"/>
        <v>0.12586828357526678</v>
      </c>
      <c r="T346" s="409"/>
      <c r="U346" s="409"/>
      <c r="V346" s="319"/>
      <c r="W346" s="319"/>
      <c r="X346" s="319">
        <f>X347+X348</f>
        <v>0</v>
      </c>
      <c r="Y346" s="319"/>
      <c r="Z346" s="320">
        <f>AB346</f>
        <v>489710.7</v>
      </c>
      <c r="AA346" s="409">
        <f t="shared" si="445"/>
        <v>0.10292388233768511</v>
      </c>
      <c r="AB346" s="320">
        <f>AB350+AB360+AB370</f>
        <v>489710.7</v>
      </c>
      <c r="AC346" s="409">
        <f t="shared" si="446"/>
        <v>0.10292388233768511</v>
      </c>
      <c r="AD346" s="409"/>
      <c r="AE346" s="409"/>
      <c r="AF346" s="319"/>
      <c r="AG346" s="319"/>
      <c r="AH346" s="319">
        <f>AH347+AH348</f>
        <v>0</v>
      </c>
      <c r="AI346" s="319"/>
      <c r="AJ346" s="320">
        <f>AL346</f>
        <v>3464689.1041499996</v>
      </c>
      <c r="AK346" s="409">
        <f t="shared" si="447"/>
        <v>0.72818350444904345</v>
      </c>
      <c r="AL346" s="320">
        <f>AL350+AL360+AL370</f>
        <v>3464689.1041499996</v>
      </c>
      <c r="AM346" s="387">
        <f t="shared" si="448"/>
        <v>0.72818350444904345</v>
      </c>
      <c r="AN346" s="387"/>
      <c r="AO346" s="387"/>
      <c r="AP346" s="319"/>
      <c r="AQ346" s="319"/>
      <c r="AR346" s="319">
        <f>AR347+AR348</f>
        <v>0</v>
      </c>
      <c r="AS346" s="319"/>
      <c r="AT346" s="321">
        <f>AT347+AT348</f>
        <v>0</v>
      </c>
      <c r="AU346" s="321"/>
      <c r="AV346" s="321">
        <f>AV350+AV374+AV393+AV396+AV422</f>
        <v>55137.63753</v>
      </c>
      <c r="AW346" s="321">
        <f>AX346</f>
        <v>0</v>
      </c>
      <c r="AX346" s="321">
        <f>AX347+AX348</f>
        <v>0</v>
      </c>
      <c r="AY346" s="321"/>
      <c r="AZ346" s="321" t="e">
        <f>AZ350+AZ374+AZ393+AZ396+AZ422</f>
        <v>#DIV/0!</v>
      </c>
      <c r="BA346" s="321">
        <f>BB346</f>
        <v>0</v>
      </c>
      <c r="BB346" s="321">
        <f>BB347+BB348</f>
        <v>0</v>
      </c>
      <c r="BC346" s="321"/>
      <c r="BD346" s="321">
        <f>BD350+BD374+BD393+BD396+BD422</f>
        <v>55137.63753</v>
      </c>
      <c r="BE346" s="322" t="e">
        <f>BG346</f>
        <v>#REF!</v>
      </c>
      <c r="BF346" s="410" t="e">
        <f t="shared" si="441"/>
        <v>#REF!</v>
      </c>
      <c r="BG346" s="322" t="e">
        <f>BG347+BG348</f>
        <v>#REF!</v>
      </c>
      <c r="BH346" s="410" t="e">
        <f t="shared" si="442"/>
        <v>#REF!</v>
      </c>
      <c r="BI346" s="321"/>
      <c r="BJ346" s="321"/>
      <c r="BK346" s="321"/>
      <c r="BL346" s="321"/>
    </row>
    <row r="347" spans="2:66" s="35" customFormat="1" ht="41.25" hidden="1" customHeight="1" x14ac:dyDescent="0.25">
      <c r="B347" s="301"/>
      <c r="C347" s="186" t="s">
        <v>56</v>
      </c>
      <c r="D347" s="302"/>
      <c r="E347" s="303"/>
      <c r="F347" s="302"/>
      <c r="G347" s="302"/>
      <c r="H347" s="303"/>
      <c r="I347" s="302"/>
      <c r="J347" s="302"/>
      <c r="K347" s="304">
        <f t="shared" si="484"/>
        <v>0</v>
      </c>
      <c r="L347" s="304">
        <f>L361</f>
        <v>0</v>
      </c>
      <c r="M347" s="304"/>
      <c r="N347" s="304"/>
      <c r="O347" s="304"/>
      <c r="P347" s="304">
        <f>R347</f>
        <v>0</v>
      </c>
      <c r="Q347" s="393" t="e">
        <f t="shared" si="443"/>
        <v>#DIV/0!</v>
      </c>
      <c r="R347" s="304">
        <f>R361</f>
        <v>0</v>
      </c>
      <c r="S347" s="393" t="e">
        <f t="shared" si="444"/>
        <v>#DIV/0!</v>
      </c>
      <c r="T347" s="393"/>
      <c r="U347" s="393"/>
      <c r="V347" s="302"/>
      <c r="W347" s="302"/>
      <c r="X347" s="302"/>
      <c r="Y347" s="302"/>
      <c r="Z347" s="304">
        <f>AB347</f>
        <v>0</v>
      </c>
      <c r="AA347" s="389" t="e">
        <f t="shared" si="445"/>
        <v>#DIV/0!</v>
      </c>
      <c r="AB347" s="304">
        <f>AB361</f>
        <v>0</v>
      </c>
      <c r="AC347" s="393" t="e">
        <f t="shared" si="446"/>
        <v>#DIV/0!</v>
      </c>
      <c r="AD347" s="393"/>
      <c r="AE347" s="393"/>
      <c r="AF347" s="302"/>
      <c r="AG347" s="302"/>
      <c r="AH347" s="302"/>
      <c r="AI347" s="302"/>
      <c r="AJ347" s="304">
        <f>AL347</f>
        <v>0</v>
      </c>
      <c r="AK347" s="389" t="e">
        <f t="shared" si="447"/>
        <v>#DIV/0!</v>
      </c>
      <c r="AL347" s="304">
        <f>AL361</f>
        <v>0</v>
      </c>
      <c r="AM347" s="387" t="e">
        <f t="shared" si="448"/>
        <v>#DIV/0!</v>
      </c>
      <c r="AN347" s="387"/>
      <c r="AO347" s="387"/>
      <c r="AP347" s="302"/>
      <c r="AQ347" s="302"/>
      <c r="AR347" s="302"/>
      <c r="AS347" s="302"/>
      <c r="AT347" s="305">
        <f>AT374+AT397+AT405+AT418+AT422</f>
        <v>0</v>
      </c>
      <c r="AU347" s="305"/>
      <c r="AV347" s="305"/>
      <c r="AW347" s="305">
        <f>AX347</f>
        <v>0</v>
      </c>
      <c r="AX347" s="305">
        <f>AX350+AX374+AX397+AX405+AX418+AX422</f>
        <v>0</v>
      </c>
      <c r="AY347" s="305"/>
      <c r="AZ347" s="305"/>
      <c r="BA347" s="305">
        <f>BB347</f>
        <v>0</v>
      </c>
      <c r="BB347" s="305">
        <f>BB350+BB374+BB397+BB405+BB418+BB422</f>
        <v>0</v>
      </c>
      <c r="BC347" s="305"/>
      <c r="BD347" s="305"/>
      <c r="BE347" s="306">
        <f>BG347</f>
        <v>0</v>
      </c>
      <c r="BF347" s="398" t="e">
        <f t="shared" si="441"/>
        <v>#DIV/0!</v>
      </c>
      <c r="BG347" s="306">
        <f>BG351+BG361+BG371</f>
        <v>0</v>
      </c>
      <c r="BH347" s="398" t="e">
        <f t="shared" si="442"/>
        <v>#DIV/0!</v>
      </c>
      <c r="BI347" s="305"/>
      <c r="BJ347" s="305"/>
      <c r="BK347" s="305"/>
      <c r="BL347" s="305"/>
    </row>
    <row r="348" spans="2:66" s="87" customFormat="1" ht="46.5" customHeight="1" x14ac:dyDescent="0.25">
      <c r="B348" s="449"/>
      <c r="C348" s="212" t="s">
        <v>136</v>
      </c>
      <c r="D348" s="488"/>
      <c r="E348" s="488"/>
      <c r="F348" s="488"/>
      <c r="G348" s="488"/>
      <c r="H348" s="488"/>
      <c r="I348" s="488"/>
      <c r="J348" s="488"/>
      <c r="K348" s="348">
        <f t="shared" si="484"/>
        <v>4757989</v>
      </c>
      <c r="L348" s="348">
        <f>L351+L365+L374</f>
        <v>4757989</v>
      </c>
      <c r="M348" s="348"/>
      <c r="N348" s="348"/>
      <c r="O348" s="348"/>
      <c r="P348" s="348">
        <f>R348</f>
        <v>598879.90870000003</v>
      </c>
      <c r="Q348" s="393">
        <f t="shared" si="443"/>
        <v>0.12586828357526678</v>
      </c>
      <c r="R348" s="348">
        <f>R351+R365+R374</f>
        <v>598879.90870000003</v>
      </c>
      <c r="S348" s="393">
        <f t="shared" si="444"/>
        <v>0.12586828357526678</v>
      </c>
      <c r="T348" s="393"/>
      <c r="U348" s="393"/>
      <c r="V348" s="488"/>
      <c r="W348" s="488"/>
      <c r="X348" s="488"/>
      <c r="Y348" s="488"/>
      <c r="Z348" s="348">
        <f>AB348</f>
        <v>489710.7</v>
      </c>
      <c r="AA348" s="393">
        <f t="shared" si="445"/>
        <v>0.10292388233768511</v>
      </c>
      <c r="AB348" s="348">
        <f>AB351+AB365+AB374</f>
        <v>489710.7</v>
      </c>
      <c r="AC348" s="393">
        <f t="shared" si="446"/>
        <v>0.10292388233768511</v>
      </c>
      <c r="AD348" s="393"/>
      <c r="AE348" s="393"/>
      <c r="AF348" s="488"/>
      <c r="AG348" s="488"/>
      <c r="AH348" s="488"/>
      <c r="AI348" s="488"/>
      <c r="AJ348" s="348">
        <f>AL348</f>
        <v>3464689.1041499996</v>
      </c>
      <c r="AK348" s="393">
        <f t="shared" si="447"/>
        <v>0.72818350444904345</v>
      </c>
      <c r="AL348" s="348">
        <f>AL351+AL365+AL374</f>
        <v>3464689.1041499996</v>
      </c>
      <c r="AM348" s="433">
        <f t="shared" si="448"/>
        <v>0.72818350444904345</v>
      </c>
      <c r="AN348" s="433"/>
      <c r="AO348" s="433"/>
      <c r="AP348" s="488"/>
      <c r="AQ348" s="488"/>
      <c r="AR348" s="488"/>
      <c r="AS348" s="488"/>
      <c r="AT348" s="491">
        <f>AT401</f>
        <v>0</v>
      </c>
      <c r="AU348" s="491"/>
      <c r="AV348" s="491"/>
      <c r="AW348" s="547">
        <f>AX348</f>
        <v>0</v>
      </c>
      <c r="AX348" s="491">
        <f>AX401</f>
        <v>0</v>
      </c>
      <c r="AY348" s="491"/>
      <c r="AZ348" s="491"/>
      <c r="BA348" s="491">
        <f>BB348</f>
        <v>0</v>
      </c>
      <c r="BB348" s="491">
        <f>BB401</f>
        <v>0</v>
      </c>
      <c r="BC348" s="491"/>
      <c r="BD348" s="491"/>
      <c r="BE348" s="352" t="e">
        <f>BG348</f>
        <v>#REF!</v>
      </c>
      <c r="BF348" s="398" t="e">
        <f t="shared" si="441"/>
        <v>#REF!</v>
      </c>
      <c r="BG348" s="352" t="e">
        <f>#REF!+BG365+BG374</f>
        <v>#REF!</v>
      </c>
      <c r="BH348" s="398" t="e">
        <f t="shared" si="442"/>
        <v>#REF!</v>
      </c>
      <c r="BI348" s="491"/>
      <c r="BJ348" s="491"/>
      <c r="BK348" s="491"/>
      <c r="BL348" s="491"/>
    </row>
    <row r="349" spans="2:66" s="47" customFormat="1" ht="24.75" customHeight="1" x14ac:dyDescent="0.25">
      <c r="B349" s="301"/>
      <c r="C349" s="186" t="s">
        <v>79</v>
      </c>
      <c r="D349" s="303"/>
      <c r="E349" s="355"/>
      <c r="F349" s="303"/>
      <c r="G349" s="303"/>
      <c r="H349" s="303"/>
      <c r="I349" s="303"/>
      <c r="J349" s="303"/>
      <c r="K349" s="229"/>
      <c r="L349" s="229"/>
      <c r="M349" s="229"/>
      <c r="N349" s="229"/>
      <c r="O349" s="229"/>
      <c r="P349" s="229"/>
      <c r="Q349" s="393"/>
      <c r="R349" s="354"/>
      <c r="S349" s="393"/>
      <c r="T349" s="393"/>
      <c r="U349" s="393"/>
      <c r="V349" s="303"/>
      <c r="W349" s="303"/>
      <c r="X349" s="303"/>
      <c r="Y349" s="303"/>
      <c r="Z349" s="229"/>
      <c r="AA349" s="389"/>
      <c r="AB349" s="354"/>
      <c r="AC349" s="393"/>
      <c r="AD349" s="393"/>
      <c r="AE349" s="393"/>
      <c r="AF349" s="303"/>
      <c r="AG349" s="303"/>
      <c r="AH349" s="303"/>
      <c r="AI349" s="303"/>
      <c r="AJ349" s="229"/>
      <c r="AK349" s="389"/>
      <c r="AL349" s="354"/>
      <c r="AM349" s="387"/>
      <c r="AN349" s="387"/>
      <c r="AO349" s="387"/>
      <c r="AP349" s="303"/>
      <c r="AQ349" s="303"/>
      <c r="AR349" s="303"/>
      <c r="AS349" s="303"/>
      <c r="AT349" s="331"/>
      <c r="AU349" s="331"/>
      <c r="AV349" s="331"/>
      <c r="AW349" s="331"/>
      <c r="AX349" s="331"/>
      <c r="AY349" s="331"/>
      <c r="AZ349" s="331"/>
      <c r="BA349" s="331"/>
      <c r="BB349" s="331"/>
      <c r="BC349" s="331"/>
      <c r="BD349" s="331"/>
      <c r="BE349" s="356"/>
      <c r="BF349" s="398"/>
      <c r="BG349" s="356"/>
      <c r="BH349" s="398"/>
      <c r="BI349" s="331"/>
      <c r="BJ349" s="331"/>
      <c r="BK349" s="331"/>
      <c r="BL349" s="331"/>
      <c r="BM349" s="38"/>
      <c r="BN349" s="38"/>
    </row>
    <row r="350" spans="2:66" s="77" customFormat="1" ht="85.5" customHeight="1" x14ac:dyDescent="0.25">
      <c r="B350" s="301" t="s">
        <v>103</v>
      </c>
      <c r="C350" s="190" t="s">
        <v>137</v>
      </c>
      <c r="D350" s="302"/>
      <c r="E350" s="302"/>
      <c r="F350" s="302"/>
      <c r="G350" s="302"/>
      <c r="H350" s="302"/>
      <c r="I350" s="302"/>
      <c r="J350" s="302"/>
      <c r="K350" s="304">
        <f t="shared" ref="K350:K361" si="485">L350</f>
        <v>2000000</v>
      </c>
      <c r="L350" s="304">
        <f>L351</f>
        <v>2000000</v>
      </c>
      <c r="M350" s="304"/>
      <c r="N350" s="304"/>
      <c r="O350" s="304"/>
      <c r="P350" s="304">
        <f t="shared" ref="P350:P371" si="486">R350</f>
        <v>378821.63419999997</v>
      </c>
      <c r="Q350" s="393">
        <f t="shared" si="443"/>
        <v>0.18941081709999999</v>
      </c>
      <c r="R350" s="304">
        <f>R351</f>
        <v>378821.63419999997</v>
      </c>
      <c r="S350" s="393">
        <f t="shared" si="444"/>
        <v>0.18941081709999999</v>
      </c>
      <c r="T350" s="393"/>
      <c r="U350" s="393"/>
      <c r="V350" s="302"/>
      <c r="W350" s="302"/>
      <c r="X350" s="302"/>
      <c r="Y350" s="302"/>
      <c r="Z350" s="304">
        <f t="shared" ref="Z350:Z371" si="487">AB350</f>
        <v>283291.47826</v>
      </c>
      <c r="AA350" s="389">
        <f t="shared" si="445"/>
        <v>0.14164573913</v>
      </c>
      <c r="AB350" s="304">
        <f>AB351</f>
        <v>283291.47826</v>
      </c>
      <c r="AC350" s="393">
        <f t="shared" si="446"/>
        <v>0.14164573913</v>
      </c>
      <c r="AD350" s="393"/>
      <c r="AE350" s="393"/>
      <c r="AF350" s="302"/>
      <c r="AG350" s="302"/>
      <c r="AH350" s="302"/>
      <c r="AI350" s="302"/>
      <c r="AJ350" s="304">
        <f t="shared" ref="AJ350:AJ371" si="488">AL350</f>
        <v>754665.3576499999</v>
      </c>
      <c r="AK350" s="389">
        <f t="shared" si="447"/>
        <v>0.37733267882499993</v>
      </c>
      <c r="AL350" s="304">
        <f>AL351</f>
        <v>754665.3576499999</v>
      </c>
      <c r="AM350" s="387">
        <f t="shared" si="448"/>
        <v>0.37733267882499993</v>
      </c>
      <c r="AN350" s="387"/>
      <c r="AO350" s="387"/>
      <c r="AP350" s="302"/>
      <c r="AQ350" s="302"/>
      <c r="AR350" s="302"/>
      <c r="AS350" s="302"/>
      <c r="AT350" s="351"/>
      <c r="AU350" s="305"/>
      <c r="AV350" s="305"/>
      <c r="AW350" s="305"/>
      <c r="AX350" s="351"/>
      <c r="AY350" s="305"/>
      <c r="AZ350" s="305"/>
      <c r="BA350" s="305"/>
      <c r="BB350" s="305"/>
      <c r="BC350" s="305"/>
      <c r="BD350" s="305"/>
      <c r="BE350" s="306" t="e">
        <f t="shared" ref="BE350:BE354" si="489">BG350</f>
        <v>#REF!</v>
      </c>
      <c r="BF350" s="398" t="e">
        <f t="shared" si="441"/>
        <v>#REF!</v>
      </c>
      <c r="BG350" s="306" t="e">
        <f>BG351+#REF!</f>
        <v>#REF!</v>
      </c>
      <c r="BH350" s="398" t="e">
        <f t="shared" si="442"/>
        <v>#REF!</v>
      </c>
      <c r="BI350" s="305"/>
      <c r="BJ350" s="305"/>
      <c r="BK350" s="305"/>
      <c r="BL350" s="305"/>
    </row>
    <row r="351" spans="2:66" s="79" customFormat="1" ht="50.25" customHeight="1" x14ac:dyDescent="0.25">
      <c r="B351" s="318"/>
      <c r="C351" s="204" t="s">
        <v>136</v>
      </c>
      <c r="D351" s="422"/>
      <c r="E351" s="422"/>
      <c r="F351" s="422"/>
      <c r="G351" s="422"/>
      <c r="H351" s="422"/>
      <c r="I351" s="422"/>
      <c r="J351" s="422"/>
      <c r="K351" s="423">
        <f t="shared" si="485"/>
        <v>2000000</v>
      </c>
      <c r="L351" s="423">
        <f>SUM(L352:L356)</f>
        <v>2000000</v>
      </c>
      <c r="M351" s="423"/>
      <c r="N351" s="423"/>
      <c r="O351" s="423"/>
      <c r="P351" s="423">
        <f t="shared" si="486"/>
        <v>378821.63419999997</v>
      </c>
      <c r="Q351" s="409">
        <f t="shared" si="443"/>
        <v>0.18941081709999999</v>
      </c>
      <c r="R351" s="423">
        <f>SUM(R352:R356)</f>
        <v>378821.63419999997</v>
      </c>
      <c r="S351" s="409">
        <f t="shared" si="444"/>
        <v>0.18941081709999999</v>
      </c>
      <c r="T351" s="409"/>
      <c r="U351" s="409"/>
      <c r="V351" s="422"/>
      <c r="W351" s="422"/>
      <c r="X351" s="422"/>
      <c r="Y351" s="422"/>
      <c r="Z351" s="423">
        <f t="shared" si="487"/>
        <v>283291.47826</v>
      </c>
      <c r="AA351" s="409">
        <f t="shared" si="445"/>
        <v>0.14164573913</v>
      </c>
      <c r="AB351" s="423">
        <f>SUM(AB352:AB356)</f>
        <v>283291.47826</v>
      </c>
      <c r="AC351" s="409">
        <f t="shared" si="446"/>
        <v>0.14164573913</v>
      </c>
      <c r="AD351" s="409"/>
      <c r="AE351" s="409"/>
      <c r="AF351" s="422"/>
      <c r="AG351" s="422"/>
      <c r="AH351" s="422"/>
      <c r="AI351" s="422"/>
      <c r="AJ351" s="423">
        <f t="shared" si="488"/>
        <v>754665.3576499999</v>
      </c>
      <c r="AK351" s="409">
        <f t="shared" si="447"/>
        <v>0.37733267882499993</v>
      </c>
      <c r="AL351" s="423">
        <f>SUM(AL352:AL356)</f>
        <v>754665.3576499999</v>
      </c>
      <c r="AM351" s="387">
        <f t="shared" si="448"/>
        <v>0.37733267882499993</v>
      </c>
      <c r="AN351" s="387"/>
      <c r="AO351" s="387"/>
      <c r="AP351" s="422"/>
      <c r="AQ351" s="422"/>
      <c r="AR351" s="422"/>
      <c r="AS351" s="422"/>
      <c r="AT351" s="424"/>
      <c r="AU351" s="421"/>
      <c r="AV351" s="421"/>
      <c r="AW351" s="421"/>
      <c r="AX351" s="424"/>
      <c r="AY351" s="421"/>
      <c r="AZ351" s="421"/>
      <c r="BA351" s="421"/>
      <c r="BB351" s="421"/>
      <c r="BC351" s="421"/>
      <c r="BD351" s="421"/>
      <c r="BE351" s="425">
        <f t="shared" si="489"/>
        <v>0</v>
      </c>
      <c r="BF351" s="410">
        <f t="shared" si="441"/>
        <v>0</v>
      </c>
      <c r="BG351" s="425">
        <f>BG352+BG353+BG354</f>
        <v>0</v>
      </c>
      <c r="BH351" s="410">
        <f t="shared" si="442"/>
        <v>0</v>
      </c>
      <c r="BI351" s="421"/>
      <c r="BJ351" s="421"/>
      <c r="BK351" s="421"/>
      <c r="BL351" s="421"/>
    </row>
    <row r="352" spans="2:66" s="78" customFormat="1" ht="50.25" hidden="1" customHeight="1" x14ac:dyDescent="0.25">
      <c r="B352" s="358"/>
      <c r="C352" s="192" t="s">
        <v>138</v>
      </c>
      <c r="D352" s="426"/>
      <c r="E352" s="426"/>
      <c r="F352" s="426"/>
      <c r="G352" s="426"/>
      <c r="H352" s="426"/>
      <c r="I352" s="426"/>
      <c r="J352" s="426"/>
      <c r="K352" s="427">
        <f t="shared" si="485"/>
        <v>149268.6586</v>
      </c>
      <c r="L352" s="427">
        <v>149268.6586</v>
      </c>
      <c r="M352" s="427"/>
      <c r="N352" s="427"/>
      <c r="O352" s="427"/>
      <c r="P352" s="427">
        <f t="shared" si="486"/>
        <v>199181.42252999998</v>
      </c>
      <c r="Q352" s="393">
        <f t="shared" si="443"/>
        <v>1.3343820759035079</v>
      </c>
      <c r="R352" s="427">
        <f>317868.51553-R354-R355-R356</f>
        <v>199181.42252999998</v>
      </c>
      <c r="S352" s="393">
        <f t="shared" si="444"/>
        <v>1.3343820759035079</v>
      </c>
      <c r="T352" s="393"/>
      <c r="U352" s="393"/>
      <c r="V352" s="426"/>
      <c r="W352" s="426"/>
      <c r="X352" s="426"/>
      <c r="Y352" s="426"/>
      <c r="Z352" s="427">
        <f t="shared" si="487"/>
        <v>133986.19039999999</v>
      </c>
      <c r="AA352" s="389">
        <f t="shared" si="445"/>
        <v>0.8976177025818064</v>
      </c>
      <c r="AB352" s="427">
        <v>133986.19039999999</v>
      </c>
      <c r="AC352" s="393">
        <f t="shared" si="446"/>
        <v>0.8976177025818064</v>
      </c>
      <c r="AD352" s="393"/>
      <c r="AE352" s="393"/>
      <c r="AF352" s="426"/>
      <c r="AG352" s="426"/>
      <c r="AH352" s="426"/>
      <c r="AI352" s="426"/>
      <c r="AJ352" s="427">
        <f t="shared" si="488"/>
        <v>148070.30382999999</v>
      </c>
      <c r="AK352" s="389">
        <f t="shared" si="447"/>
        <v>0.99197182595971956</v>
      </c>
      <c r="AL352" s="427">
        <f>266757.39683-AL354-AL355-AL356</f>
        <v>148070.30382999999</v>
      </c>
      <c r="AM352" s="387">
        <f t="shared" si="448"/>
        <v>0.99197182595971956</v>
      </c>
      <c r="AN352" s="387"/>
      <c r="AO352" s="387"/>
      <c r="AP352" s="426"/>
      <c r="AQ352" s="426"/>
      <c r="AR352" s="426"/>
      <c r="AS352" s="426"/>
      <c r="AT352" s="351"/>
      <c r="AU352" s="428"/>
      <c r="AV352" s="428"/>
      <c r="AW352" s="428"/>
      <c r="AX352" s="351"/>
      <c r="AY352" s="428"/>
      <c r="AZ352" s="428"/>
      <c r="BA352" s="428"/>
      <c r="BB352" s="428"/>
      <c r="BC352" s="428"/>
      <c r="BD352" s="428"/>
      <c r="BE352" s="429">
        <f t="shared" si="489"/>
        <v>0</v>
      </c>
      <c r="BF352" s="398">
        <f t="shared" si="441"/>
        <v>0</v>
      </c>
      <c r="BG352" s="429">
        <f>BR352</f>
        <v>0</v>
      </c>
      <c r="BH352" s="398">
        <f t="shared" si="442"/>
        <v>0</v>
      </c>
      <c r="BI352" s="428"/>
      <c r="BJ352" s="428"/>
      <c r="BK352" s="428"/>
      <c r="BL352" s="428"/>
    </row>
    <row r="353" spans="2:64" s="78" customFormat="1" ht="50.25" hidden="1" customHeight="1" x14ac:dyDescent="0.25">
      <c r="B353" s="358"/>
      <c r="C353" s="192" t="s">
        <v>139</v>
      </c>
      <c r="D353" s="426"/>
      <c r="E353" s="426"/>
      <c r="F353" s="426"/>
      <c r="G353" s="426"/>
      <c r="H353" s="426"/>
      <c r="I353" s="426"/>
      <c r="J353" s="426"/>
      <c r="K353" s="427">
        <f t="shared" si="485"/>
        <v>487907.96081999998</v>
      </c>
      <c r="L353" s="427">
        <v>487907.96081999998</v>
      </c>
      <c r="M353" s="427"/>
      <c r="N353" s="427"/>
      <c r="O353" s="427"/>
      <c r="P353" s="427">
        <f t="shared" si="486"/>
        <v>60953.118670000003</v>
      </c>
      <c r="Q353" s="393">
        <f t="shared" si="443"/>
        <v>0.12492749363539685</v>
      </c>
      <c r="R353" s="427">
        <v>60953.118670000003</v>
      </c>
      <c r="S353" s="393">
        <f t="shared" si="444"/>
        <v>0.12492749363539685</v>
      </c>
      <c r="T353" s="393"/>
      <c r="U353" s="393"/>
      <c r="V353" s="426"/>
      <c r="W353" s="426"/>
      <c r="X353" s="426"/>
      <c r="Y353" s="426"/>
      <c r="Z353" s="427">
        <f t="shared" si="487"/>
        <v>30618.19486</v>
      </c>
      <c r="AA353" s="389">
        <f t="shared" si="445"/>
        <v>6.2754038299645057E-2</v>
      </c>
      <c r="AB353" s="427">
        <v>30618.19486</v>
      </c>
      <c r="AC353" s="393">
        <f t="shared" si="446"/>
        <v>6.2754038299645057E-2</v>
      </c>
      <c r="AD353" s="393"/>
      <c r="AE353" s="393"/>
      <c r="AF353" s="426"/>
      <c r="AG353" s="426"/>
      <c r="AH353" s="426"/>
      <c r="AI353" s="426"/>
      <c r="AJ353" s="427">
        <f t="shared" si="488"/>
        <v>487907.96081999998</v>
      </c>
      <c r="AK353" s="389">
        <f t="shared" si="447"/>
        <v>1</v>
      </c>
      <c r="AL353" s="427">
        <v>487907.96081999998</v>
      </c>
      <c r="AM353" s="387">
        <f t="shared" si="448"/>
        <v>1</v>
      </c>
      <c r="AN353" s="387"/>
      <c r="AO353" s="387"/>
      <c r="AP353" s="426"/>
      <c r="AQ353" s="426"/>
      <c r="AR353" s="426"/>
      <c r="AS353" s="426"/>
      <c r="AT353" s="351"/>
      <c r="AU353" s="428"/>
      <c r="AV353" s="428"/>
      <c r="AW353" s="428"/>
      <c r="AX353" s="351"/>
      <c r="AY353" s="428"/>
      <c r="AZ353" s="428"/>
      <c r="BA353" s="428"/>
      <c r="BB353" s="428"/>
      <c r="BC353" s="428"/>
      <c r="BD353" s="428"/>
      <c r="BE353" s="429">
        <f t="shared" si="489"/>
        <v>0</v>
      </c>
      <c r="BF353" s="398">
        <f t="shared" si="441"/>
        <v>0</v>
      </c>
      <c r="BG353" s="429">
        <f>BR353</f>
        <v>0</v>
      </c>
      <c r="BH353" s="398">
        <f t="shared" si="442"/>
        <v>0</v>
      </c>
      <c r="BI353" s="428"/>
      <c r="BJ353" s="428"/>
      <c r="BK353" s="428"/>
      <c r="BL353" s="428"/>
    </row>
    <row r="354" spans="2:64" s="78" customFormat="1" ht="50.25" hidden="1" customHeight="1" x14ac:dyDescent="0.25">
      <c r="B354" s="358"/>
      <c r="C354" s="192" t="s">
        <v>140</v>
      </c>
      <c r="D354" s="426"/>
      <c r="E354" s="426"/>
      <c r="F354" s="426"/>
      <c r="G354" s="426"/>
      <c r="H354" s="426"/>
      <c r="I354" s="426"/>
      <c r="J354" s="426"/>
      <c r="K354" s="427">
        <f t="shared" si="485"/>
        <v>953976.36640000006</v>
      </c>
      <c r="L354" s="427">
        <v>953976.36640000006</v>
      </c>
      <c r="M354" s="427"/>
      <c r="N354" s="427"/>
      <c r="O354" s="427"/>
      <c r="P354" s="427">
        <f>R354</f>
        <v>115478.11500000001</v>
      </c>
      <c r="Q354" s="393">
        <f t="shared" si="443"/>
        <v>0.12104924091125786</v>
      </c>
      <c r="R354" s="427">
        <v>115478.11500000001</v>
      </c>
      <c r="S354" s="393">
        <f t="shared" si="444"/>
        <v>0.12104924091125786</v>
      </c>
      <c r="T354" s="393"/>
      <c r="U354" s="393"/>
      <c r="V354" s="426"/>
      <c r="W354" s="426"/>
      <c r="X354" s="426"/>
      <c r="Y354" s="426"/>
      <c r="Z354" s="427">
        <f>AB354</f>
        <v>115478.11500000001</v>
      </c>
      <c r="AA354" s="389">
        <f t="shared" si="445"/>
        <v>0.12104924091125786</v>
      </c>
      <c r="AB354" s="427">
        <v>115478.11500000001</v>
      </c>
      <c r="AC354" s="393">
        <f t="shared" si="446"/>
        <v>0.12104924091125786</v>
      </c>
      <c r="AD354" s="393"/>
      <c r="AE354" s="393"/>
      <c r="AF354" s="426"/>
      <c r="AG354" s="426"/>
      <c r="AH354" s="426"/>
      <c r="AI354" s="426"/>
      <c r="AJ354" s="427">
        <f t="shared" si="488"/>
        <v>115478.11500000001</v>
      </c>
      <c r="AK354" s="389">
        <f t="shared" si="447"/>
        <v>0.12104924091125786</v>
      </c>
      <c r="AL354" s="427">
        <f>AB354</f>
        <v>115478.11500000001</v>
      </c>
      <c r="AM354" s="387">
        <f t="shared" si="448"/>
        <v>0.12104924091125786</v>
      </c>
      <c r="AN354" s="387"/>
      <c r="AO354" s="387"/>
      <c r="AP354" s="426"/>
      <c r="AQ354" s="426"/>
      <c r="AR354" s="426"/>
      <c r="AS354" s="426"/>
      <c r="AT354" s="351"/>
      <c r="AU354" s="428"/>
      <c r="AV354" s="428"/>
      <c r="AW354" s="428"/>
      <c r="AX354" s="351"/>
      <c r="AY354" s="428"/>
      <c r="AZ354" s="428"/>
      <c r="BA354" s="428"/>
      <c r="BB354" s="428"/>
      <c r="BC354" s="428"/>
      <c r="BD354" s="428"/>
      <c r="BE354" s="429">
        <f t="shared" si="489"/>
        <v>0</v>
      </c>
      <c r="BF354" s="398">
        <f t="shared" si="441"/>
        <v>0</v>
      </c>
      <c r="BG354" s="429">
        <f>BR354</f>
        <v>0</v>
      </c>
      <c r="BH354" s="398">
        <f t="shared" si="442"/>
        <v>0</v>
      </c>
      <c r="BI354" s="428"/>
      <c r="BJ354" s="428"/>
      <c r="BK354" s="428"/>
      <c r="BL354" s="428"/>
    </row>
    <row r="355" spans="2:64" s="78" customFormat="1" ht="50.25" hidden="1" customHeight="1" x14ac:dyDescent="0.25">
      <c r="B355" s="358"/>
      <c r="C355" s="192" t="s">
        <v>341</v>
      </c>
      <c r="D355" s="426"/>
      <c r="E355" s="426"/>
      <c r="F355" s="426"/>
      <c r="G355" s="426"/>
      <c r="H355" s="426"/>
      <c r="I355" s="426"/>
      <c r="J355" s="426"/>
      <c r="K355" s="427">
        <f t="shared" si="485"/>
        <v>340705.84515000001</v>
      </c>
      <c r="L355" s="427">
        <v>340705.84515000001</v>
      </c>
      <c r="M355" s="427"/>
      <c r="N355" s="427"/>
      <c r="O355" s="427"/>
      <c r="P355" s="427">
        <f t="shared" ref="P355:P356" si="490">R355</f>
        <v>3133.038</v>
      </c>
      <c r="Q355" s="393">
        <f t="shared" si="443"/>
        <v>9.1957271781487656E-3</v>
      </c>
      <c r="R355" s="427">
        <v>3133.038</v>
      </c>
      <c r="S355" s="393">
        <f t="shared" si="444"/>
        <v>9.1957271781487656E-3</v>
      </c>
      <c r="T355" s="393"/>
      <c r="U355" s="393"/>
      <c r="V355" s="426"/>
      <c r="W355" s="426"/>
      <c r="X355" s="426"/>
      <c r="Y355" s="426"/>
      <c r="Z355" s="427">
        <f t="shared" si="487"/>
        <v>3133.038</v>
      </c>
      <c r="AA355" s="389">
        <f t="shared" si="445"/>
        <v>9.1957271781487656E-3</v>
      </c>
      <c r="AB355" s="427">
        <v>3133.038</v>
      </c>
      <c r="AC355" s="393">
        <f t="shared" si="446"/>
        <v>9.1957271781487656E-3</v>
      </c>
      <c r="AD355" s="393"/>
      <c r="AE355" s="393"/>
      <c r="AF355" s="426"/>
      <c r="AG355" s="426"/>
      <c r="AH355" s="426"/>
      <c r="AI355" s="426"/>
      <c r="AJ355" s="427">
        <f t="shared" si="488"/>
        <v>3133.038</v>
      </c>
      <c r="AK355" s="389">
        <f t="shared" si="447"/>
        <v>9.1957271781487656E-3</v>
      </c>
      <c r="AL355" s="427">
        <f>AB355</f>
        <v>3133.038</v>
      </c>
      <c r="AM355" s="387">
        <f t="shared" si="448"/>
        <v>9.1957271781487656E-3</v>
      </c>
      <c r="AN355" s="387"/>
      <c r="AO355" s="387"/>
      <c r="AP355" s="426"/>
      <c r="AQ355" s="426"/>
      <c r="AR355" s="426"/>
      <c r="AS355" s="426"/>
      <c r="AT355" s="351"/>
      <c r="AU355" s="428"/>
      <c r="AV355" s="428"/>
      <c r="AW355" s="428"/>
      <c r="AX355" s="351"/>
      <c r="AY355" s="428"/>
      <c r="AZ355" s="428"/>
      <c r="BA355" s="428"/>
      <c r="BB355" s="428"/>
      <c r="BC355" s="428"/>
      <c r="BD355" s="428"/>
      <c r="BE355" s="429"/>
      <c r="BF355" s="398"/>
      <c r="BG355" s="429"/>
      <c r="BH355" s="398"/>
      <c r="BI355" s="428"/>
      <c r="BJ355" s="428"/>
      <c r="BK355" s="428"/>
      <c r="BL355" s="428"/>
    </row>
    <row r="356" spans="2:64" s="78" customFormat="1" ht="50.25" hidden="1" customHeight="1" x14ac:dyDescent="0.25">
      <c r="B356" s="358"/>
      <c r="C356" s="192" t="s">
        <v>342</v>
      </c>
      <c r="D356" s="426"/>
      <c r="E356" s="426"/>
      <c r="F356" s="426"/>
      <c r="G356" s="426"/>
      <c r="H356" s="426"/>
      <c r="I356" s="426"/>
      <c r="J356" s="426"/>
      <c r="K356" s="427">
        <f t="shared" si="485"/>
        <v>68141.169030000005</v>
      </c>
      <c r="L356" s="427">
        <v>68141.169030000005</v>
      </c>
      <c r="M356" s="427"/>
      <c r="N356" s="427"/>
      <c r="O356" s="427"/>
      <c r="P356" s="427">
        <f t="shared" si="490"/>
        <v>75.94</v>
      </c>
      <c r="Q356" s="393">
        <f t="shared" si="443"/>
        <v>1.1144510885418837E-3</v>
      </c>
      <c r="R356" s="427">
        <v>75.94</v>
      </c>
      <c r="S356" s="393">
        <f t="shared" si="444"/>
        <v>1.1144510885418837E-3</v>
      </c>
      <c r="T356" s="393"/>
      <c r="U356" s="393"/>
      <c r="V356" s="426"/>
      <c r="W356" s="426"/>
      <c r="X356" s="426"/>
      <c r="Y356" s="426"/>
      <c r="Z356" s="427">
        <f t="shared" si="487"/>
        <v>75.94</v>
      </c>
      <c r="AA356" s="389">
        <f t="shared" si="445"/>
        <v>1.1144510885418837E-3</v>
      </c>
      <c r="AB356" s="427">
        <v>75.94</v>
      </c>
      <c r="AC356" s="393">
        <f t="shared" si="446"/>
        <v>1.1144510885418837E-3</v>
      </c>
      <c r="AD356" s="393"/>
      <c r="AE356" s="393"/>
      <c r="AF356" s="426"/>
      <c r="AG356" s="426"/>
      <c r="AH356" s="426"/>
      <c r="AI356" s="426"/>
      <c r="AJ356" s="427">
        <f t="shared" si="488"/>
        <v>75.94</v>
      </c>
      <c r="AK356" s="389">
        <f t="shared" si="447"/>
        <v>1.1144510885418837E-3</v>
      </c>
      <c r="AL356" s="427">
        <f>AB356</f>
        <v>75.94</v>
      </c>
      <c r="AM356" s="387">
        <f t="shared" si="448"/>
        <v>1.1144510885418837E-3</v>
      </c>
      <c r="AN356" s="387"/>
      <c r="AO356" s="387"/>
      <c r="AP356" s="426"/>
      <c r="AQ356" s="426"/>
      <c r="AR356" s="426"/>
      <c r="AS356" s="426"/>
      <c r="AT356" s="351"/>
      <c r="AU356" s="428"/>
      <c r="AV356" s="428"/>
      <c r="AW356" s="428"/>
      <c r="AX356" s="351"/>
      <c r="AY356" s="428"/>
      <c r="AZ356" s="428"/>
      <c r="BA356" s="428"/>
      <c r="BB356" s="428"/>
      <c r="BC356" s="428"/>
      <c r="BD356" s="428"/>
      <c r="BE356" s="429"/>
      <c r="BF356" s="398"/>
      <c r="BG356" s="429"/>
      <c r="BH356" s="398"/>
      <c r="BI356" s="428"/>
      <c r="BJ356" s="428"/>
      <c r="BK356" s="428"/>
      <c r="BL356" s="428"/>
    </row>
    <row r="357" spans="2:64" s="79" customFormat="1" ht="46.5" hidden="1" customHeight="1" x14ac:dyDescent="0.25">
      <c r="B357" s="318"/>
      <c r="C357" s="192"/>
      <c r="D357" s="422"/>
      <c r="E357" s="422"/>
      <c r="F357" s="422"/>
      <c r="G357" s="422"/>
      <c r="H357" s="422"/>
      <c r="I357" s="422"/>
      <c r="J357" s="422"/>
      <c r="K357" s="427"/>
      <c r="L357" s="427"/>
      <c r="M357" s="427"/>
      <c r="N357" s="423"/>
      <c r="O357" s="423"/>
      <c r="P357" s="427"/>
      <c r="Q357" s="393"/>
      <c r="R357" s="423"/>
      <c r="S357" s="393" t="e">
        <f t="shared" si="444"/>
        <v>#DIV/0!</v>
      </c>
      <c r="T357" s="393"/>
      <c r="U357" s="393"/>
      <c r="V357" s="422"/>
      <c r="W357" s="422"/>
      <c r="X357" s="422"/>
      <c r="Y357" s="422"/>
      <c r="Z357" s="427"/>
      <c r="AA357" s="389"/>
      <c r="AB357" s="423"/>
      <c r="AC357" s="393"/>
      <c r="AD357" s="393"/>
      <c r="AE357" s="393"/>
      <c r="AF357" s="422"/>
      <c r="AG357" s="422"/>
      <c r="AH357" s="422"/>
      <c r="AI357" s="422"/>
      <c r="AJ357" s="427"/>
      <c r="AK357" s="389"/>
      <c r="AL357" s="427"/>
      <c r="AM357" s="387" t="e">
        <f t="shared" si="448"/>
        <v>#DIV/0!</v>
      </c>
      <c r="AN357" s="387"/>
      <c r="AO357" s="387"/>
      <c r="AP357" s="422"/>
      <c r="AQ357" s="422"/>
      <c r="AR357" s="422"/>
      <c r="AS357" s="422"/>
      <c r="AT357" s="424"/>
      <c r="AU357" s="421"/>
      <c r="AV357" s="421"/>
      <c r="AW357" s="421"/>
      <c r="AX357" s="424"/>
      <c r="AY357" s="421"/>
      <c r="AZ357" s="421"/>
      <c r="BA357" s="421"/>
      <c r="BB357" s="421"/>
      <c r="BC357" s="421"/>
      <c r="BD357" s="421"/>
      <c r="BE357" s="429"/>
      <c r="BF357" s="398"/>
      <c r="BG357" s="429"/>
      <c r="BH357" s="398"/>
      <c r="BI357" s="421"/>
      <c r="BJ357" s="421"/>
      <c r="BK357" s="421"/>
      <c r="BL357" s="421"/>
    </row>
    <row r="358" spans="2:64" s="133" customFormat="1" ht="50.25" hidden="1" customHeight="1" x14ac:dyDescent="0.25">
      <c r="B358" s="358"/>
      <c r="C358" s="192"/>
      <c r="D358" s="426"/>
      <c r="E358" s="426"/>
      <c r="F358" s="426"/>
      <c r="G358" s="426"/>
      <c r="H358" s="426"/>
      <c r="I358" s="426"/>
      <c r="J358" s="426"/>
      <c r="K358" s="427"/>
      <c r="L358" s="427"/>
      <c r="M358" s="427"/>
      <c r="N358" s="427"/>
      <c r="O358" s="427"/>
      <c r="P358" s="427"/>
      <c r="Q358" s="387"/>
      <c r="R358" s="427"/>
      <c r="S358" s="393" t="e">
        <f t="shared" si="444"/>
        <v>#DIV/0!</v>
      </c>
      <c r="T358" s="393"/>
      <c r="U358" s="393"/>
      <c r="V358" s="426"/>
      <c r="W358" s="426"/>
      <c r="X358" s="426"/>
      <c r="Y358" s="426"/>
      <c r="Z358" s="427"/>
      <c r="AA358" s="387"/>
      <c r="AB358" s="427"/>
      <c r="AC358" s="387"/>
      <c r="AD358" s="387"/>
      <c r="AE358" s="387"/>
      <c r="AF358" s="426"/>
      <c r="AG358" s="426"/>
      <c r="AH358" s="426"/>
      <c r="AI358" s="426"/>
      <c r="AJ358" s="427"/>
      <c r="AK358" s="389"/>
      <c r="AL358" s="427"/>
      <c r="AM358" s="387" t="e">
        <f t="shared" si="448"/>
        <v>#DIV/0!</v>
      </c>
      <c r="AN358" s="387"/>
      <c r="AO358" s="387"/>
      <c r="AP358" s="426"/>
      <c r="AQ358" s="426"/>
      <c r="AR358" s="426"/>
      <c r="AS358" s="426"/>
      <c r="AT358" s="351"/>
      <c r="AU358" s="428"/>
      <c r="AV358" s="428"/>
      <c r="AW358" s="428"/>
      <c r="AX358" s="351"/>
      <c r="AY358" s="428"/>
      <c r="AZ358" s="428"/>
      <c r="BA358" s="428"/>
      <c r="BB358" s="428"/>
      <c r="BC358" s="428"/>
      <c r="BD358" s="428"/>
      <c r="BE358" s="429">
        <f t="shared" ref="BE358:BE371" si="491">BG358</f>
        <v>0</v>
      </c>
      <c r="BF358" s="405" t="e">
        <f t="shared" si="441"/>
        <v>#DIV/0!</v>
      </c>
      <c r="BG358" s="429">
        <f>L358-AB358</f>
        <v>0</v>
      </c>
      <c r="BH358" s="405" t="e">
        <f t="shared" si="442"/>
        <v>#DIV/0!</v>
      </c>
      <c r="BI358" s="428"/>
      <c r="BJ358" s="428"/>
      <c r="BK358" s="428"/>
      <c r="BL358" s="428"/>
    </row>
    <row r="359" spans="2:64" s="133" customFormat="1" ht="50.25" hidden="1" customHeight="1" x14ac:dyDescent="0.25">
      <c r="B359" s="358"/>
      <c r="C359" s="192"/>
      <c r="D359" s="426"/>
      <c r="E359" s="426"/>
      <c r="F359" s="426"/>
      <c r="G359" s="426"/>
      <c r="H359" s="426"/>
      <c r="I359" s="426"/>
      <c r="J359" s="426"/>
      <c r="K359" s="427"/>
      <c r="L359" s="427"/>
      <c r="M359" s="427"/>
      <c r="N359" s="427"/>
      <c r="O359" s="427"/>
      <c r="P359" s="427"/>
      <c r="Q359" s="387"/>
      <c r="R359" s="427"/>
      <c r="S359" s="393" t="e">
        <f t="shared" si="444"/>
        <v>#DIV/0!</v>
      </c>
      <c r="T359" s="393"/>
      <c r="U359" s="393"/>
      <c r="V359" s="426"/>
      <c r="W359" s="426"/>
      <c r="X359" s="426"/>
      <c r="Y359" s="426"/>
      <c r="Z359" s="427"/>
      <c r="AA359" s="387"/>
      <c r="AB359" s="427"/>
      <c r="AC359" s="387"/>
      <c r="AD359" s="387"/>
      <c r="AE359" s="387"/>
      <c r="AF359" s="426"/>
      <c r="AG359" s="426"/>
      <c r="AH359" s="426"/>
      <c r="AI359" s="426"/>
      <c r="AJ359" s="427"/>
      <c r="AK359" s="389"/>
      <c r="AL359" s="427"/>
      <c r="AM359" s="387" t="e">
        <f t="shared" si="448"/>
        <v>#DIV/0!</v>
      </c>
      <c r="AN359" s="387"/>
      <c r="AO359" s="387"/>
      <c r="AP359" s="426"/>
      <c r="AQ359" s="426"/>
      <c r="AR359" s="426"/>
      <c r="AS359" s="426"/>
      <c r="AT359" s="351"/>
      <c r="AU359" s="428"/>
      <c r="AV359" s="428"/>
      <c r="AW359" s="428"/>
      <c r="AX359" s="351"/>
      <c r="AY359" s="428"/>
      <c r="AZ359" s="428"/>
      <c r="BA359" s="428"/>
      <c r="BB359" s="428"/>
      <c r="BC359" s="428"/>
      <c r="BD359" s="428"/>
      <c r="BE359" s="429">
        <f t="shared" si="491"/>
        <v>0</v>
      </c>
      <c r="BF359" s="405" t="e">
        <f t="shared" ref="BF359:BF426" si="492">BE359/K359</f>
        <v>#DIV/0!</v>
      </c>
      <c r="BG359" s="429">
        <f>L359-AB359</f>
        <v>0</v>
      </c>
      <c r="BH359" s="405" t="e">
        <f t="shared" ref="BH359:BH377" si="493">BG359/L359</f>
        <v>#DIV/0!</v>
      </c>
      <c r="BI359" s="428"/>
      <c r="BJ359" s="428"/>
      <c r="BK359" s="428"/>
      <c r="BL359" s="428"/>
    </row>
    <row r="360" spans="2:64" s="75" customFormat="1" ht="168.75" customHeight="1" x14ac:dyDescent="0.25">
      <c r="B360" s="301" t="s">
        <v>141</v>
      </c>
      <c r="C360" s="190" t="s">
        <v>142</v>
      </c>
      <c r="D360" s="302"/>
      <c r="E360" s="302"/>
      <c r="F360" s="302"/>
      <c r="G360" s="302"/>
      <c r="H360" s="302"/>
      <c r="I360" s="302"/>
      <c r="J360" s="302"/>
      <c r="K360" s="304">
        <f t="shared" si="485"/>
        <v>1500000</v>
      </c>
      <c r="L360" s="304">
        <f>L361+L365</f>
        <v>1500000</v>
      </c>
      <c r="M360" s="304"/>
      <c r="N360" s="304"/>
      <c r="O360" s="304"/>
      <c r="P360" s="304">
        <f t="shared" si="486"/>
        <v>37497.729869999996</v>
      </c>
      <c r="Q360" s="389">
        <f t="shared" si="443"/>
        <v>2.4998486579999996E-2</v>
      </c>
      <c r="R360" s="304">
        <f>R361+R365</f>
        <v>37497.729869999996</v>
      </c>
      <c r="S360" s="389">
        <f t="shared" si="444"/>
        <v>2.4998486579999996E-2</v>
      </c>
      <c r="T360" s="389"/>
      <c r="U360" s="389"/>
      <c r="V360" s="302"/>
      <c r="W360" s="302"/>
      <c r="X360" s="302"/>
      <c r="Y360" s="302"/>
      <c r="Z360" s="304">
        <f t="shared" si="487"/>
        <v>27341.287909999999</v>
      </c>
      <c r="AA360" s="389">
        <f t="shared" si="445"/>
        <v>1.8227525273333333E-2</v>
      </c>
      <c r="AB360" s="304">
        <f>AB361+AB365</f>
        <v>27341.287909999999</v>
      </c>
      <c r="AC360" s="389">
        <f t="shared" si="446"/>
        <v>1.8227525273333333E-2</v>
      </c>
      <c r="AD360" s="389"/>
      <c r="AE360" s="389"/>
      <c r="AF360" s="302"/>
      <c r="AG360" s="302"/>
      <c r="AH360" s="302"/>
      <c r="AI360" s="302"/>
      <c r="AJ360" s="304">
        <f t="shared" si="488"/>
        <v>1500000</v>
      </c>
      <c r="AK360" s="430">
        <f>AJ360/K360</f>
        <v>1</v>
      </c>
      <c r="AL360" s="304">
        <f>AL361+AL365</f>
        <v>1500000</v>
      </c>
      <c r="AM360" s="431">
        <f t="shared" si="448"/>
        <v>1</v>
      </c>
      <c r="AN360" s="431"/>
      <c r="AO360" s="431"/>
      <c r="AP360" s="302"/>
      <c r="AQ360" s="302"/>
      <c r="AR360" s="302"/>
      <c r="AS360" s="302"/>
      <c r="AT360" s="331"/>
      <c r="AU360" s="305"/>
      <c r="AV360" s="305"/>
      <c r="AW360" s="305"/>
      <c r="AX360" s="331"/>
      <c r="AY360" s="305"/>
      <c r="AZ360" s="305"/>
      <c r="BA360" s="305"/>
      <c r="BB360" s="305"/>
      <c r="BC360" s="305"/>
      <c r="BD360" s="305"/>
      <c r="BE360" s="306">
        <f t="shared" si="491"/>
        <v>1472658.71209</v>
      </c>
      <c r="BF360" s="390">
        <f t="shared" si="492"/>
        <v>0.98177247472666673</v>
      </c>
      <c r="BG360" s="306">
        <f>BG361+BG365</f>
        <v>1472658.71209</v>
      </c>
      <c r="BH360" s="390">
        <f t="shared" si="493"/>
        <v>0.98177247472666673</v>
      </c>
      <c r="BI360" s="305"/>
      <c r="BJ360" s="305"/>
      <c r="BK360" s="305"/>
      <c r="BL360" s="305"/>
    </row>
    <row r="361" spans="2:64" s="75" customFormat="1" ht="50.25" hidden="1" customHeight="1" x14ac:dyDescent="0.25">
      <c r="B361" s="301"/>
      <c r="C361" s="186" t="s">
        <v>56</v>
      </c>
      <c r="D361" s="302"/>
      <c r="E361" s="302"/>
      <c r="F361" s="302"/>
      <c r="G361" s="302"/>
      <c r="H361" s="302"/>
      <c r="I361" s="302"/>
      <c r="J361" s="302"/>
      <c r="K361" s="304">
        <f t="shared" si="485"/>
        <v>0</v>
      </c>
      <c r="L361" s="304">
        <f>L362+L363+L364</f>
        <v>0</v>
      </c>
      <c r="M361" s="304"/>
      <c r="N361" s="304"/>
      <c r="O361" s="304"/>
      <c r="P361" s="304">
        <f t="shared" si="486"/>
        <v>0</v>
      </c>
      <c r="Q361" s="389" t="e">
        <f t="shared" ref="Q361:Q433" si="494">P361/K361</f>
        <v>#DIV/0!</v>
      </c>
      <c r="R361" s="304">
        <f>R362+R363+R364</f>
        <v>0</v>
      </c>
      <c r="S361" s="389" t="e">
        <f t="shared" ref="S361:S379" si="495">R361/L361</f>
        <v>#DIV/0!</v>
      </c>
      <c r="T361" s="389"/>
      <c r="U361" s="389"/>
      <c r="V361" s="302"/>
      <c r="W361" s="302"/>
      <c r="X361" s="302"/>
      <c r="Y361" s="302"/>
      <c r="Z361" s="304">
        <f t="shared" si="487"/>
        <v>0</v>
      </c>
      <c r="AA361" s="389">
        <v>0</v>
      </c>
      <c r="AB361" s="304">
        <f>AB362+AB363+AB364</f>
        <v>0</v>
      </c>
      <c r="AC361" s="389">
        <v>0</v>
      </c>
      <c r="AD361" s="389"/>
      <c r="AE361" s="389"/>
      <c r="AF361" s="302"/>
      <c r="AG361" s="302"/>
      <c r="AH361" s="302"/>
      <c r="AI361" s="302"/>
      <c r="AJ361" s="304">
        <f t="shared" si="488"/>
        <v>0</v>
      </c>
      <c r="AK361" s="430" t="e">
        <f t="shared" ref="AK361:AK379" si="496">AJ361/K361</f>
        <v>#DIV/0!</v>
      </c>
      <c r="AL361" s="304">
        <f>AL362+AL363+AL364</f>
        <v>0</v>
      </c>
      <c r="AM361" s="431" t="e">
        <f t="shared" ref="AM361:AM379" si="497">AL361/L361</f>
        <v>#DIV/0!</v>
      </c>
      <c r="AN361" s="431"/>
      <c r="AO361" s="431"/>
      <c r="AP361" s="302"/>
      <c r="AQ361" s="302"/>
      <c r="AR361" s="302"/>
      <c r="AS361" s="302"/>
      <c r="AT361" s="351"/>
      <c r="AU361" s="305"/>
      <c r="AV361" s="305"/>
      <c r="AW361" s="305"/>
      <c r="AX361" s="351"/>
      <c r="AY361" s="305"/>
      <c r="AZ361" s="305"/>
      <c r="BA361" s="305"/>
      <c r="BB361" s="305"/>
      <c r="BC361" s="305"/>
      <c r="BD361" s="305"/>
      <c r="BE361" s="306">
        <f t="shared" si="491"/>
        <v>0</v>
      </c>
      <c r="BF361" s="390" t="e">
        <f t="shared" si="492"/>
        <v>#DIV/0!</v>
      </c>
      <c r="BG361" s="306">
        <f>BG362+BG363+BG364</f>
        <v>0</v>
      </c>
      <c r="BH361" s="390" t="e">
        <f t="shared" si="493"/>
        <v>#DIV/0!</v>
      </c>
      <c r="BI361" s="305"/>
      <c r="BJ361" s="305"/>
      <c r="BK361" s="305"/>
      <c r="BL361" s="305"/>
    </row>
    <row r="362" spans="2:64" s="133" customFormat="1" ht="50.25" hidden="1" customHeight="1" x14ac:dyDescent="0.25">
      <c r="B362" s="358"/>
      <c r="C362" s="192" t="s">
        <v>138</v>
      </c>
      <c r="D362" s="426"/>
      <c r="E362" s="426"/>
      <c r="F362" s="426"/>
      <c r="G362" s="426"/>
      <c r="H362" s="426"/>
      <c r="I362" s="426"/>
      <c r="J362" s="426"/>
      <c r="K362" s="427">
        <f>L362</f>
        <v>0</v>
      </c>
      <c r="L362" s="427">
        <v>0</v>
      </c>
      <c r="M362" s="427"/>
      <c r="N362" s="427"/>
      <c r="O362" s="427"/>
      <c r="P362" s="427">
        <f t="shared" si="486"/>
        <v>0</v>
      </c>
      <c r="Q362" s="387" t="e">
        <f t="shared" si="494"/>
        <v>#DIV/0!</v>
      </c>
      <c r="R362" s="427">
        <v>0</v>
      </c>
      <c r="S362" s="387" t="e">
        <f t="shared" si="495"/>
        <v>#DIV/0!</v>
      </c>
      <c r="T362" s="387"/>
      <c r="U362" s="387"/>
      <c r="V362" s="426"/>
      <c r="W362" s="426"/>
      <c r="X362" s="426"/>
      <c r="Y362" s="426"/>
      <c r="Z362" s="427">
        <f t="shared" si="487"/>
        <v>0</v>
      </c>
      <c r="AA362" s="387" t="e">
        <f t="shared" ref="AA362:AA433" si="498">Z362/K362</f>
        <v>#DIV/0!</v>
      </c>
      <c r="AB362" s="427">
        <f>L362</f>
        <v>0</v>
      </c>
      <c r="AC362" s="387" t="e">
        <f t="shared" ref="AC362:AC379" si="499">AB362/L362</f>
        <v>#DIV/0!</v>
      </c>
      <c r="AD362" s="387"/>
      <c r="AE362" s="387"/>
      <c r="AF362" s="426"/>
      <c r="AG362" s="426"/>
      <c r="AH362" s="426"/>
      <c r="AI362" s="426"/>
      <c r="AJ362" s="427">
        <f t="shared" si="488"/>
        <v>0</v>
      </c>
      <c r="AK362" s="430" t="e">
        <f t="shared" si="496"/>
        <v>#DIV/0!</v>
      </c>
      <c r="AL362" s="427">
        <f>AB362</f>
        <v>0</v>
      </c>
      <c r="AM362" s="431" t="e">
        <f t="shared" si="497"/>
        <v>#DIV/0!</v>
      </c>
      <c r="AN362" s="431"/>
      <c r="AO362" s="431"/>
      <c r="AP362" s="426"/>
      <c r="AQ362" s="426"/>
      <c r="AR362" s="426"/>
      <c r="AS362" s="426"/>
      <c r="AT362" s="351"/>
      <c r="AU362" s="428"/>
      <c r="AV362" s="428"/>
      <c r="AW362" s="428"/>
      <c r="AX362" s="351"/>
      <c r="AY362" s="428"/>
      <c r="AZ362" s="428"/>
      <c r="BA362" s="428"/>
      <c r="BB362" s="428"/>
      <c r="BC362" s="428"/>
      <c r="BD362" s="428"/>
      <c r="BE362" s="429">
        <f t="shared" si="491"/>
        <v>0</v>
      </c>
      <c r="BF362" s="405" t="e">
        <f t="shared" si="492"/>
        <v>#DIV/0!</v>
      </c>
      <c r="BG362" s="429">
        <f>L362-AB362</f>
        <v>0</v>
      </c>
      <c r="BH362" s="405" t="e">
        <f t="shared" si="493"/>
        <v>#DIV/0!</v>
      </c>
      <c r="BI362" s="428"/>
      <c r="BJ362" s="428"/>
      <c r="BK362" s="428"/>
      <c r="BL362" s="428"/>
    </row>
    <row r="363" spans="2:64" s="77" customFormat="1" ht="50.25" hidden="1" customHeight="1" x14ac:dyDescent="0.25">
      <c r="B363" s="301"/>
      <c r="C363" s="192" t="s">
        <v>139</v>
      </c>
      <c r="D363" s="302"/>
      <c r="E363" s="302"/>
      <c r="F363" s="302"/>
      <c r="G363" s="302"/>
      <c r="H363" s="302"/>
      <c r="I363" s="302"/>
      <c r="J363" s="302"/>
      <c r="K363" s="427">
        <v>0</v>
      </c>
      <c r="L363" s="427">
        <v>0</v>
      </c>
      <c r="M363" s="427"/>
      <c r="N363" s="304"/>
      <c r="O363" s="304"/>
      <c r="P363" s="427">
        <f t="shared" si="486"/>
        <v>0</v>
      </c>
      <c r="Q363" s="387">
        <v>0</v>
      </c>
      <c r="R363" s="427">
        <f>AF363</f>
        <v>0</v>
      </c>
      <c r="S363" s="387" t="e">
        <f t="shared" si="495"/>
        <v>#DIV/0!</v>
      </c>
      <c r="T363" s="387"/>
      <c r="U363" s="387"/>
      <c r="V363" s="426"/>
      <c r="W363" s="426"/>
      <c r="X363" s="426"/>
      <c r="Y363" s="426"/>
      <c r="Z363" s="427">
        <f t="shared" si="487"/>
        <v>0</v>
      </c>
      <c r="AA363" s="387">
        <v>0</v>
      </c>
      <c r="AB363" s="427">
        <f>AQ363</f>
        <v>0</v>
      </c>
      <c r="AC363" s="387">
        <v>0</v>
      </c>
      <c r="AD363" s="387"/>
      <c r="AE363" s="387"/>
      <c r="AF363" s="426"/>
      <c r="AG363" s="426"/>
      <c r="AH363" s="426"/>
      <c r="AI363" s="426"/>
      <c r="AJ363" s="427">
        <f t="shared" si="488"/>
        <v>0</v>
      </c>
      <c r="AK363" s="430" t="e">
        <f t="shared" si="496"/>
        <v>#DIV/0!</v>
      </c>
      <c r="AL363" s="427">
        <f>AY363</f>
        <v>0</v>
      </c>
      <c r="AM363" s="431" t="e">
        <f t="shared" si="497"/>
        <v>#DIV/0!</v>
      </c>
      <c r="AN363" s="431"/>
      <c r="AO363" s="431"/>
      <c r="AP363" s="426"/>
      <c r="AQ363" s="426"/>
      <c r="AR363" s="426"/>
      <c r="AS363" s="426"/>
      <c r="AT363" s="351"/>
      <c r="AU363" s="305"/>
      <c r="AV363" s="305"/>
      <c r="AW363" s="305"/>
      <c r="AX363" s="351"/>
      <c r="AY363" s="305"/>
      <c r="AZ363" s="305"/>
      <c r="BA363" s="305"/>
      <c r="BB363" s="305"/>
      <c r="BC363" s="305"/>
      <c r="BD363" s="305"/>
      <c r="BE363" s="429">
        <f t="shared" si="491"/>
        <v>0</v>
      </c>
      <c r="BF363" s="398" t="e">
        <f t="shared" si="492"/>
        <v>#DIV/0!</v>
      </c>
      <c r="BG363" s="429">
        <f>BR363</f>
        <v>0</v>
      </c>
      <c r="BH363" s="398" t="e">
        <f t="shared" si="493"/>
        <v>#DIV/0!</v>
      </c>
      <c r="BI363" s="428"/>
      <c r="BJ363" s="428"/>
      <c r="BK363" s="428"/>
      <c r="BL363" s="428"/>
    </row>
    <row r="364" spans="2:64" s="77" customFormat="1" ht="50.25" hidden="1" customHeight="1" x14ac:dyDescent="0.25">
      <c r="B364" s="301"/>
      <c r="C364" s="192" t="s">
        <v>140</v>
      </c>
      <c r="D364" s="302"/>
      <c r="E364" s="302"/>
      <c r="F364" s="302"/>
      <c r="G364" s="302"/>
      <c r="H364" s="302"/>
      <c r="I364" s="302"/>
      <c r="J364" s="302"/>
      <c r="K364" s="427">
        <f t="shared" ref="K364:K371" si="500">L364</f>
        <v>0</v>
      </c>
      <c r="L364" s="427">
        <v>0</v>
      </c>
      <c r="M364" s="427"/>
      <c r="N364" s="304"/>
      <c r="O364" s="304"/>
      <c r="P364" s="427">
        <f t="shared" si="486"/>
        <v>0</v>
      </c>
      <c r="Q364" s="387" t="e">
        <f t="shared" si="494"/>
        <v>#DIV/0!</v>
      </c>
      <c r="R364" s="427">
        <f>AF364</f>
        <v>0</v>
      </c>
      <c r="S364" s="387" t="e">
        <f t="shared" si="495"/>
        <v>#DIV/0!</v>
      </c>
      <c r="T364" s="387"/>
      <c r="U364" s="387"/>
      <c r="V364" s="426"/>
      <c r="W364" s="426"/>
      <c r="X364" s="426"/>
      <c r="Y364" s="426"/>
      <c r="Z364" s="427">
        <f t="shared" si="487"/>
        <v>0</v>
      </c>
      <c r="AA364" s="387" t="e">
        <f t="shared" si="498"/>
        <v>#DIV/0!</v>
      </c>
      <c r="AB364" s="427">
        <f>AQ364</f>
        <v>0</v>
      </c>
      <c r="AC364" s="387" t="e">
        <f t="shared" si="499"/>
        <v>#DIV/0!</v>
      </c>
      <c r="AD364" s="387"/>
      <c r="AE364" s="387"/>
      <c r="AF364" s="426"/>
      <c r="AG364" s="426"/>
      <c r="AH364" s="426"/>
      <c r="AI364" s="426"/>
      <c r="AJ364" s="427">
        <f t="shared" si="488"/>
        <v>0</v>
      </c>
      <c r="AK364" s="430" t="e">
        <f t="shared" si="496"/>
        <v>#DIV/0!</v>
      </c>
      <c r="AL364" s="427">
        <f>AY364</f>
        <v>0</v>
      </c>
      <c r="AM364" s="431" t="e">
        <f t="shared" si="497"/>
        <v>#DIV/0!</v>
      </c>
      <c r="AN364" s="431"/>
      <c r="AO364" s="431"/>
      <c r="AP364" s="426"/>
      <c r="AQ364" s="426"/>
      <c r="AR364" s="426"/>
      <c r="AS364" s="426"/>
      <c r="AT364" s="351"/>
      <c r="AU364" s="305"/>
      <c r="AV364" s="305"/>
      <c r="AW364" s="305"/>
      <c r="AX364" s="351"/>
      <c r="AY364" s="305"/>
      <c r="AZ364" s="305"/>
      <c r="BA364" s="305"/>
      <c r="BB364" s="305"/>
      <c r="BC364" s="305"/>
      <c r="BD364" s="305"/>
      <c r="BE364" s="429">
        <f t="shared" si="491"/>
        <v>0</v>
      </c>
      <c r="BF364" s="398" t="e">
        <f t="shared" si="492"/>
        <v>#DIV/0!</v>
      </c>
      <c r="BG364" s="429">
        <f>BR364</f>
        <v>0</v>
      </c>
      <c r="BH364" s="398" t="e">
        <f t="shared" si="493"/>
        <v>#DIV/0!</v>
      </c>
      <c r="BI364" s="428"/>
      <c r="BJ364" s="428"/>
      <c r="BK364" s="428"/>
      <c r="BL364" s="428"/>
    </row>
    <row r="365" spans="2:64" s="79" customFormat="1" ht="46.5" customHeight="1" x14ac:dyDescent="0.25">
      <c r="B365" s="318"/>
      <c r="C365" s="204" t="s">
        <v>136</v>
      </c>
      <c r="D365" s="422"/>
      <c r="E365" s="422"/>
      <c r="F365" s="422"/>
      <c r="G365" s="422"/>
      <c r="H365" s="422"/>
      <c r="I365" s="422"/>
      <c r="J365" s="422"/>
      <c r="K365" s="423">
        <f t="shared" si="500"/>
        <v>1500000</v>
      </c>
      <c r="L365" s="423">
        <f>SUM(L366:L369)</f>
        <v>1500000</v>
      </c>
      <c r="M365" s="423"/>
      <c r="N365" s="423"/>
      <c r="O365" s="423"/>
      <c r="P365" s="423">
        <f t="shared" si="486"/>
        <v>37497.729869999996</v>
      </c>
      <c r="Q365" s="409">
        <f t="shared" si="494"/>
        <v>2.4998486579999996E-2</v>
      </c>
      <c r="R365" s="423">
        <f>SUM(R366:R369)</f>
        <v>37497.729869999996</v>
      </c>
      <c r="S365" s="409">
        <f t="shared" si="495"/>
        <v>2.4998486579999996E-2</v>
      </c>
      <c r="T365" s="409"/>
      <c r="U365" s="409"/>
      <c r="V365" s="422"/>
      <c r="W365" s="422"/>
      <c r="X365" s="422"/>
      <c r="Y365" s="422"/>
      <c r="Z365" s="423">
        <f t="shared" si="487"/>
        <v>27341.287909999999</v>
      </c>
      <c r="AA365" s="409">
        <f t="shared" si="498"/>
        <v>1.8227525273333333E-2</v>
      </c>
      <c r="AB365" s="423">
        <f>SUM(AB366:AB369)</f>
        <v>27341.287909999999</v>
      </c>
      <c r="AC365" s="409">
        <f t="shared" si="499"/>
        <v>1.8227525273333333E-2</v>
      </c>
      <c r="AD365" s="409"/>
      <c r="AE365" s="409"/>
      <c r="AF365" s="422"/>
      <c r="AG365" s="422"/>
      <c r="AH365" s="422"/>
      <c r="AI365" s="422"/>
      <c r="AJ365" s="423">
        <f t="shared" si="488"/>
        <v>1500000</v>
      </c>
      <c r="AK365" s="432">
        <f t="shared" si="496"/>
        <v>1</v>
      </c>
      <c r="AL365" s="423">
        <f>SUM(AL366:AL369)</f>
        <v>1500000</v>
      </c>
      <c r="AM365" s="431">
        <f t="shared" si="497"/>
        <v>1</v>
      </c>
      <c r="AN365" s="431"/>
      <c r="AO365" s="431"/>
      <c r="AP365" s="422"/>
      <c r="AQ365" s="422"/>
      <c r="AR365" s="422"/>
      <c r="AS365" s="422"/>
      <c r="AT365" s="424"/>
      <c r="AU365" s="421"/>
      <c r="AV365" s="421"/>
      <c r="AW365" s="421"/>
      <c r="AX365" s="424"/>
      <c r="AY365" s="421"/>
      <c r="AZ365" s="421"/>
      <c r="BA365" s="421"/>
      <c r="BB365" s="421"/>
      <c r="BC365" s="421"/>
      <c r="BD365" s="421"/>
      <c r="BE365" s="425">
        <f t="shared" si="491"/>
        <v>1472658.71209</v>
      </c>
      <c r="BF365" s="410">
        <f t="shared" si="492"/>
        <v>0.98177247472666673</v>
      </c>
      <c r="BG365" s="425">
        <f>SUM(BG366:BG369)</f>
        <v>1472658.71209</v>
      </c>
      <c r="BH365" s="410">
        <f t="shared" si="493"/>
        <v>0.98177247472666673</v>
      </c>
      <c r="BI365" s="421"/>
      <c r="BJ365" s="421"/>
      <c r="BK365" s="421"/>
      <c r="BL365" s="421"/>
    </row>
    <row r="366" spans="2:64" s="133" customFormat="1" ht="50.25" hidden="1" customHeight="1" x14ac:dyDescent="0.25">
      <c r="B366" s="358"/>
      <c r="C366" s="192" t="s">
        <v>139</v>
      </c>
      <c r="D366" s="426"/>
      <c r="E366" s="426"/>
      <c r="F366" s="426"/>
      <c r="G366" s="426"/>
      <c r="H366" s="426"/>
      <c r="I366" s="426"/>
      <c r="J366" s="426"/>
      <c r="K366" s="427">
        <f t="shared" si="500"/>
        <v>1421675.98539</v>
      </c>
      <c r="L366" s="427">
        <v>1421675.98539</v>
      </c>
      <c r="M366" s="427"/>
      <c r="N366" s="427"/>
      <c r="O366" s="427"/>
      <c r="P366" s="427">
        <f t="shared" si="486"/>
        <v>23783.135259999999</v>
      </c>
      <c r="Q366" s="387">
        <f t="shared" si="494"/>
        <v>1.6728942110867624E-2</v>
      </c>
      <c r="R366" s="427">
        <v>23783.135259999999</v>
      </c>
      <c r="S366" s="387">
        <f t="shared" si="495"/>
        <v>1.6728942110867624E-2</v>
      </c>
      <c r="T366" s="387"/>
      <c r="U366" s="387"/>
      <c r="V366" s="426"/>
      <c r="W366" s="426"/>
      <c r="X366" s="426"/>
      <c r="Y366" s="426"/>
      <c r="Z366" s="427">
        <f t="shared" si="487"/>
        <v>13626.693300000001</v>
      </c>
      <c r="AA366" s="387">
        <f t="shared" si="498"/>
        <v>9.5849500449020179E-3</v>
      </c>
      <c r="AB366" s="427">
        <v>13626.693300000001</v>
      </c>
      <c r="AC366" s="387">
        <f t="shared" si="499"/>
        <v>9.5849500449020179E-3</v>
      </c>
      <c r="AD366" s="387"/>
      <c r="AE366" s="387"/>
      <c r="AF366" s="426"/>
      <c r="AG366" s="426"/>
      <c r="AH366" s="426"/>
      <c r="AI366" s="426"/>
      <c r="AJ366" s="427">
        <f t="shared" si="488"/>
        <v>1421675.98539</v>
      </c>
      <c r="AK366" s="430">
        <f t="shared" si="496"/>
        <v>1</v>
      </c>
      <c r="AL366" s="427">
        <f>1421675.98539</f>
        <v>1421675.98539</v>
      </c>
      <c r="AM366" s="431">
        <f t="shared" si="497"/>
        <v>1</v>
      </c>
      <c r="AN366" s="431"/>
      <c r="AO366" s="431"/>
      <c r="AP366" s="426"/>
      <c r="AQ366" s="426"/>
      <c r="AR366" s="426"/>
      <c r="AS366" s="426"/>
      <c r="AT366" s="351"/>
      <c r="AU366" s="428"/>
      <c r="AV366" s="428"/>
      <c r="AW366" s="428"/>
      <c r="AX366" s="351"/>
      <c r="AY366" s="428"/>
      <c r="AZ366" s="428"/>
      <c r="BA366" s="428"/>
      <c r="BB366" s="428"/>
      <c r="BC366" s="428"/>
      <c r="BD366" s="428"/>
      <c r="BE366" s="429">
        <f t="shared" si="491"/>
        <v>1408049.2920900001</v>
      </c>
      <c r="BF366" s="405">
        <f t="shared" si="492"/>
        <v>0.99041504995509799</v>
      </c>
      <c r="BG366" s="429">
        <f>L366-AB366</f>
        <v>1408049.2920900001</v>
      </c>
      <c r="BH366" s="405">
        <f t="shared" si="493"/>
        <v>0.99041504995509799</v>
      </c>
      <c r="BI366" s="428"/>
      <c r="BJ366" s="428"/>
      <c r="BK366" s="428"/>
      <c r="BL366" s="428"/>
    </row>
    <row r="367" spans="2:64" s="133" customFormat="1" ht="50.25" hidden="1" customHeight="1" x14ac:dyDescent="0.25">
      <c r="B367" s="358"/>
      <c r="C367" s="192" t="s">
        <v>138</v>
      </c>
      <c r="D367" s="426"/>
      <c r="E367" s="426"/>
      <c r="F367" s="426"/>
      <c r="G367" s="426"/>
      <c r="H367" s="426"/>
      <c r="I367" s="426"/>
      <c r="J367" s="426"/>
      <c r="K367" s="427">
        <f t="shared" si="500"/>
        <v>78324.014609999998</v>
      </c>
      <c r="L367" s="427">
        <v>78324.014609999998</v>
      </c>
      <c r="M367" s="427"/>
      <c r="N367" s="427"/>
      <c r="O367" s="427"/>
      <c r="P367" s="427">
        <f>R367</f>
        <v>13714.59461</v>
      </c>
      <c r="Q367" s="387">
        <f t="shared" si="494"/>
        <v>0.17510076160280214</v>
      </c>
      <c r="R367" s="427">
        <v>13714.59461</v>
      </c>
      <c r="S367" s="387">
        <f t="shared" si="495"/>
        <v>0.17510076160280214</v>
      </c>
      <c r="T367" s="387"/>
      <c r="U367" s="387"/>
      <c r="V367" s="426"/>
      <c r="W367" s="426"/>
      <c r="X367" s="426"/>
      <c r="Y367" s="426"/>
      <c r="Z367" s="427">
        <f t="shared" si="487"/>
        <v>13714.59461</v>
      </c>
      <c r="AA367" s="387">
        <f t="shared" si="498"/>
        <v>0.17510076160280214</v>
      </c>
      <c r="AB367" s="427">
        <v>13714.59461</v>
      </c>
      <c r="AC367" s="387">
        <f t="shared" si="499"/>
        <v>0.17510076160280214</v>
      </c>
      <c r="AD367" s="387"/>
      <c r="AE367" s="387"/>
      <c r="AF367" s="426"/>
      <c r="AG367" s="426"/>
      <c r="AH367" s="426"/>
      <c r="AI367" s="426"/>
      <c r="AJ367" s="427">
        <f t="shared" si="488"/>
        <v>78324.014609999998</v>
      </c>
      <c r="AK367" s="430">
        <f t="shared" si="496"/>
        <v>1</v>
      </c>
      <c r="AL367" s="427">
        <v>78324.014609999998</v>
      </c>
      <c r="AM367" s="431">
        <f t="shared" si="497"/>
        <v>1</v>
      </c>
      <c r="AN367" s="431"/>
      <c r="AO367" s="431"/>
      <c r="AP367" s="426"/>
      <c r="AQ367" s="426"/>
      <c r="AR367" s="426"/>
      <c r="AS367" s="426"/>
      <c r="AT367" s="351"/>
      <c r="AU367" s="428"/>
      <c r="AV367" s="428"/>
      <c r="AW367" s="428"/>
      <c r="AX367" s="351"/>
      <c r="AY367" s="428"/>
      <c r="AZ367" s="428"/>
      <c r="BA367" s="428"/>
      <c r="BB367" s="428"/>
      <c r="BC367" s="428"/>
      <c r="BD367" s="428"/>
      <c r="BE367" s="429">
        <f t="shared" si="491"/>
        <v>64609.42</v>
      </c>
      <c r="BF367" s="405">
        <f t="shared" si="492"/>
        <v>0.82489923839719792</v>
      </c>
      <c r="BG367" s="429">
        <f t="shared" ref="BG367:BG369" si="501">L367-AB367</f>
        <v>64609.42</v>
      </c>
      <c r="BH367" s="405">
        <f t="shared" si="493"/>
        <v>0.82489923839719792</v>
      </c>
      <c r="BI367" s="428"/>
      <c r="BJ367" s="428"/>
      <c r="BK367" s="428"/>
      <c r="BL367" s="428"/>
    </row>
    <row r="368" spans="2:64" s="133" customFormat="1" ht="50.25" hidden="1" customHeight="1" x14ac:dyDescent="0.25">
      <c r="B368" s="358"/>
      <c r="C368" s="191" t="s">
        <v>313</v>
      </c>
      <c r="D368" s="426"/>
      <c r="E368" s="426"/>
      <c r="F368" s="426"/>
      <c r="G368" s="426"/>
      <c r="H368" s="426"/>
      <c r="I368" s="426"/>
      <c r="J368" s="426"/>
      <c r="K368" s="427">
        <f t="shared" si="500"/>
        <v>0</v>
      </c>
      <c r="L368" s="427">
        <v>0</v>
      </c>
      <c r="M368" s="427"/>
      <c r="N368" s="427"/>
      <c r="O368" s="427"/>
      <c r="P368" s="427">
        <f>R368</f>
        <v>0</v>
      </c>
      <c r="Q368" s="387" t="e">
        <f t="shared" si="494"/>
        <v>#DIV/0!</v>
      </c>
      <c r="R368" s="427">
        <f>L368</f>
        <v>0</v>
      </c>
      <c r="S368" s="387" t="e">
        <f t="shared" si="495"/>
        <v>#DIV/0!</v>
      </c>
      <c r="T368" s="387"/>
      <c r="U368" s="387"/>
      <c r="V368" s="426"/>
      <c r="W368" s="426"/>
      <c r="X368" s="426"/>
      <c r="Y368" s="426"/>
      <c r="Z368" s="427">
        <f>AB368</f>
        <v>0</v>
      </c>
      <c r="AA368" s="387" t="e">
        <f t="shared" si="498"/>
        <v>#DIV/0!</v>
      </c>
      <c r="AB368" s="427">
        <f t="shared" ref="AB368:AB369" si="502">L368</f>
        <v>0</v>
      </c>
      <c r="AC368" s="387" t="e">
        <f t="shared" si="499"/>
        <v>#DIV/0!</v>
      </c>
      <c r="AD368" s="387"/>
      <c r="AE368" s="387"/>
      <c r="AF368" s="426"/>
      <c r="AG368" s="426"/>
      <c r="AH368" s="426"/>
      <c r="AI368" s="426"/>
      <c r="AJ368" s="427">
        <f t="shared" si="488"/>
        <v>0</v>
      </c>
      <c r="AK368" s="430" t="e">
        <f t="shared" si="496"/>
        <v>#DIV/0!</v>
      </c>
      <c r="AL368" s="427">
        <f>AB368</f>
        <v>0</v>
      </c>
      <c r="AM368" s="431" t="e">
        <f t="shared" si="497"/>
        <v>#DIV/0!</v>
      </c>
      <c r="AN368" s="431"/>
      <c r="AO368" s="431"/>
      <c r="AP368" s="426"/>
      <c r="AQ368" s="426"/>
      <c r="AR368" s="426"/>
      <c r="AS368" s="426"/>
      <c r="AT368" s="351"/>
      <c r="AU368" s="428"/>
      <c r="AV368" s="428"/>
      <c r="AW368" s="428"/>
      <c r="AX368" s="351"/>
      <c r="AY368" s="428"/>
      <c r="AZ368" s="428"/>
      <c r="BA368" s="428"/>
      <c r="BB368" s="428"/>
      <c r="BC368" s="428"/>
      <c r="BD368" s="428"/>
      <c r="BE368" s="429">
        <f t="shared" si="491"/>
        <v>0</v>
      </c>
      <c r="BF368" s="405" t="e">
        <f t="shared" si="492"/>
        <v>#DIV/0!</v>
      </c>
      <c r="BG368" s="429">
        <f t="shared" si="501"/>
        <v>0</v>
      </c>
      <c r="BH368" s="405" t="e">
        <f t="shared" si="493"/>
        <v>#DIV/0!</v>
      </c>
      <c r="BI368" s="428"/>
      <c r="BJ368" s="428"/>
      <c r="BK368" s="428"/>
      <c r="BL368" s="428"/>
    </row>
    <row r="369" spans="2:64" s="133" customFormat="1" ht="50.25" hidden="1" customHeight="1" x14ac:dyDescent="0.25">
      <c r="B369" s="358"/>
      <c r="C369" s="192" t="s">
        <v>140</v>
      </c>
      <c r="D369" s="426"/>
      <c r="E369" s="426"/>
      <c r="F369" s="426"/>
      <c r="G369" s="426"/>
      <c r="H369" s="426"/>
      <c r="I369" s="426"/>
      <c r="J369" s="426"/>
      <c r="K369" s="427">
        <f t="shared" si="500"/>
        <v>0</v>
      </c>
      <c r="L369" s="427">
        <v>0</v>
      </c>
      <c r="M369" s="427"/>
      <c r="N369" s="427"/>
      <c r="O369" s="427"/>
      <c r="P369" s="427">
        <f t="shared" si="486"/>
        <v>0</v>
      </c>
      <c r="Q369" s="387" t="e">
        <f t="shared" si="494"/>
        <v>#DIV/0!</v>
      </c>
      <c r="R369" s="427">
        <f>L369</f>
        <v>0</v>
      </c>
      <c r="S369" s="387" t="e">
        <f t="shared" si="495"/>
        <v>#DIV/0!</v>
      </c>
      <c r="T369" s="387"/>
      <c r="U369" s="387"/>
      <c r="V369" s="426"/>
      <c r="W369" s="426"/>
      <c r="X369" s="426"/>
      <c r="Y369" s="426"/>
      <c r="Z369" s="427">
        <f t="shared" si="487"/>
        <v>0</v>
      </c>
      <c r="AA369" s="387" t="e">
        <f t="shared" si="498"/>
        <v>#DIV/0!</v>
      </c>
      <c r="AB369" s="427">
        <f t="shared" si="502"/>
        <v>0</v>
      </c>
      <c r="AC369" s="387" t="e">
        <f t="shared" si="499"/>
        <v>#DIV/0!</v>
      </c>
      <c r="AD369" s="387"/>
      <c r="AE369" s="387"/>
      <c r="AF369" s="426"/>
      <c r="AG369" s="426"/>
      <c r="AH369" s="426"/>
      <c r="AI369" s="426"/>
      <c r="AJ369" s="427">
        <f t="shared" si="488"/>
        <v>0</v>
      </c>
      <c r="AK369" s="430" t="e">
        <f t="shared" si="496"/>
        <v>#DIV/0!</v>
      </c>
      <c r="AL369" s="427">
        <f>AB369</f>
        <v>0</v>
      </c>
      <c r="AM369" s="431" t="e">
        <f t="shared" si="497"/>
        <v>#DIV/0!</v>
      </c>
      <c r="AN369" s="431"/>
      <c r="AO369" s="431"/>
      <c r="AP369" s="426"/>
      <c r="AQ369" s="426"/>
      <c r="AR369" s="426"/>
      <c r="AS369" s="426"/>
      <c r="AT369" s="351"/>
      <c r="AU369" s="428"/>
      <c r="AV369" s="428"/>
      <c r="AW369" s="428"/>
      <c r="AX369" s="351"/>
      <c r="AY369" s="428"/>
      <c r="AZ369" s="428"/>
      <c r="BA369" s="428"/>
      <c r="BB369" s="428"/>
      <c r="BC369" s="428"/>
      <c r="BD369" s="428"/>
      <c r="BE369" s="429">
        <f t="shared" si="491"/>
        <v>0</v>
      </c>
      <c r="BF369" s="405" t="e">
        <f t="shared" si="492"/>
        <v>#DIV/0!</v>
      </c>
      <c r="BG369" s="429">
        <f t="shared" si="501"/>
        <v>0</v>
      </c>
      <c r="BH369" s="405" t="e">
        <f t="shared" si="493"/>
        <v>#DIV/0!</v>
      </c>
      <c r="BI369" s="428"/>
      <c r="BJ369" s="428"/>
      <c r="BK369" s="428"/>
      <c r="BL369" s="428"/>
    </row>
    <row r="370" spans="2:64" s="77" customFormat="1" ht="129" customHeight="1" x14ac:dyDescent="0.25">
      <c r="B370" s="301" t="s">
        <v>143</v>
      </c>
      <c r="C370" s="190" t="s">
        <v>144</v>
      </c>
      <c r="D370" s="302"/>
      <c r="E370" s="302"/>
      <c r="F370" s="302"/>
      <c r="G370" s="302"/>
      <c r="H370" s="302"/>
      <c r="I370" s="302"/>
      <c r="J370" s="302"/>
      <c r="K370" s="304">
        <f t="shared" si="500"/>
        <v>1257989</v>
      </c>
      <c r="L370" s="304">
        <f>L371+L374</f>
        <v>1257989</v>
      </c>
      <c r="M370" s="304"/>
      <c r="N370" s="304"/>
      <c r="O370" s="304"/>
      <c r="P370" s="304">
        <f t="shared" si="486"/>
        <v>182560.54463000002</v>
      </c>
      <c r="Q370" s="393">
        <f t="shared" si="494"/>
        <v>0.14512093876019586</v>
      </c>
      <c r="R370" s="304">
        <f>R371+R374</f>
        <v>182560.54463000002</v>
      </c>
      <c r="S370" s="393">
        <f t="shared" si="495"/>
        <v>0.14512093876019586</v>
      </c>
      <c r="T370" s="393"/>
      <c r="U370" s="393"/>
      <c r="V370" s="302"/>
      <c r="W370" s="302"/>
      <c r="X370" s="302"/>
      <c r="Y370" s="302"/>
      <c r="Z370" s="304">
        <f t="shared" si="487"/>
        <v>179077.93382999999</v>
      </c>
      <c r="AA370" s="389">
        <f t="shared" si="498"/>
        <v>0.14235254348805912</v>
      </c>
      <c r="AB370" s="304">
        <f>AB371+AB374</f>
        <v>179077.93382999999</v>
      </c>
      <c r="AC370" s="393">
        <f t="shared" si="499"/>
        <v>0.14235254348805912</v>
      </c>
      <c r="AD370" s="393"/>
      <c r="AE370" s="393"/>
      <c r="AF370" s="302"/>
      <c r="AG370" s="302"/>
      <c r="AH370" s="302"/>
      <c r="AI370" s="302"/>
      <c r="AJ370" s="304">
        <f t="shared" si="488"/>
        <v>1210023.7464999999</v>
      </c>
      <c r="AK370" s="430">
        <f t="shared" si="496"/>
        <v>0.96187148417037027</v>
      </c>
      <c r="AL370" s="304">
        <f>AL371+AL374</f>
        <v>1210023.7464999999</v>
      </c>
      <c r="AM370" s="431">
        <f t="shared" si="497"/>
        <v>0.96187148417037027</v>
      </c>
      <c r="AN370" s="431"/>
      <c r="AO370" s="431"/>
      <c r="AP370" s="302"/>
      <c r="AQ370" s="302"/>
      <c r="AR370" s="302"/>
      <c r="AS370" s="302"/>
      <c r="AT370" s="351"/>
      <c r="AU370" s="305"/>
      <c r="AV370" s="305"/>
      <c r="AW370" s="305"/>
      <c r="AX370" s="351"/>
      <c r="AY370" s="305"/>
      <c r="AZ370" s="305"/>
      <c r="BA370" s="305"/>
      <c r="BB370" s="305"/>
      <c r="BC370" s="305"/>
      <c r="BD370" s="305"/>
      <c r="BE370" s="306">
        <f t="shared" si="491"/>
        <v>1066755.05886</v>
      </c>
      <c r="BF370" s="398">
        <f t="shared" si="492"/>
        <v>0.84798440913235329</v>
      </c>
      <c r="BG370" s="306">
        <f>BG371+BG374</f>
        <v>1066755.05886</v>
      </c>
      <c r="BH370" s="398">
        <f t="shared" si="493"/>
        <v>0.84798440913235329</v>
      </c>
      <c r="BI370" s="305"/>
      <c r="BJ370" s="305"/>
      <c r="BK370" s="305"/>
      <c r="BL370" s="305"/>
    </row>
    <row r="371" spans="2:64" s="77" customFormat="1" ht="50.25" hidden="1" customHeight="1" x14ac:dyDescent="0.25">
      <c r="B371" s="301"/>
      <c r="C371" s="186" t="s">
        <v>56</v>
      </c>
      <c r="D371" s="302"/>
      <c r="E371" s="302"/>
      <c r="F371" s="302"/>
      <c r="G371" s="302"/>
      <c r="H371" s="302"/>
      <c r="I371" s="302"/>
      <c r="J371" s="302"/>
      <c r="K371" s="304">
        <f t="shared" si="500"/>
        <v>0</v>
      </c>
      <c r="L371" s="304">
        <f>SUM(L372:L373)</f>
        <v>0</v>
      </c>
      <c r="M371" s="304"/>
      <c r="N371" s="304"/>
      <c r="O371" s="304"/>
      <c r="P371" s="304">
        <f t="shared" si="486"/>
        <v>0</v>
      </c>
      <c r="Q371" s="393" t="e">
        <f t="shared" si="494"/>
        <v>#DIV/0!</v>
      </c>
      <c r="R371" s="304">
        <f>SUM(R372:R373)</f>
        <v>0</v>
      </c>
      <c r="S371" s="393" t="e">
        <f t="shared" si="495"/>
        <v>#DIV/0!</v>
      </c>
      <c r="T371" s="393"/>
      <c r="U371" s="393"/>
      <c r="V371" s="302"/>
      <c r="W371" s="302"/>
      <c r="X371" s="302"/>
      <c r="Y371" s="302"/>
      <c r="Z371" s="304">
        <f t="shared" si="487"/>
        <v>0</v>
      </c>
      <c r="AA371" s="389" t="e">
        <f t="shared" si="498"/>
        <v>#DIV/0!</v>
      </c>
      <c r="AB371" s="304">
        <f>SUM(AB372:AB373)</f>
        <v>0</v>
      </c>
      <c r="AC371" s="393" t="e">
        <f t="shared" si="499"/>
        <v>#DIV/0!</v>
      </c>
      <c r="AD371" s="393"/>
      <c r="AE371" s="393"/>
      <c r="AF371" s="302"/>
      <c r="AG371" s="302"/>
      <c r="AH371" s="302"/>
      <c r="AI371" s="302"/>
      <c r="AJ371" s="304">
        <f t="shared" si="488"/>
        <v>0</v>
      </c>
      <c r="AK371" s="430" t="e">
        <f t="shared" si="496"/>
        <v>#DIV/0!</v>
      </c>
      <c r="AL371" s="304">
        <f>AL372+AL373</f>
        <v>0</v>
      </c>
      <c r="AM371" s="431" t="e">
        <f t="shared" si="497"/>
        <v>#DIV/0!</v>
      </c>
      <c r="AN371" s="431"/>
      <c r="AO371" s="431"/>
      <c r="AP371" s="302"/>
      <c r="AQ371" s="302"/>
      <c r="AR371" s="302"/>
      <c r="AS371" s="302"/>
      <c r="AT371" s="351"/>
      <c r="AU371" s="305"/>
      <c r="AV371" s="305"/>
      <c r="AW371" s="305"/>
      <c r="AX371" s="351"/>
      <c r="AY371" s="305"/>
      <c r="AZ371" s="305"/>
      <c r="BA371" s="305"/>
      <c r="BB371" s="305"/>
      <c r="BC371" s="305"/>
      <c r="BD371" s="305"/>
      <c r="BE371" s="306">
        <f t="shared" si="491"/>
        <v>0</v>
      </c>
      <c r="BF371" s="398" t="e">
        <f t="shared" si="492"/>
        <v>#DIV/0!</v>
      </c>
      <c r="BG371" s="306">
        <f>SUM(BG372:BG373)</f>
        <v>0</v>
      </c>
      <c r="BH371" s="398" t="e">
        <f t="shared" si="493"/>
        <v>#DIV/0!</v>
      </c>
      <c r="BI371" s="305"/>
      <c r="BJ371" s="305"/>
      <c r="BK371" s="305"/>
      <c r="BL371" s="305"/>
    </row>
    <row r="372" spans="2:64" s="78" customFormat="1" ht="67.5" hidden="1" customHeight="1" x14ac:dyDescent="0.25">
      <c r="B372" s="358"/>
      <c r="C372" s="191" t="s">
        <v>313</v>
      </c>
      <c r="D372" s="426"/>
      <c r="E372" s="426"/>
      <c r="F372" s="426"/>
      <c r="G372" s="426"/>
      <c r="H372" s="426"/>
      <c r="I372" s="426"/>
      <c r="J372" s="426"/>
      <c r="K372" s="427">
        <f t="shared" ref="K372:K379" si="503">L372</f>
        <v>0</v>
      </c>
      <c r="L372" s="427"/>
      <c r="M372" s="427"/>
      <c r="N372" s="427"/>
      <c r="O372" s="427"/>
      <c r="P372" s="427">
        <f t="shared" ref="P372:P379" si="504">R372</f>
        <v>0</v>
      </c>
      <c r="Q372" s="433" t="e">
        <f t="shared" si="494"/>
        <v>#DIV/0!</v>
      </c>
      <c r="R372" s="427"/>
      <c r="S372" s="393" t="e">
        <f t="shared" si="495"/>
        <v>#DIV/0!</v>
      </c>
      <c r="T372" s="393"/>
      <c r="U372" s="393"/>
      <c r="V372" s="426"/>
      <c r="W372" s="426"/>
      <c r="X372" s="426"/>
      <c r="Y372" s="426"/>
      <c r="Z372" s="427">
        <f t="shared" ref="Z372" si="505">AB372</f>
        <v>0</v>
      </c>
      <c r="AA372" s="387" t="e">
        <f t="shared" ref="AA372:AA373" si="506">Z372/K372</f>
        <v>#DIV/0!</v>
      </c>
      <c r="AB372" s="427"/>
      <c r="AC372" s="387" t="e">
        <f t="shared" ref="AC372:AC373" si="507">AB372/L372</f>
        <v>#DIV/0!</v>
      </c>
      <c r="AD372" s="387"/>
      <c r="AE372" s="387"/>
      <c r="AF372" s="426"/>
      <c r="AG372" s="426"/>
      <c r="AH372" s="426"/>
      <c r="AI372" s="426"/>
      <c r="AJ372" s="427">
        <f t="shared" ref="AJ372:AJ379" si="508">AL372</f>
        <v>0</v>
      </c>
      <c r="AK372" s="430" t="e">
        <f t="shared" si="496"/>
        <v>#DIV/0!</v>
      </c>
      <c r="AL372" s="427"/>
      <c r="AM372" s="431" t="e">
        <f t="shared" si="497"/>
        <v>#DIV/0!</v>
      </c>
      <c r="AN372" s="431"/>
      <c r="AO372" s="431"/>
      <c r="AP372" s="426"/>
      <c r="AQ372" s="426"/>
      <c r="AR372" s="426"/>
      <c r="AS372" s="426"/>
      <c r="AT372" s="351"/>
      <c r="AU372" s="428"/>
      <c r="AV372" s="428"/>
      <c r="AW372" s="428"/>
      <c r="AX372" s="351"/>
      <c r="AY372" s="428"/>
      <c r="AZ372" s="428"/>
      <c r="BA372" s="428"/>
      <c r="BB372" s="428"/>
      <c r="BC372" s="428"/>
      <c r="BD372" s="428"/>
      <c r="BE372" s="429">
        <f t="shared" ref="BE372:BE377" si="509">BG372</f>
        <v>0</v>
      </c>
      <c r="BF372" s="398" t="e">
        <f t="shared" si="492"/>
        <v>#DIV/0!</v>
      </c>
      <c r="BG372" s="429">
        <f t="shared" ref="BG372:BG373" si="510">L372-AB372</f>
        <v>0</v>
      </c>
      <c r="BH372" s="398" t="e">
        <f t="shared" si="493"/>
        <v>#DIV/0!</v>
      </c>
      <c r="BI372" s="428"/>
      <c r="BJ372" s="428"/>
      <c r="BK372" s="428"/>
      <c r="BL372" s="428"/>
    </row>
    <row r="373" spans="2:64" s="78" customFormat="1" ht="50.25" hidden="1" customHeight="1" x14ac:dyDescent="0.25">
      <c r="B373" s="358"/>
      <c r="C373" s="192" t="s">
        <v>140</v>
      </c>
      <c r="D373" s="426"/>
      <c r="E373" s="426"/>
      <c r="F373" s="426"/>
      <c r="G373" s="426"/>
      <c r="H373" s="426"/>
      <c r="I373" s="426"/>
      <c r="J373" s="426"/>
      <c r="K373" s="427">
        <f t="shared" si="503"/>
        <v>0</v>
      </c>
      <c r="L373" s="427"/>
      <c r="M373" s="427"/>
      <c r="N373" s="427"/>
      <c r="O373" s="427"/>
      <c r="P373" s="427">
        <f t="shared" si="504"/>
        <v>0</v>
      </c>
      <c r="Q373" s="433" t="e">
        <f t="shared" si="494"/>
        <v>#DIV/0!</v>
      </c>
      <c r="R373" s="427"/>
      <c r="S373" s="393" t="e">
        <f t="shared" si="495"/>
        <v>#DIV/0!</v>
      </c>
      <c r="T373" s="393"/>
      <c r="U373" s="393"/>
      <c r="V373" s="426"/>
      <c r="W373" s="426"/>
      <c r="X373" s="426"/>
      <c r="Y373" s="426"/>
      <c r="Z373" s="427">
        <f t="shared" ref="Z373:Z379" si="511">AB373</f>
        <v>0</v>
      </c>
      <c r="AA373" s="387" t="e">
        <f t="shared" si="506"/>
        <v>#DIV/0!</v>
      </c>
      <c r="AB373" s="427"/>
      <c r="AC373" s="387" t="e">
        <f t="shared" si="507"/>
        <v>#DIV/0!</v>
      </c>
      <c r="AD373" s="387"/>
      <c r="AE373" s="387"/>
      <c r="AF373" s="426"/>
      <c r="AG373" s="426"/>
      <c r="AH373" s="426"/>
      <c r="AI373" s="426"/>
      <c r="AJ373" s="427">
        <f t="shared" si="508"/>
        <v>0</v>
      </c>
      <c r="AK373" s="430" t="e">
        <f t="shared" si="496"/>
        <v>#DIV/0!</v>
      </c>
      <c r="AL373" s="427"/>
      <c r="AM373" s="431" t="e">
        <f t="shared" si="497"/>
        <v>#DIV/0!</v>
      </c>
      <c r="AN373" s="431"/>
      <c r="AO373" s="431"/>
      <c r="AP373" s="426"/>
      <c r="AQ373" s="426"/>
      <c r="AR373" s="426"/>
      <c r="AS373" s="426"/>
      <c r="AT373" s="351"/>
      <c r="AU373" s="428"/>
      <c r="AV373" s="428"/>
      <c r="AW373" s="428"/>
      <c r="AX373" s="351"/>
      <c r="AY373" s="428"/>
      <c r="AZ373" s="428"/>
      <c r="BA373" s="428"/>
      <c r="BB373" s="428"/>
      <c r="BC373" s="428"/>
      <c r="BD373" s="428"/>
      <c r="BE373" s="429">
        <f t="shared" si="509"/>
        <v>0</v>
      </c>
      <c r="BF373" s="398" t="e">
        <f t="shared" si="492"/>
        <v>#DIV/0!</v>
      </c>
      <c r="BG373" s="429">
        <f t="shared" si="510"/>
        <v>0</v>
      </c>
      <c r="BH373" s="398" t="e">
        <f t="shared" si="493"/>
        <v>#DIV/0!</v>
      </c>
      <c r="BI373" s="428"/>
      <c r="BJ373" s="428"/>
      <c r="BK373" s="428"/>
      <c r="BL373" s="428"/>
    </row>
    <row r="374" spans="2:64" s="79" customFormat="1" ht="46.5" customHeight="1" x14ac:dyDescent="0.25">
      <c r="B374" s="318"/>
      <c r="C374" s="204" t="s">
        <v>136</v>
      </c>
      <c r="D374" s="422"/>
      <c r="E374" s="422"/>
      <c r="F374" s="422"/>
      <c r="G374" s="422"/>
      <c r="H374" s="422"/>
      <c r="I374" s="422"/>
      <c r="J374" s="422"/>
      <c r="K374" s="423">
        <f t="shared" si="503"/>
        <v>1257989</v>
      </c>
      <c r="L374" s="423">
        <f>SUM(L375:L379)</f>
        <v>1257989</v>
      </c>
      <c r="M374" s="423"/>
      <c r="N374" s="423"/>
      <c r="O374" s="423"/>
      <c r="P374" s="423">
        <f t="shared" si="504"/>
        <v>182560.54463000002</v>
      </c>
      <c r="Q374" s="409">
        <f t="shared" si="494"/>
        <v>0.14512093876019586</v>
      </c>
      <c r="R374" s="423">
        <f>SUM(R375:R379)</f>
        <v>182560.54463000002</v>
      </c>
      <c r="S374" s="409">
        <f t="shared" si="495"/>
        <v>0.14512093876019586</v>
      </c>
      <c r="T374" s="409"/>
      <c r="U374" s="409"/>
      <c r="V374" s="422"/>
      <c r="W374" s="422"/>
      <c r="X374" s="422"/>
      <c r="Y374" s="422"/>
      <c r="Z374" s="423">
        <f t="shared" si="511"/>
        <v>179077.93382999999</v>
      </c>
      <c r="AA374" s="409">
        <f t="shared" si="498"/>
        <v>0.14235254348805912</v>
      </c>
      <c r="AB374" s="423">
        <f>SUM(AB375:AB379)</f>
        <v>179077.93382999999</v>
      </c>
      <c r="AC374" s="409">
        <f t="shared" si="499"/>
        <v>0.14235254348805912</v>
      </c>
      <c r="AD374" s="409"/>
      <c r="AE374" s="409"/>
      <c r="AF374" s="422"/>
      <c r="AG374" s="422"/>
      <c r="AH374" s="422"/>
      <c r="AI374" s="422"/>
      <c r="AJ374" s="423">
        <f t="shared" si="508"/>
        <v>1210023.7464999999</v>
      </c>
      <c r="AK374" s="432">
        <f t="shared" si="496"/>
        <v>0.96187148417037027</v>
      </c>
      <c r="AL374" s="423">
        <f>SUM(AL375:AL379)</f>
        <v>1210023.7464999999</v>
      </c>
      <c r="AM374" s="431">
        <f t="shared" si="497"/>
        <v>0.96187148417037027</v>
      </c>
      <c r="AN374" s="431"/>
      <c r="AO374" s="431"/>
      <c r="AP374" s="422"/>
      <c r="AQ374" s="422"/>
      <c r="AR374" s="422"/>
      <c r="AS374" s="422"/>
      <c r="AT374" s="321"/>
      <c r="AU374" s="421"/>
      <c r="AV374" s="421"/>
      <c r="AW374" s="421"/>
      <c r="AX374" s="321"/>
      <c r="AY374" s="421"/>
      <c r="AZ374" s="421"/>
      <c r="BA374" s="421"/>
      <c r="BB374" s="421"/>
      <c r="BC374" s="421"/>
      <c r="BD374" s="421"/>
      <c r="BE374" s="425">
        <f t="shared" si="509"/>
        <v>1066755.05886</v>
      </c>
      <c r="BF374" s="410">
        <f t="shared" si="492"/>
        <v>0.84798440913235329</v>
      </c>
      <c r="BG374" s="425">
        <f>SUM(BG375:BG377)</f>
        <v>1066755.05886</v>
      </c>
      <c r="BH374" s="410">
        <f t="shared" si="493"/>
        <v>0.84798440913235329</v>
      </c>
      <c r="BI374" s="421"/>
      <c r="BJ374" s="421"/>
      <c r="BK374" s="421"/>
      <c r="BL374" s="421"/>
    </row>
    <row r="375" spans="2:64" s="78" customFormat="1" ht="50.25" hidden="1" customHeight="1" x14ac:dyDescent="0.25">
      <c r="B375" s="358"/>
      <c r="C375" s="192" t="s">
        <v>138</v>
      </c>
      <c r="D375" s="426"/>
      <c r="E375" s="426"/>
      <c r="F375" s="426"/>
      <c r="G375" s="426"/>
      <c r="H375" s="426"/>
      <c r="I375" s="426"/>
      <c r="J375" s="426"/>
      <c r="K375" s="427">
        <f t="shared" si="503"/>
        <v>87019.301550000004</v>
      </c>
      <c r="L375" s="427">
        <v>87019.301550000004</v>
      </c>
      <c r="M375" s="427"/>
      <c r="N375" s="427"/>
      <c r="O375" s="427"/>
      <c r="P375" s="427">
        <f t="shared" si="504"/>
        <v>9813.3707500000091</v>
      </c>
      <c r="Q375" s="393">
        <f t="shared" si="494"/>
        <v>0.11277234561991274</v>
      </c>
      <c r="R375" s="427">
        <f>167449.74475-R377-R378-R379</f>
        <v>9813.3707500000091</v>
      </c>
      <c r="S375" s="393">
        <f t="shared" si="495"/>
        <v>0.11277234561991274</v>
      </c>
      <c r="T375" s="393"/>
      <c r="U375" s="393"/>
      <c r="V375" s="426"/>
      <c r="W375" s="426"/>
      <c r="X375" s="426"/>
      <c r="Y375" s="426"/>
      <c r="Z375" s="427">
        <f t="shared" si="511"/>
        <v>9813.37075</v>
      </c>
      <c r="AA375" s="387">
        <f t="shared" ref="AA375" si="512">Z375/K375</f>
        <v>0.11277234561991265</v>
      </c>
      <c r="AB375" s="427">
        <v>9813.37075</v>
      </c>
      <c r="AC375" s="387">
        <f t="shared" ref="AC375" si="513">AB375/L375</f>
        <v>0.11277234561991265</v>
      </c>
      <c r="AD375" s="387"/>
      <c r="AE375" s="387"/>
      <c r="AF375" s="426"/>
      <c r="AG375" s="426"/>
      <c r="AH375" s="426"/>
      <c r="AI375" s="426"/>
      <c r="AJ375" s="427">
        <f t="shared" si="508"/>
        <v>87019.301550000018</v>
      </c>
      <c r="AK375" s="430">
        <f t="shared" si="496"/>
        <v>1.0000000000000002</v>
      </c>
      <c r="AL375" s="427">
        <f>244655.67555-AL377-AL378-AL379</f>
        <v>87019.301550000018</v>
      </c>
      <c r="AM375" s="431">
        <f t="shared" si="497"/>
        <v>1.0000000000000002</v>
      </c>
      <c r="AN375" s="431"/>
      <c r="AO375" s="431"/>
      <c r="AP375" s="426"/>
      <c r="AQ375" s="426"/>
      <c r="AR375" s="426"/>
      <c r="AS375" s="426"/>
      <c r="AT375" s="351"/>
      <c r="AU375" s="428"/>
      <c r="AV375" s="428"/>
      <c r="AW375" s="428"/>
      <c r="AX375" s="351"/>
      <c r="AY375" s="428"/>
      <c r="AZ375" s="428"/>
      <c r="BA375" s="428"/>
      <c r="BB375" s="428"/>
      <c r="BC375" s="428"/>
      <c r="BD375" s="428"/>
      <c r="BE375" s="429">
        <f t="shared" si="509"/>
        <v>77205.930800000002</v>
      </c>
      <c r="BF375" s="398">
        <f t="shared" si="492"/>
        <v>0.88722765438008733</v>
      </c>
      <c r="BG375" s="429">
        <f t="shared" ref="BG375:BG377" si="514">L375-AB375</f>
        <v>77205.930800000002</v>
      </c>
      <c r="BH375" s="398">
        <f t="shared" si="493"/>
        <v>0.88722765438008733</v>
      </c>
      <c r="BI375" s="428"/>
      <c r="BJ375" s="428"/>
      <c r="BK375" s="428"/>
      <c r="BL375" s="428"/>
    </row>
    <row r="376" spans="2:64" s="78" customFormat="1" ht="50.25" hidden="1" customHeight="1" x14ac:dyDescent="0.25">
      <c r="B376" s="358"/>
      <c r="C376" s="192" t="s">
        <v>139</v>
      </c>
      <c r="D376" s="426"/>
      <c r="E376" s="426"/>
      <c r="F376" s="426"/>
      <c r="G376" s="426"/>
      <c r="H376" s="426"/>
      <c r="I376" s="426"/>
      <c r="J376" s="426"/>
      <c r="K376" s="427">
        <f t="shared" si="503"/>
        <v>965368.07094999996</v>
      </c>
      <c r="L376" s="427">
        <v>965368.07094999996</v>
      </c>
      <c r="M376" s="427"/>
      <c r="N376" s="427"/>
      <c r="O376" s="427"/>
      <c r="P376" s="427">
        <f t="shared" si="504"/>
        <v>15110.79988</v>
      </c>
      <c r="Q376" s="393">
        <f t="shared" si="494"/>
        <v>1.5652889643563369E-2</v>
      </c>
      <c r="R376" s="427">
        <v>15110.79988</v>
      </c>
      <c r="S376" s="393">
        <f t="shared" si="495"/>
        <v>1.5652889643563369E-2</v>
      </c>
      <c r="T376" s="393"/>
      <c r="U376" s="393"/>
      <c r="V376" s="426"/>
      <c r="W376" s="426"/>
      <c r="X376" s="426"/>
      <c r="Y376" s="426"/>
      <c r="Z376" s="427">
        <f t="shared" si="511"/>
        <v>11628.18908</v>
      </c>
      <c r="AA376" s="387">
        <f t="shared" si="498"/>
        <v>1.2045342527805923E-2</v>
      </c>
      <c r="AB376" s="427">
        <v>11628.18908</v>
      </c>
      <c r="AC376" s="387">
        <f t="shared" si="499"/>
        <v>1.2045342527805923E-2</v>
      </c>
      <c r="AD376" s="387"/>
      <c r="AE376" s="387"/>
      <c r="AF376" s="426"/>
      <c r="AG376" s="426"/>
      <c r="AH376" s="426"/>
      <c r="AI376" s="426"/>
      <c r="AJ376" s="427">
        <f t="shared" si="508"/>
        <v>965368.07094999996</v>
      </c>
      <c r="AK376" s="430">
        <f t="shared" si="496"/>
        <v>1</v>
      </c>
      <c r="AL376" s="427">
        <v>965368.07094999996</v>
      </c>
      <c r="AM376" s="431">
        <f t="shared" si="497"/>
        <v>1</v>
      </c>
      <c r="AN376" s="431"/>
      <c r="AO376" s="431"/>
      <c r="AP376" s="426"/>
      <c r="AQ376" s="426"/>
      <c r="AR376" s="426"/>
      <c r="AS376" s="426"/>
      <c r="AT376" s="351"/>
      <c r="AU376" s="428"/>
      <c r="AV376" s="428"/>
      <c r="AW376" s="428"/>
      <c r="AX376" s="351"/>
      <c r="AY376" s="428"/>
      <c r="AZ376" s="428"/>
      <c r="BA376" s="428"/>
      <c r="BB376" s="428"/>
      <c r="BC376" s="428"/>
      <c r="BD376" s="428"/>
      <c r="BE376" s="429">
        <f t="shared" si="509"/>
        <v>953739.88186999992</v>
      </c>
      <c r="BF376" s="398">
        <f t="shared" si="492"/>
        <v>0.98795465747219402</v>
      </c>
      <c r="BG376" s="429">
        <f t="shared" si="514"/>
        <v>953739.88186999992</v>
      </c>
      <c r="BH376" s="398">
        <f t="shared" si="493"/>
        <v>0.98795465747219402</v>
      </c>
      <c r="BI376" s="428"/>
      <c r="BJ376" s="428"/>
      <c r="BK376" s="428"/>
      <c r="BL376" s="428"/>
    </row>
    <row r="377" spans="2:64" s="78" customFormat="1" ht="50.25" hidden="1" customHeight="1" x14ac:dyDescent="0.25">
      <c r="B377" s="358"/>
      <c r="C377" s="192" t="s">
        <v>140</v>
      </c>
      <c r="D377" s="426"/>
      <c r="E377" s="426"/>
      <c r="F377" s="426"/>
      <c r="G377" s="426"/>
      <c r="H377" s="426"/>
      <c r="I377" s="426"/>
      <c r="J377" s="426"/>
      <c r="K377" s="427">
        <f t="shared" si="503"/>
        <v>120744.94018999999</v>
      </c>
      <c r="L377" s="427">
        <v>120744.94018999999</v>
      </c>
      <c r="M377" s="427"/>
      <c r="N377" s="427"/>
      <c r="O377" s="427"/>
      <c r="P377" s="427">
        <f t="shared" si="504"/>
        <v>84935.694000000003</v>
      </c>
      <c r="Q377" s="393">
        <f t="shared" si="494"/>
        <v>0.70343066853441794</v>
      </c>
      <c r="R377" s="427">
        <v>84935.694000000003</v>
      </c>
      <c r="S377" s="393">
        <f t="shared" si="495"/>
        <v>0.70343066853441794</v>
      </c>
      <c r="T377" s="393"/>
      <c r="U377" s="393"/>
      <c r="V377" s="426"/>
      <c r="W377" s="426"/>
      <c r="X377" s="426"/>
      <c r="Y377" s="426"/>
      <c r="Z377" s="427">
        <f t="shared" si="511"/>
        <v>84935.694000000003</v>
      </c>
      <c r="AA377" s="387">
        <f t="shared" si="498"/>
        <v>0.70343066853441794</v>
      </c>
      <c r="AB377" s="427">
        <v>84935.694000000003</v>
      </c>
      <c r="AC377" s="387">
        <f t="shared" si="499"/>
        <v>0.70343066853441794</v>
      </c>
      <c r="AD377" s="387"/>
      <c r="AE377" s="387"/>
      <c r="AF377" s="426"/>
      <c r="AG377" s="426"/>
      <c r="AH377" s="426"/>
      <c r="AI377" s="426"/>
      <c r="AJ377" s="427">
        <f t="shared" si="508"/>
        <v>84935.694000000003</v>
      </c>
      <c r="AK377" s="430">
        <f t="shared" si="496"/>
        <v>0.70343066853441794</v>
      </c>
      <c r="AL377" s="427">
        <v>84935.694000000003</v>
      </c>
      <c r="AM377" s="431">
        <f t="shared" si="497"/>
        <v>0.70343066853441794</v>
      </c>
      <c r="AN377" s="431"/>
      <c r="AO377" s="431"/>
      <c r="AP377" s="426"/>
      <c r="AQ377" s="426"/>
      <c r="AR377" s="426"/>
      <c r="AS377" s="426"/>
      <c r="AT377" s="351"/>
      <c r="AU377" s="428"/>
      <c r="AV377" s="428"/>
      <c r="AW377" s="428"/>
      <c r="AX377" s="351"/>
      <c r="AY377" s="428"/>
      <c r="AZ377" s="428"/>
      <c r="BA377" s="428"/>
      <c r="BB377" s="428"/>
      <c r="BC377" s="428"/>
      <c r="BD377" s="428"/>
      <c r="BE377" s="429">
        <f t="shared" si="509"/>
        <v>35809.246189999991</v>
      </c>
      <c r="BF377" s="398">
        <f t="shared" si="492"/>
        <v>0.29656933146558206</v>
      </c>
      <c r="BG377" s="429">
        <f t="shared" si="514"/>
        <v>35809.246189999991</v>
      </c>
      <c r="BH377" s="398">
        <f t="shared" si="493"/>
        <v>0.29656933146558206</v>
      </c>
      <c r="BI377" s="428"/>
      <c r="BJ377" s="428"/>
      <c r="BK377" s="428"/>
      <c r="BL377" s="428"/>
    </row>
    <row r="378" spans="2:64" s="78" customFormat="1" ht="50.25" hidden="1" customHeight="1" x14ac:dyDescent="0.25">
      <c r="B378" s="358"/>
      <c r="C378" s="192" t="s">
        <v>341</v>
      </c>
      <c r="D378" s="426"/>
      <c r="E378" s="426"/>
      <c r="F378" s="426"/>
      <c r="G378" s="426"/>
      <c r="H378" s="426"/>
      <c r="I378" s="426"/>
      <c r="J378" s="426"/>
      <c r="K378" s="427">
        <f t="shared" si="503"/>
        <v>60213.906089999997</v>
      </c>
      <c r="L378" s="427">
        <v>60213.906089999997</v>
      </c>
      <c r="M378" s="427"/>
      <c r="N378" s="427"/>
      <c r="O378" s="427"/>
      <c r="P378" s="427">
        <f t="shared" si="504"/>
        <v>48971.050999999999</v>
      </c>
      <c r="Q378" s="393">
        <f t="shared" si="494"/>
        <v>0.81328474068439238</v>
      </c>
      <c r="R378" s="427">
        <v>48971.050999999999</v>
      </c>
      <c r="S378" s="393">
        <f t="shared" si="495"/>
        <v>0.81328474068439238</v>
      </c>
      <c r="T378" s="393"/>
      <c r="U378" s="393"/>
      <c r="V378" s="426"/>
      <c r="W378" s="426"/>
      <c r="X378" s="426"/>
      <c r="Y378" s="426"/>
      <c r="Z378" s="427">
        <f t="shared" si="511"/>
        <v>48971.050999999999</v>
      </c>
      <c r="AA378" s="387">
        <f t="shared" si="498"/>
        <v>0.81328474068439238</v>
      </c>
      <c r="AB378" s="427">
        <v>48971.050999999999</v>
      </c>
      <c r="AC378" s="387">
        <f t="shared" si="499"/>
        <v>0.81328474068439238</v>
      </c>
      <c r="AD378" s="387"/>
      <c r="AE378" s="387"/>
      <c r="AF378" s="426"/>
      <c r="AG378" s="426"/>
      <c r="AH378" s="426"/>
      <c r="AI378" s="426"/>
      <c r="AJ378" s="427">
        <f t="shared" si="508"/>
        <v>48971.050999999999</v>
      </c>
      <c r="AK378" s="430">
        <f t="shared" si="496"/>
        <v>0.81328474068439238</v>
      </c>
      <c r="AL378" s="427">
        <v>48971.050999999999</v>
      </c>
      <c r="AM378" s="431">
        <f t="shared" si="497"/>
        <v>0.81328474068439238</v>
      </c>
      <c r="AN378" s="431"/>
      <c r="AO378" s="431"/>
      <c r="AP378" s="426"/>
      <c r="AQ378" s="426"/>
      <c r="AR378" s="426"/>
      <c r="AS378" s="426"/>
      <c r="AT378" s="351"/>
      <c r="AU378" s="428"/>
      <c r="AV378" s="428"/>
      <c r="AW378" s="428"/>
      <c r="AX378" s="351"/>
      <c r="AY378" s="428"/>
      <c r="AZ378" s="428"/>
      <c r="BA378" s="428"/>
      <c r="BB378" s="428"/>
      <c r="BC378" s="428"/>
      <c r="BD378" s="428"/>
      <c r="BE378" s="429"/>
      <c r="BF378" s="398"/>
      <c r="BG378" s="429"/>
      <c r="BH378" s="398"/>
      <c r="BI378" s="428"/>
      <c r="BJ378" s="428"/>
      <c r="BK378" s="428"/>
      <c r="BL378" s="428"/>
    </row>
    <row r="379" spans="2:64" s="78" customFormat="1" ht="50.25" hidden="1" customHeight="1" x14ac:dyDescent="0.25">
      <c r="B379" s="358"/>
      <c r="C379" s="192" t="s">
        <v>342</v>
      </c>
      <c r="D379" s="426"/>
      <c r="E379" s="426"/>
      <c r="F379" s="426"/>
      <c r="G379" s="426"/>
      <c r="H379" s="426"/>
      <c r="I379" s="426"/>
      <c r="J379" s="426"/>
      <c r="K379" s="427">
        <f t="shared" si="503"/>
        <v>24642.781220000001</v>
      </c>
      <c r="L379" s="427">
        <v>24642.781220000001</v>
      </c>
      <c r="M379" s="427"/>
      <c r="N379" s="427"/>
      <c r="O379" s="427"/>
      <c r="P379" s="427">
        <f t="shared" si="504"/>
        <v>23729.629000000001</v>
      </c>
      <c r="Q379" s="393">
        <f t="shared" si="494"/>
        <v>0.96294443342868752</v>
      </c>
      <c r="R379" s="427">
        <v>23729.629000000001</v>
      </c>
      <c r="S379" s="393">
        <f t="shared" si="495"/>
        <v>0.96294443342868752</v>
      </c>
      <c r="T379" s="393"/>
      <c r="U379" s="393"/>
      <c r="V379" s="426"/>
      <c r="W379" s="426"/>
      <c r="X379" s="426"/>
      <c r="Y379" s="426"/>
      <c r="Z379" s="427">
        <f t="shared" si="511"/>
        <v>23729.629000000001</v>
      </c>
      <c r="AA379" s="387">
        <f t="shared" si="498"/>
        <v>0.96294443342868752</v>
      </c>
      <c r="AB379" s="427">
        <v>23729.629000000001</v>
      </c>
      <c r="AC379" s="387">
        <f t="shared" si="499"/>
        <v>0.96294443342868752</v>
      </c>
      <c r="AD379" s="387"/>
      <c r="AE379" s="387"/>
      <c r="AF379" s="426"/>
      <c r="AG379" s="426"/>
      <c r="AH379" s="426"/>
      <c r="AI379" s="426"/>
      <c r="AJ379" s="427">
        <f t="shared" si="508"/>
        <v>23729.629000000001</v>
      </c>
      <c r="AK379" s="430">
        <f t="shared" si="496"/>
        <v>0.96294443342868752</v>
      </c>
      <c r="AL379" s="427">
        <v>23729.629000000001</v>
      </c>
      <c r="AM379" s="431">
        <f t="shared" si="497"/>
        <v>0.96294443342868752</v>
      </c>
      <c r="AN379" s="431"/>
      <c r="AO379" s="431"/>
      <c r="AP379" s="426"/>
      <c r="AQ379" s="426"/>
      <c r="AR379" s="426"/>
      <c r="AS379" s="426"/>
      <c r="AT379" s="351"/>
      <c r="AU379" s="428"/>
      <c r="AV379" s="428"/>
      <c r="AW379" s="428"/>
      <c r="AX379" s="351"/>
      <c r="AY379" s="428"/>
      <c r="AZ379" s="428"/>
      <c r="BA379" s="428"/>
      <c r="BB379" s="428"/>
      <c r="BC379" s="428"/>
      <c r="BD379" s="428"/>
      <c r="BE379" s="429"/>
      <c r="BF379" s="398"/>
      <c r="BG379" s="429"/>
      <c r="BH379" s="398"/>
      <c r="BI379" s="428"/>
      <c r="BJ379" s="428"/>
      <c r="BK379" s="428"/>
      <c r="BL379" s="428"/>
    </row>
    <row r="380" spans="2:64" s="48" customFormat="1" ht="113.25" customHeight="1" x14ac:dyDescent="0.25">
      <c r="B380" s="346" t="s">
        <v>71</v>
      </c>
      <c r="C380" s="207" t="s">
        <v>412</v>
      </c>
      <c r="D380" s="347" t="e">
        <f>D392+D396+D404+D407+D416+D420+D427+D432</f>
        <v>#REF!</v>
      </c>
      <c r="E380" s="347">
        <f t="shared" si="483"/>
        <v>110250</v>
      </c>
      <c r="F380" s="347"/>
      <c r="G380" s="347">
        <f>G392+G396+G404+G407+G420+G424+G427+G434</f>
        <v>110250</v>
      </c>
      <c r="H380" s="347">
        <f>I380+J380</f>
        <v>0</v>
      </c>
      <c r="I380" s="347"/>
      <c r="J380" s="347">
        <f>J392+J396+J404+J407+J420+J424+J427</f>
        <v>0</v>
      </c>
      <c r="K380" s="348">
        <f t="shared" ref="K380:K431" si="515">L380+O380</f>
        <v>393088.16677000001</v>
      </c>
      <c r="L380" s="348"/>
      <c r="M380" s="348"/>
      <c r="N380" s="348"/>
      <c r="O380" s="348">
        <f>O381+O391</f>
        <v>393088.16677000001</v>
      </c>
      <c r="P380" s="348">
        <f t="shared" ref="P380:P389" si="516">X380</f>
        <v>60234.9882</v>
      </c>
      <c r="Q380" s="393">
        <f t="shared" si="494"/>
        <v>0.15323531281785982</v>
      </c>
      <c r="R380" s="348"/>
      <c r="S380" s="393"/>
      <c r="T380" s="393"/>
      <c r="U380" s="393"/>
      <c r="V380" s="347"/>
      <c r="W380" s="347"/>
      <c r="X380" s="348">
        <f>X381+X391</f>
        <v>60234.9882</v>
      </c>
      <c r="Y380" s="349">
        <f>X380/O380</f>
        <v>0.15323531281785982</v>
      </c>
      <c r="Z380" s="348">
        <f>AB380+AH380</f>
        <v>104729.50791</v>
      </c>
      <c r="AA380" s="393">
        <f t="shared" si="498"/>
        <v>0.26642752635003214</v>
      </c>
      <c r="AB380" s="348"/>
      <c r="AC380" s="347"/>
      <c r="AD380" s="347"/>
      <c r="AE380" s="347"/>
      <c r="AF380" s="347"/>
      <c r="AG380" s="347"/>
      <c r="AH380" s="348">
        <f>AH381+AH391</f>
        <v>104729.50791</v>
      </c>
      <c r="AI380" s="393">
        <f>AH380/O380</f>
        <v>0.26642752635003214</v>
      </c>
      <c r="AJ380" s="348">
        <f t="shared" ref="AJ380:AJ398" si="517">AL380+AR380</f>
        <v>393088.16677000001</v>
      </c>
      <c r="AK380" s="393">
        <f>AJ380/K380</f>
        <v>1</v>
      </c>
      <c r="AL380" s="348"/>
      <c r="AM380" s="433"/>
      <c r="AN380" s="433"/>
      <c r="AO380" s="433"/>
      <c r="AP380" s="347"/>
      <c r="AQ380" s="347"/>
      <c r="AR380" s="348">
        <f>AR381+AR391</f>
        <v>393088.16677000001</v>
      </c>
      <c r="AS380" s="434">
        <f t="shared" ref="AS380:AS392" si="518">AR380/O380</f>
        <v>1</v>
      </c>
      <c r="AT380" s="350"/>
      <c r="AU380" s="350"/>
      <c r="AV380" s="350">
        <f>AV392+AV396+AV404+AV407+AV420+AV424+AV427+AV416+AV432</f>
        <v>133043.16928</v>
      </c>
      <c r="AW380" s="350" t="e">
        <f>AX380+AZ380</f>
        <v>#DIV/0!</v>
      </c>
      <c r="AX380" s="350"/>
      <c r="AY380" s="350"/>
      <c r="AZ380" s="350" t="e">
        <f>AZ392+AZ396+AZ404+AZ407+AZ416+AZ420+AZ427+AZ432+AZ434</f>
        <v>#DIV/0!</v>
      </c>
      <c r="BA380" s="350">
        <f>BB380+BD380</f>
        <v>142773.66928999999</v>
      </c>
      <c r="BB380" s="350"/>
      <c r="BC380" s="350"/>
      <c r="BD380" s="350">
        <f>BD392+BD396+BD404+BD407+BD420+BD424+BD427+BD416+BD432</f>
        <v>142773.66928999999</v>
      </c>
      <c r="BE380" s="352">
        <f t="shared" ref="BE380" si="519">BG380+BK380</f>
        <v>235691.18057000003</v>
      </c>
      <c r="BF380" s="398">
        <f t="shared" si="492"/>
        <v>0.59958859231675976</v>
      </c>
      <c r="BG380" s="352"/>
      <c r="BH380" s="398"/>
      <c r="BI380" s="350"/>
      <c r="BJ380" s="350"/>
      <c r="BK380" s="352">
        <f>BK381+BK391</f>
        <v>235691.18057000003</v>
      </c>
      <c r="BL380" s="435">
        <f>BK380/O380</f>
        <v>0.59958859231675976</v>
      </c>
    </row>
    <row r="381" spans="2:64" s="116" customFormat="1" ht="78" hidden="1" customHeight="1" x14ac:dyDescent="0.25">
      <c r="B381" s="436"/>
      <c r="C381" s="210" t="s">
        <v>292</v>
      </c>
      <c r="D381" s="416"/>
      <c r="E381" s="416"/>
      <c r="F381" s="416"/>
      <c r="G381" s="416"/>
      <c r="H381" s="416"/>
      <c r="I381" s="416"/>
      <c r="J381" s="416"/>
      <c r="K381" s="417">
        <f>O381</f>
        <v>0</v>
      </c>
      <c r="L381" s="417"/>
      <c r="M381" s="417"/>
      <c r="N381" s="417"/>
      <c r="O381" s="417">
        <f>SUM(O382+O386+O388+O390)</f>
        <v>0</v>
      </c>
      <c r="P381" s="417">
        <f t="shared" si="516"/>
        <v>0</v>
      </c>
      <c r="Q381" s="437" t="e">
        <f t="shared" si="494"/>
        <v>#DIV/0!</v>
      </c>
      <c r="R381" s="417"/>
      <c r="S381" s="437"/>
      <c r="T381" s="437"/>
      <c r="U381" s="437"/>
      <c r="V381" s="416"/>
      <c r="W381" s="416"/>
      <c r="X381" s="417">
        <f>X382+X386+X388</f>
        <v>0</v>
      </c>
      <c r="Y381" s="438" t="e">
        <f t="shared" ref="Y381:Y385" si="520">X381/O381</f>
        <v>#DIV/0!</v>
      </c>
      <c r="Z381" s="417">
        <f>AB381+AH381</f>
        <v>0</v>
      </c>
      <c r="AA381" s="437" t="e">
        <f t="shared" si="498"/>
        <v>#DIV/0!</v>
      </c>
      <c r="AB381" s="417"/>
      <c r="AC381" s="416"/>
      <c r="AD381" s="416"/>
      <c r="AE381" s="416"/>
      <c r="AF381" s="416"/>
      <c r="AG381" s="416"/>
      <c r="AH381" s="417">
        <f>SUM(AH382+AH386+AH388+AH390)</f>
        <v>0</v>
      </c>
      <c r="AI381" s="437" t="e">
        <f>AH381/O381</f>
        <v>#DIV/0!</v>
      </c>
      <c r="AJ381" s="417">
        <f t="shared" ref="AJ381:AJ387" si="521">AR381</f>
        <v>0</v>
      </c>
      <c r="AK381" s="437" t="e">
        <f>AJ381/K381</f>
        <v>#DIV/0!</v>
      </c>
      <c r="AL381" s="417"/>
      <c r="AM381" s="387"/>
      <c r="AN381" s="387"/>
      <c r="AO381" s="387"/>
      <c r="AP381" s="416"/>
      <c r="AQ381" s="416"/>
      <c r="AR381" s="417">
        <f>SUM(AR382+AR386+AR388+AR390)</f>
        <v>0</v>
      </c>
      <c r="AS381" s="438" t="e">
        <f t="shared" si="518"/>
        <v>#DIV/0!</v>
      </c>
      <c r="AT381" s="418"/>
      <c r="AU381" s="418"/>
      <c r="AV381" s="418"/>
      <c r="AW381" s="418"/>
      <c r="AX381" s="418"/>
      <c r="AY381" s="418"/>
      <c r="AZ381" s="418"/>
      <c r="BA381" s="418"/>
      <c r="BB381" s="418"/>
      <c r="BC381" s="418"/>
      <c r="BD381" s="418"/>
      <c r="BE381" s="419">
        <f t="shared" ref="BE381:BE390" si="522">BK381</f>
        <v>0</v>
      </c>
      <c r="BF381" s="439" t="e">
        <f t="shared" si="492"/>
        <v>#DIV/0!</v>
      </c>
      <c r="BG381" s="419"/>
      <c r="BH381" s="439"/>
      <c r="BI381" s="418"/>
      <c r="BJ381" s="418"/>
      <c r="BK381" s="419">
        <f>SUM(BK382+BK386+BK388+BK390)</f>
        <v>0</v>
      </c>
      <c r="BL381" s="440" t="e">
        <f t="shared" ref="BL381:BL433" si="523">BK381/O381</f>
        <v>#DIV/0!</v>
      </c>
    </row>
    <row r="382" spans="2:64" s="48" customFormat="1" ht="49.5" hidden="1" customHeight="1" x14ac:dyDescent="0.25">
      <c r="B382" s="346"/>
      <c r="C382" s="207" t="s">
        <v>149</v>
      </c>
      <c r="D382" s="347"/>
      <c r="E382" s="347"/>
      <c r="F382" s="347"/>
      <c r="G382" s="347"/>
      <c r="H382" s="347"/>
      <c r="I382" s="347"/>
      <c r="J382" s="347"/>
      <c r="K382" s="348">
        <f>O382</f>
        <v>0</v>
      </c>
      <c r="L382" s="348"/>
      <c r="M382" s="348"/>
      <c r="N382" s="348"/>
      <c r="O382" s="348">
        <f>O383+O385</f>
        <v>0</v>
      </c>
      <c r="P382" s="348">
        <f t="shared" si="516"/>
        <v>0</v>
      </c>
      <c r="Q382" s="393" t="e">
        <f t="shared" si="494"/>
        <v>#DIV/0!</v>
      </c>
      <c r="R382" s="348"/>
      <c r="S382" s="393"/>
      <c r="T382" s="393"/>
      <c r="U382" s="393"/>
      <c r="V382" s="347"/>
      <c r="W382" s="347"/>
      <c r="X382" s="348">
        <f>X383+X385</f>
        <v>0</v>
      </c>
      <c r="Y382" s="349" t="e">
        <f t="shared" si="520"/>
        <v>#DIV/0!</v>
      </c>
      <c r="Z382" s="348">
        <f t="shared" ref="Z382:Z389" si="524">AH382</f>
        <v>0</v>
      </c>
      <c r="AA382" s="387" t="e">
        <f t="shared" si="498"/>
        <v>#DIV/0!</v>
      </c>
      <c r="AB382" s="348"/>
      <c r="AC382" s="348"/>
      <c r="AD382" s="348"/>
      <c r="AE382" s="348"/>
      <c r="AF382" s="347"/>
      <c r="AG382" s="347"/>
      <c r="AH382" s="348">
        <f>AH383+AH385</f>
        <v>0</v>
      </c>
      <c r="AI382" s="387" t="e">
        <f t="shared" ref="AI382:AI390" si="525">AH382/O382</f>
        <v>#DIV/0!</v>
      </c>
      <c r="AJ382" s="348">
        <f t="shared" si="521"/>
        <v>0</v>
      </c>
      <c r="AK382" s="393" t="e">
        <f>AJ382/K382</f>
        <v>#DIV/0!</v>
      </c>
      <c r="AL382" s="348"/>
      <c r="AM382" s="387"/>
      <c r="AN382" s="387"/>
      <c r="AO382" s="387"/>
      <c r="AP382" s="347"/>
      <c r="AQ382" s="347"/>
      <c r="AR382" s="348">
        <f>AR383+AR385</f>
        <v>0</v>
      </c>
      <c r="AS382" s="338" t="e">
        <f>AR382/O382</f>
        <v>#DIV/0!</v>
      </c>
      <c r="AT382" s="350"/>
      <c r="AU382" s="350"/>
      <c r="AV382" s="350"/>
      <c r="AW382" s="350"/>
      <c r="AX382" s="350"/>
      <c r="AY382" s="350"/>
      <c r="AZ382" s="350"/>
      <c r="BA382" s="350"/>
      <c r="BB382" s="350"/>
      <c r="BC382" s="350"/>
      <c r="BD382" s="350"/>
      <c r="BE382" s="352">
        <f t="shared" si="522"/>
        <v>0</v>
      </c>
      <c r="BF382" s="398" t="e">
        <f t="shared" si="492"/>
        <v>#DIV/0!</v>
      </c>
      <c r="BG382" s="352"/>
      <c r="BH382" s="398"/>
      <c r="BI382" s="350"/>
      <c r="BJ382" s="350"/>
      <c r="BK382" s="352">
        <f>BK383+BK385</f>
        <v>0</v>
      </c>
      <c r="BL382" s="357" t="e">
        <f t="shared" si="523"/>
        <v>#DIV/0!</v>
      </c>
    </row>
    <row r="383" spans="2:64" s="48" customFormat="1" ht="136.5" hidden="1" customHeight="1" x14ac:dyDescent="0.25">
      <c r="B383" s="346"/>
      <c r="C383" s="211" t="s">
        <v>335</v>
      </c>
      <c r="D383" s="347"/>
      <c r="E383" s="347"/>
      <c r="F383" s="347"/>
      <c r="G383" s="347"/>
      <c r="H383" s="347"/>
      <c r="I383" s="347"/>
      <c r="J383" s="347"/>
      <c r="K383" s="354">
        <f t="shared" ref="K383:K391" si="526">O383</f>
        <v>0</v>
      </c>
      <c r="L383" s="354"/>
      <c r="M383" s="354"/>
      <c r="N383" s="354"/>
      <c r="O383" s="354">
        <v>0</v>
      </c>
      <c r="P383" s="354">
        <f t="shared" si="516"/>
        <v>0</v>
      </c>
      <c r="Q383" s="387" t="e">
        <f t="shared" si="494"/>
        <v>#DIV/0!</v>
      </c>
      <c r="R383" s="348"/>
      <c r="S383" s="393"/>
      <c r="T383" s="393"/>
      <c r="U383" s="393"/>
      <c r="V383" s="347"/>
      <c r="W383" s="347"/>
      <c r="X383" s="354"/>
      <c r="Y383" s="387" t="e">
        <f t="shared" si="520"/>
        <v>#DIV/0!</v>
      </c>
      <c r="Z383" s="354">
        <f t="shared" si="524"/>
        <v>0</v>
      </c>
      <c r="AA383" s="387" t="e">
        <f t="shared" ref="AA383" si="527">Z383/K383</f>
        <v>#DIV/0!</v>
      </c>
      <c r="AB383" s="348"/>
      <c r="AC383" s="347"/>
      <c r="AD383" s="347"/>
      <c r="AE383" s="347"/>
      <c r="AF383" s="347"/>
      <c r="AG383" s="347"/>
      <c r="AH383" s="354">
        <v>0</v>
      </c>
      <c r="AI383" s="387" t="e">
        <f t="shared" ref="AI383" si="528">AH383/O383</f>
        <v>#DIV/0!</v>
      </c>
      <c r="AJ383" s="354">
        <f t="shared" si="521"/>
        <v>0</v>
      </c>
      <c r="AK383" s="393" t="e">
        <f t="shared" ref="AK383:AK391" si="529">AJ383/K383</f>
        <v>#DIV/0!</v>
      </c>
      <c r="AL383" s="348"/>
      <c r="AM383" s="387"/>
      <c r="AN383" s="387"/>
      <c r="AO383" s="387"/>
      <c r="AP383" s="347"/>
      <c r="AQ383" s="347"/>
      <c r="AR383" s="354">
        <f>O383</f>
        <v>0</v>
      </c>
      <c r="AS383" s="338" t="e">
        <f t="shared" ref="AS383:AS391" si="530">AR383/O383</f>
        <v>#DIV/0!</v>
      </c>
      <c r="AT383" s="350"/>
      <c r="AU383" s="350"/>
      <c r="AV383" s="350"/>
      <c r="AW383" s="350"/>
      <c r="AX383" s="350"/>
      <c r="AY383" s="350"/>
      <c r="AZ383" s="350"/>
      <c r="BA383" s="350"/>
      <c r="BB383" s="350"/>
      <c r="BC383" s="350"/>
      <c r="BD383" s="350"/>
      <c r="BE383" s="356">
        <f t="shared" si="522"/>
        <v>0</v>
      </c>
      <c r="BF383" s="398" t="e">
        <f t="shared" si="492"/>
        <v>#DIV/0!</v>
      </c>
      <c r="BG383" s="352"/>
      <c r="BH383" s="398"/>
      <c r="BI383" s="350"/>
      <c r="BJ383" s="350"/>
      <c r="BK383" s="356">
        <f>O383-AH383</f>
        <v>0</v>
      </c>
      <c r="BL383" s="357" t="e">
        <f t="shared" si="523"/>
        <v>#DIV/0!</v>
      </c>
    </row>
    <row r="384" spans="2:64" s="48" customFormat="1" ht="83.25" hidden="1" customHeight="1" x14ac:dyDescent="0.25">
      <c r="B384" s="346"/>
      <c r="C384" s="211" t="s">
        <v>336</v>
      </c>
      <c r="D384" s="347"/>
      <c r="E384" s="347"/>
      <c r="F384" s="347"/>
      <c r="G384" s="347"/>
      <c r="H384" s="347"/>
      <c r="I384" s="347"/>
      <c r="J384" s="347"/>
      <c r="K384" s="354">
        <f t="shared" si="526"/>
        <v>0</v>
      </c>
      <c r="L384" s="354"/>
      <c r="M384" s="354"/>
      <c r="N384" s="354"/>
      <c r="O384" s="354">
        <v>0</v>
      </c>
      <c r="P384" s="354"/>
      <c r="Q384" s="387"/>
      <c r="R384" s="348"/>
      <c r="S384" s="393"/>
      <c r="T384" s="393"/>
      <c r="U384" s="393"/>
      <c r="V384" s="347"/>
      <c r="W384" s="347"/>
      <c r="X384" s="354"/>
      <c r="Y384" s="387"/>
      <c r="Z384" s="354"/>
      <c r="AA384" s="387"/>
      <c r="AB384" s="348"/>
      <c r="AC384" s="347"/>
      <c r="AD384" s="347"/>
      <c r="AE384" s="347"/>
      <c r="AF384" s="347"/>
      <c r="AG384" s="347"/>
      <c r="AH384" s="354"/>
      <c r="AI384" s="387"/>
      <c r="AJ384" s="354"/>
      <c r="AK384" s="393"/>
      <c r="AL384" s="348"/>
      <c r="AM384" s="387"/>
      <c r="AN384" s="387"/>
      <c r="AO384" s="387"/>
      <c r="AP384" s="347"/>
      <c r="AQ384" s="347"/>
      <c r="AR384" s="354"/>
      <c r="AS384" s="338"/>
      <c r="AT384" s="350"/>
      <c r="AU384" s="350"/>
      <c r="AV384" s="350"/>
      <c r="AW384" s="350"/>
      <c r="AX384" s="350"/>
      <c r="AY384" s="350"/>
      <c r="AZ384" s="350"/>
      <c r="BA384" s="350"/>
      <c r="BB384" s="350"/>
      <c r="BC384" s="350"/>
      <c r="BD384" s="350"/>
      <c r="BE384" s="356"/>
      <c r="BF384" s="398"/>
      <c r="BG384" s="352"/>
      <c r="BH384" s="398"/>
      <c r="BI384" s="350"/>
      <c r="BJ384" s="350"/>
      <c r="BK384" s="356"/>
      <c r="BL384" s="357"/>
    </row>
    <row r="385" spans="2:64" s="48" customFormat="1" ht="78" hidden="1" customHeight="1" x14ac:dyDescent="0.25">
      <c r="B385" s="346"/>
      <c r="C385" s="211" t="s">
        <v>337</v>
      </c>
      <c r="D385" s="347"/>
      <c r="E385" s="347"/>
      <c r="F385" s="347"/>
      <c r="G385" s="347"/>
      <c r="H385" s="347"/>
      <c r="I385" s="347"/>
      <c r="J385" s="347"/>
      <c r="K385" s="354">
        <f t="shared" si="526"/>
        <v>0</v>
      </c>
      <c r="L385" s="354"/>
      <c r="M385" s="354"/>
      <c r="N385" s="354"/>
      <c r="O385" s="354">
        <v>0</v>
      </c>
      <c r="P385" s="354">
        <f t="shared" si="516"/>
        <v>0</v>
      </c>
      <c r="Q385" s="393" t="e">
        <f t="shared" si="494"/>
        <v>#DIV/0!</v>
      </c>
      <c r="R385" s="348"/>
      <c r="S385" s="393"/>
      <c r="T385" s="393"/>
      <c r="U385" s="393"/>
      <c r="V385" s="347"/>
      <c r="W385" s="347"/>
      <c r="X385" s="354"/>
      <c r="Y385" s="387" t="e">
        <f t="shared" si="520"/>
        <v>#DIV/0!</v>
      </c>
      <c r="Z385" s="354">
        <f t="shared" si="524"/>
        <v>0</v>
      </c>
      <c r="AA385" s="387" t="e">
        <f t="shared" si="498"/>
        <v>#DIV/0!</v>
      </c>
      <c r="AB385" s="348"/>
      <c r="AC385" s="347"/>
      <c r="AD385" s="347"/>
      <c r="AE385" s="347"/>
      <c r="AF385" s="347"/>
      <c r="AG385" s="347"/>
      <c r="AH385" s="354">
        <v>0</v>
      </c>
      <c r="AI385" s="387" t="e">
        <f t="shared" si="525"/>
        <v>#DIV/0!</v>
      </c>
      <c r="AJ385" s="354">
        <f t="shared" si="521"/>
        <v>0</v>
      </c>
      <c r="AK385" s="393" t="e">
        <f t="shared" si="529"/>
        <v>#DIV/0!</v>
      </c>
      <c r="AL385" s="348"/>
      <c r="AM385" s="387"/>
      <c r="AN385" s="387"/>
      <c r="AO385" s="387"/>
      <c r="AP385" s="347"/>
      <c r="AQ385" s="347"/>
      <c r="AR385" s="354">
        <f>O385</f>
        <v>0</v>
      </c>
      <c r="AS385" s="338" t="e">
        <f t="shared" si="530"/>
        <v>#DIV/0!</v>
      </c>
      <c r="AT385" s="350"/>
      <c r="AU385" s="350"/>
      <c r="AV385" s="350"/>
      <c r="AW385" s="350"/>
      <c r="AX385" s="350"/>
      <c r="AY385" s="350"/>
      <c r="AZ385" s="350"/>
      <c r="BA385" s="350"/>
      <c r="BB385" s="350"/>
      <c r="BC385" s="350"/>
      <c r="BD385" s="350"/>
      <c r="BE385" s="356">
        <f t="shared" si="522"/>
        <v>0</v>
      </c>
      <c r="BF385" s="398" t="e">
        <f t="shared" si="492"/>
        <v>#DIV/0!</v>
      </c>
      <c r="BG385" s="352"/>
      <c r="BH385" s="398"/>
      <c r="BI385" s="350"/>
      <c r="BJ385" s="350"/>
      <c r="BK385" s="356">
        <f>O385-AH385</f>
        <v>0</v>
      </c>
      <c r="BL385" s="357" t="e">
        <f t="shared" si="523"/>
        <v>#DIV/0!</v>
      </c>
    </row>
    <row r="386" spans="2:64" s="48" customFormat="1" ht="78" hidden="1" customHeight="1" x14ac:dyDescent="0.25">
      <c r="B386" s="346"/>
      <c r="C386" s="212" t="s">
        <v>163</v>
      </c>
      <c r="D386" s="347"/>
      <c r="E386" s="347"/>
      <c r="F386" s="347"/>
      <c r="G386" s="347"/>
      <c r="H386" s="347"/>
      <c r="I386" s="347"/>
      <c r="J386" s="347"/>
      <c r="K386" s="348">
        <f t="shared" si="526"/>
        <v>0</v>
      </c>
      <c r="L386" s="348"/>
      <c r="M386" s="348"/>
      <c r="N386" s="348"/>
      <c r="O386" s="348">
        <f>O387</f>
        <v>0</v>
      </c>
      <c r="P386" s="348">
        <f t="shared" si="516"/>
        <v>0</v>
      </c>
      <c r="Q386" s="393" t="e">
        <f t="shared" si="494"/>
        <v>#DIV/0!</v>
      </c>
      <c r="R386" s="348"/>
      <c r="S386" s="393"/>
      <c r="T386" s="393"/>
      <c r="U386" s="393"/>
      <c r="V386" s="347"/>
      <c r="W386" s="347"/>
      <c r="X386" s="348">
        <f>X387</f>
        <v>0</v>
      </c>
      <c r="Y386" s="349"/>
      <c r="Z386" s="348">
        <f t="shared" si="524"/>
        <v>0</v>
      </c>
      <c r="AA386" s="387" t="e">
        <f t="shared" si="498"/>
        <v>#DIV/0!</v>
      </c>
      <c r="AB386" s="348"/>
      <c r="AC386" s="347"/>
      <c r="AD386" s="347"/>
      <c r="AE386" s="347"/>
      <c r="AF386" s="347"/>
      <c r="AG386" s="347"/>
      <c r="AH386" s="348">
        <f>AH387</f>
        <v>0</v>
      </c>
      <c r="AI386" s="387" t="e">
        <f t="shared" si="525"/>
        <v>#DIV/0!</v>
      </c>
      <c r="AJ386" s="348">
        <f t="shared" si="521"/>
        <v>0</v>
      </c>
      <c r="AK386" s="393" t="e">
        <f t="shared" si="529"/>
        <v>#DIV/0!</v>
      </c>
      <c r="AL386" s="348"/>
      <c r="AM386" s="387"/>
      <c r="AN386" s="387"/>
      <c r="AO386" s="387"/>
      <c r="AP386" s="347"/>
      <c r="AQ386" s="347"/>
      <c r="AR386" s="348">
        <f>AR387</f>
        <v>0</v>
      </c>
      <c r="AS386" s="338" t="e">
        <f t="shared" si="530"/>
        <v>#DIV/0!</v>
      </c>
      <c r="AT386" s="350"/>
      <c r="AU386" s="350"/>
      <c r="AV386" s="350"/>
      <c r="AW386" s="350"/>
      <c r="AX386" s="350"/>
      <c r="AY386" s="350"/>
      <c r="AZ386" s="350"/>
      <c r="BA386" s="350"/>
      <c r="BB386" s="350"/>
      <c r="BC386" s="350"/>
      <c r="BD386" s="350"/>
      <c r="BE386" s="352">
        <f t="shared" si="522"/>
        <v>0</v>
      </c>
      <c r="BF386" s="398" t="e">
        <f t="shared" si="492"/>
        <v>#DIV/0!</v>
      </c>
      <c r="BG386" s="352"/>
      <c r="BH386" s="398"/>
      <c r="BI386" s="350"/>
      <c r="BJ386" s="350"/>
      <c r="BK386" s="352">
        <f>BK387</f>
        <v>0</v>
      </c>
      <c r="BL386" s="357" t="e">
        <f t="shared" si="523"/>
        <v>#DIV/0!</v>
      </c>
    </row>
    <row r="387" spans="2:64" s="48" customFormat="1" ht="78" hidden="1" customHeight="1" x14ac:dyDescent="0.25">
      <c r="B387" s="346"/>
      <c r="C387" s="211" t="s">
        <v>164</v>
      </c>
      <c r="D387" s="347"/>
      <c r="E387" s="347"/>
      <c r="F387" s="347"/>
      <c r="G387" s="347"/>
      <c r="H387" s="347"/>
      <c r="I387" s="347"/>
      <c r="J387" s="347"/>
      <c r="K387" s="354">
        <f t="shared" si="526"/>
        <v>0</v>
      </c>
      <c r="L387" s="354"/>
      <c r="M387" s="354"/>
      <c r="N387" s="354"/>
      <c r="O387" s="354">
        <v>0</v>
      </c>
      <c r="P387" s="354">
        <f t="shared" si="516"/>
        <v>0</v>
      </c>
      <c r="Q387" s="393" t="e">
        <f t="shared" si="494"/>
        <v>#DIV/0!</v>
      </c>
      <c r="R387" s="348"/>
      <c r="S387" s="393"/>
      <c r="T387" s="393"/>
      <c r="U387" s="393"/>
      <c r="V387" s="347"/>
      <c r="W387" s="347"/>
      <c r="X387" s="354">
        <f>O387</f>
        <v>0</v>
      </c>
      <c r="Y387" s="349"/>
      <c r="Z387" s="354">
        <f t="shared" si="524"/>
        <v>0</v>
      </c>
      <c r="AA387" s="387" t="e">
        <f t="shared" si="498"/>
        <v>#DIV/0!</v>
      </c>
      <c r="AB387" s="348"/>
      <c r="AC387" s="347"/>
      <c r="AD387" s="347"/>
      <c r="AE387" s="347"/>
      <c r="AF387" s="347"/>
      <c r="AG387" s="347"/>
      <c r="AH387" s="354">
        <v>0</v>
      </c>
      <c r="AI387" s="387" t="e">
        <f t="shared" si="525"/>
        <v>#DIV/0!</v>
      </c>
      <c r="AJ387" s="354">
        <f t="shared" si="521"/>
        <v>0</v>
      </c>
      <c r="AK387" s="393" t="e">
        <f t="shared" si="529"/>
        <v>#DIV/0!</v>
      </c>
      <c r="AL387" s="348"/>
      <c r="AM387" s="387"/>
      <c r="AN387" s="387"/>
      <c r="AO387" s="387"/>
      <c r="AP387" s="347"/>
      <c r="AQ387" s="347"/>
      <c r="AR387" s="354">
        <f>O387</f>
        <v>0</v>
      </c>
      <c r="AS387" s="338" t="e">
        <f t="shared" si="530"/>
        <v>#DIV/0!</v>
      </c>
      <c r="AT387" s="350"/>
      <c r="AU387" s="350"/>
      <c r="AV387" s="350"/>
      <c r="AW387" s="350"/>
      <c r="AX387" s="350"/>
      <c r="AY387" s="350"/>
      <c r="AZ387" s="350"/>
      <c r="BA387" s="350"/>
      <c r="BB387" s="350"/>
      <c r="BC387" s="350"/>
      <c r="BD387" s="350"/>
      <c r="BE387" s="356">
        <f t="shared" si="522"/>
        <v>0</v>
      </c>
      <c r="BF387" s="398" t="e">
        <f t="shared" si="492"/>
        <v>#DIV/0!</v>
      </c>
      <c r="BG387" s="352"/>
      <c r="BH387" s="398"/>
      <c r="BI387" s="350"/>
      <c r="BJ387" s="350"/>
      <c r="BK387" s="356">
        <f>O387-AH387</f>
        <v>0</v>
      </c>
      <c r="BL387" s="357" t="e">
        <f t="shared" si="523"/>
        <v>#DIV/0!</v>
      </c>
    </row>
    <row r="388" spans="2:64" s="48" customFormat="1" ht="51.75" hidden="1" customHeight="1" x14ac:dyDescent="0.25">
      <c r="B388" s="346"/>
      <c r="C388" s="212" t="s">
        <v>173</v>
      </c>
      <c r="D388" s="347"/>
      <c r="E388" s="347"/>
      <c r="F388" s="347"/>
      <c r="G388" s="347"/>
      <c r="H388" s="347"/>
      <c r="I388" s="347"/>
      <c r="J388" s="347"/>
      <c r="K388" s="348">
        <f t="shared" si="526"/>
        <v>0</v>
      </c>
      <c r="L388" s="348"/>
      <c r="M388" s="348"/>
      <c r="N388" s="348"/>
      <c r="O388" s="348">
        <f>O389</f>
        <v>0</v>
      </c>
      <c r="P388" s="348">
        <f t="shared" si="516"/>
        <v>0</v>
      </c>
      <c r="Q388" s="393" t="e">
        <f t="shared" si="494"/>
        <v>#DIV/0!</v>
      </c>
      <c r="R388" s="348"/>
      <c r="S388" s="393"/>
      <c r="T388" s="393"/>
      <c r="U388" s="393"/>
      <c r="V388" s="347"/>
      <c r="W388" s="347"/>
      <c r="X388" s="348">
        <f>X389</f>
        <v>0</v>
      </c>
      <c r="Y388" s="349" t="e">
        <f t="shared" ref="Y388" si="531">X388/O388</f>
        <v>#DIV/0!</v>
      </c>
      <c r="Z388" s="348">
        <f t="shared" si="524"/>
        <v>0</v>
      </c>
      <c r="AA388" s="387" t="e">
        <f t="shared" si="498"/>
        <v>#DIV/0!</v>
      </c>
      <c r="AB388" s="348"/>
      <c r="AC388" s="347"/>
      <c r="AD388" s="347"/>
      <c r="AE388" s="347"/>
      <c r="AF388" s="347"/>
      <c r="AG388" s="347"/>
      <c r="AH388" s="348">
        <f>AH389</f>
        <v>0</v>
      </c>
      <c r="AI388" s="387" t="e">
        <f t="shared" si="525"/>
        <v>#DIV/0!</v>
      </c>
      <c r="AJ388" s="348">
        <f t="shared" ref="AJ388:AJ390" si="532">AR388</f>
        <v>0</v>
      </c>
      <c r="AK388" s="393" t="e">
        <f t="shared" si="529"/>
        <v>#DIV/0!</v>
      </c>
      <c r="AL388" s="348"/>
      <c r="AM388" s="387"/>
      <c r="AN388" s="387"/>
      <c r="AO388" s="387"/>
      <c r="AP388" s="347"/>
      <c r="AQ388" s="347"/>
      <c r="AR388" s="347">
        <f>AR389</f>
        <v>0</v>
      </c>
      <c r="AS388" s="338" t="e">
        <f t="shared" si="530"/>
        <v>#DIV/0!</v>
      </c>
      <c r="AT388" s="350"/>
      <c r="AU388" s="350"/>
      <c r="AV388" s="350"/>
      <c r="AW388" s="350"/>
      <c r="AX388" s="350"/>
      <c r="AY388" s="350"/>
      <c r="AZ388" s="350"/>
      <c r="BA388" s="350"/>
      <c r="BB388" s="350"/>
      <c r="BC388" s="350"/>
      <c r="BD388" s="350"/>
      <c r="BE388" s="352">
        <f t="shared" si="522"/>
        <v>0</v>
      </c>
      <c r="BF388" s="398" t="e">
        <f t="shared" si="492"/>
        <v>#DIV/0!</v>
      </c>
      <c r="BG388" s="352"/>
      <c r="BH388" s="398"/>
      <c r="BI388" s="350"/>
      <c r="BJ388" s="350"/>
      <c r="BK388" s="350">
        <f>BK389</f>
        <v>0</v>
      </c>
      <c r="BL388" s="357" t="e">
        <f t="shared" si="523"/>
        <v>#DIV/0!</v>
      </c>
    </row>
    <row r="389" spans="2:64" s="48" customFormat="1" ht="78" hidden="1" customHeight="1" x14ac:dyDescent="0.25">
      <c r="B389" s="346"/>
      <c r="C389" s="211" t="s">
        <v>174</v>
      </c>
      <c r="D389" s="347"/>
      <c r="E389" s="347"/>
      <c r="F389" s="347"/>
      <c r="G389" s="347"/>
      <c r="H389" s="347"/>
      <c r="I389" s="347"/>
      <c r="J389" s="347"/>
      <c r="K389" s="354">
        <f t="shared" si="526"/>
        <v>0</v>
      </c>
      <c r="L389" s="229"/>
      <c r="M389" s="229"/>
      <c r="N389" s="229"/>
      <c r="O389" s="354">
        <v>0</v>
      </c>
      <c r="P389" s="354">
        <f t="shared" si="516"/>
        <v>0</v>
      </c>
      <c r="Q389" s="393" t="e">
        <f t="shared" si="494"/>
        <v>#DIV/0!</v>
      </c>
      <c r="R389" s="348"/>
      <c r="S389" s="393"/>
      <c r="T389" s="393"/>
      <c r="U389" s="393"/>
      <c r="V389" s="347"/>
      <c r="W389" s="347"/>
      <c r="X389" s="354">
        <f>O389</f>
        <v>0</v>
      </c>
      <c r="Y389" s="387" t="e">
        <f>X389/O389</f>
        <v>#DIV/0!</v>
      </c>
      <c r="Z389" s="354">
        <f t="shared" si="524"/>
        <v>0</v>
      </c>
      <c r="AA389" s="387" t="e">
        <f t="shared" si="498"/>
        <v>#DIV/0!</v>
      </c>
      <c r="AB389" s="348"/>
      <c r="AC389" s="347"/>
      <c r="AD389" s="347"/>
      <c r="AE389" s="347"/>
      <c r="AF389" s="347"/>
      <c r="AG389" s="347"/>
      <c r="AH389" s="354">
        <v>0</v>
      </c>
      <c r="AI389" s="387" t="e">
        <f t="shared" si="525"/>
        <v>#DIV/0!</v>
      </c>
      <c r="AJ389" s="354">
        <f t="shared" si="532"/>
        <v>0</v>
      </c>
      <c r="AK389" s="393" t="e">
        <f t="shared" si="529"/>
        <v>#DIV/0!</v>
      </c>
      <c r="AL389" s="348"/>
      <c r="AM389" s="387"/>
      <c r="AN389" s="387"/>
      <c r="AO389" s="387"/>
      <c r="AP389" s="347"/>
      <c r="AQ389" s="347"/>
      <c r="AR389" s="354">
        <f>O389</f>
        <v>0</v>
      </c>
      <c r="AS389" s="338" t="e">
        <f t="shared" si="530"/>
        <v>#DIV/0!</v>
      </c>
      <c r="AT389" s="350"/>
      <c r="AU389" s="350"/>
      <c r="AV389" s="350"/>
      <c r="AW389" s="350"/>
      <c r="AX389" s="350"/>
      <c r="AY389" s="350"/>
      <c r="AZ389" s="350"/>
      <c r="BA389" s="350"/>
      <c r="BB389" s="350"/>
      <c r="BC389" s="350"/>
      <c r="BD389" s="350"/>
      <c r="BE389" s="356">
        <f t="shared" si="522"/>
        <v>0</v>
      </c>
      <c r="BF389" s="398" t="e">
        <f t="shared" si="492"/>
        <v>#DIV/0!</v>
      </c>
      <c r="BG389" s="352"/>
      <c r="BH389" s="398"/>
      <c r="BI389" s="350"/>
      <c r="BJ389" s="350"/>
      <c r="BK389" s="356">
        <f>O389-AH389</f>
        <v>0</v>
      </c>
      <c r="BL389" s="357" t="e">
        <f t="shared" si="523"/>
        <v>#DIV/0!</v>
      </c>
    </row>
    <row r="390" spans="2:64" s="48" customFormat="1" ht="78" hidden="1" customHeight="1" x14ac:dyDescent="0.25">
      <c r="B390" s="346"/>
      <c r="C390" s="212" t="s">
        <v>294</v>
      </c>
      <c r="D390" s="347"/>
      <c r="E390" s="347"/>
      <c r="F390" s="347"/>
      <c r="G390" s="347"/>
      <c r="H390" s="347"/>
      <c r="I390" s="347"/>
      <c r="J390" s="347"/>
      <c r="K390" s="348">
        <f t="shared" si="526"/>
        <v>0</v>
      </c>
      <c r="L390" s="348"/>
      <c r="M390" s="348"/>
      <c r="N390" s="348"/>
      <c r="O390" s="348">
        <v>0</v>
      </c>
      <c r="P390" s="348"/>
      <c r="Q390" s="393" t="e">
        <f t="shared" si="494"/>
        <v>#DIV/0!</v>
      </c>
      <c r="R390" s="348"/>
      <c r="S390" s="393"/>
      <c r="T390" s="393"/>
      <c r="U390" s="393"/>
      <c r="V390" s="347"/>
      <c r="W390" s="347"/>
      <c r="X390" s="348"/>
      <c r="Y390" s="387" t="e">
        <f t="shared" ref="Y390:Y391" si="533">X390/O390</f>
        <v>#DIV/0!</v>
      </c>
      <c r="Z390" s="348"/>
      <c r="AA390" s="387" t="e">
        <f t="shared" si="498"/>
        <v>#DIV/0!</v>
      </c>
      <c r="AB390" s="348"/>
      <c r="AC390" s="347"/>
      <c r="AD390" s="347"/>
      <c r="AE390" s="347"/>
      <c r="AF390" s="347"/>
      <c r="AG390" s="347"/>
      <c r="AH390" s="348"/>
      <c r="AI390" s="387" t="e">
        <f t="shared" si="525"/>
        <v>#DIV/0!</v>
      </c>
      <c r="AJ390" s="348">
        <f t="shared" si="532"/>
        <v>0</v>
      </c>
      <c r="AK390" s="393" t="e">
        <f t="shared" si="529"/>
        <v>#DIV/0!</v>
      </c>
      <c r="AL390" s="348"/>
      <c r="AM390" s="387"/>
      <c r="AN390" s="387"/>
      <c r="AO390" s="387"/>
      <c r="AP390" s="347"/>
      <c r="AQ390" s="347"/>
      <c r="AR390" s="347">
        <v>0</v>
      </c>
      <c r="AS390" s="338" t="e">
        <f t="shared" si="530"/>
        <v>#DIV/0!</v>
      </c>
      <c r="AT390" s="350"/>
      <c r="AU390" s="350"/>
      <c r="AV390" s="350"/>
      <c r="AW390" s="350"/>
      <c r="AX390" s="350"/>
      <c r="AY390" s="350"/>
      <c r="AZ390" s="350"/>
      <c r="BA390" s="350"/>
      <c r="BB390" s="350"/>
      <c r="BC390" s="350"/>
      <c r="BD390" s="350"/>
      <c r="BE390" s="352">
        <f t="shared" si="522"/>
        <v>0</v>
      </c>
      <c r="BF390" s="398" t="e">
        <f t="shared" si="492"/>
        <v>#DIV/0!</v>
      </c>
      <c r="BG390" s="352"/>
      <c r="BH390" s="398"/>
      <c r="BI390" s="350"/>
      <c r="BJ390" s="350"/>
      <c r="BK390" s="350">
        <v>0</v>
      </c>
      <c r="BL390" s="357" t="e">
        <f t="shared" si="523"/>
        <v>#DIV/0!</v>
      </c>
    </row>
    <row r="391" spans="2:64" s="116" customFormat="1" ht="32.25" customHeight="1" x14ac:dyDescent="0.25">
      <c r="B391" s="436"/>
      <c r="C391" s="210" t="s">
        <v>79</v>
      </c>
      <c r="D391" s="416"/>
      <c r="E391" s="416"/>
      <c r="F391" s="416"/>
      <c r="G391" s="416"/>
      <c r="H391" s="416"/>
      <c r="I391" s="416"/>
      <c r="J391" s="416"/>
      <c r="K391" s="417">
        <f t="shared" si="526"/>
        <v>393088.16677000001</v>
      </c>
      <c r="L391" s="417"/>
      <c r="M391" s="417"/>
      <c r="N391" s="417"/>
      <c r="O391" s="417">
        <f>O396+O407+O432+O474+O476</f>
        <v>393088.16677000001</v>
      </c>
      <c r="P391" s="417">
        <f>X391</f>
        <v>60234.9882</v>
      </c>
      <c r="Q391" s="437">
        <f t="shared" si="494"/>
        <v>0.15323531281785982</v>
      </c>
      <c r="R391" s="417"/>
      <c r="S391" s="437"/>
      <c r="T391" s="437"/>
      <c r="U391" s="437"/>
      <c r="V391" s="416"/>
      <c r="W391" s="416"/>
      <c r="X391" s="417">
        <f>X392+X396+X407+X416+X420+X424+X427+X432</f>
        <v>60234.9882</v>
      </c>
      <c r="Y391" s="437">
        <f t="shared" si="533"/>
        <v>0.15323531281785982</v>
      </c>
      <c r="Z391" s="417">
        <f>AH391</f>
        <v>104729.50791</v>
      </c>
      <c r="AA391" s="437">
        <f t="shared" si="498"/>
        <v>0.26642752635003214</v>
      </c>
      <c r="AB391" s="417"/>
      <c r="AC391" s="416"/>
      <c r="AD391" s="416"/>
      <c r="AE391" s="416"/>
      <c r="AF391" s="416"/>
      <c r="AG391" s="416"/>
      <c r="AH391" s="417">
        <f>AH396+AH407+AH432+AH474+AH476</f>
        <v>104729.50791</v>
      </c>
      <c r="AI391" s="437">
        <f t="shared" ref="AI391:AI433" si="534">AH391/O391</f>
        <v>0.26642752635003214</v>
      </c>
      <c r="AJ391" s="417">
        <f>AR391</f>
        <v>393088.16677000001</v>
      </c>
      <c r="AK391" s="437">
        <f t="shared" si="529"/>
        <v>1</v>
      </c>
      <c r="AL391" s="417"/>
      <c r="AM391" s="387"/>
      <c r="AN391" s="387"/>
      <c r="AO391" s="387"/>
      <c r="AP391" s="416"/>
      <c r="AQ391" s="416"/>
      <c r="AR391" s="417">
        <f>AR396+AR407+AR432+AR474+AR476</f>
        <v>393088.16677000001</v>
      </c>
      <c r="AS391" s="438">
        <f t="shared" si="530"/>
        <v>1</v>
      </c>
      <c r="AT391" s="418"/>
      <c r="AU391" s="418"/>
      <c r="AV391" s="418"/>
      <c r="AW391" s="418"/>
      <c r="AX391" s="418"/>
      <c r="AY391" s="418"/>
      <c r="AZ391" s="418"/>
      <c r="BA391" s="418"/>
      <c r="BB391" s="418"/>
      <c r="BC391" s="418"/>
      <c r="BD391" s="418"/>
      <c r="BE391" s="419">
        <f>BK391</f>
        <v>235691.18057000003</v>
      </c>
      <c r="BF391" s="439">
        <f t="shared" si="492"/>
        <v>0.59958859231675976</v>
      </c>
      <c r="BG391" s="419"/>
      <c r="BH391" s="439"/>
      <c r="BI391" s="418"/>
      <c r="BJ391" s="418"/>
      <c r="BK391" s="419">
        <f>BK392+BK396+BK407+BK416+BK420+BK424+BK427+BK432</f>
        <v>235691.18057000003</v>
      </c>
      <c r="BL391" s="440">
        <f t="shared" si="523"/>
        <v>0.59958859231675976</v>
      </c>
    </row>
    <row r="392" spans="2:64" s="48" customFormat="1" ht="36.75" hidden="1" customHeight="1" x14ac:dyDescent="0.25">
      <c r="B392" s="346" t="s">
        <v>103</v>
      </c>
      <c r="C392" s="207" t="s">
        <v>145</v>
      </c>
      <c r="D392" s="347" t="e">
        <f>D394+D395</f>
        <v>#REF!</v>
      </c>
      <c r="E392" s="347">
        <f t="shared" si="483"/>
        <v>7114.1279999999997</v>
      </c>
      <c r="F392" s="347">
        <f>F393+F394</f>
        <v>0</v>
      </c>
      <c r="G392" s="347">
        <f>G393+G394</f>
        <v>7114.1279999999997</v>
      </c>
      <c r="H392" s="347"/>
      <c r="I392" s="347"/>
      <c r="J392" s="347"/>
      <c r="K392" s="348">
        <f t="shared" si="515"/>
        <v>0</v>
      </c>
      <c r="L392" s="348"/>
      <c r="M392" s="348"/>
      <c r="N392" s="348"/>
      <c r="O392" s="348">
        <f>SUM(O393:O395)</f>
        <v>0</v>
      </c>
      <c r="P392" s="348">
        <f t="shared" ref="P392:P398" si="535">R392+X392</f>
        <v>0</v>
      </c>
      <c r="Q392" s="393" t="e">
        <f t="shared" si="494"/>
        <v>#DIV/0!</v>
      </c>
      <c r="R392" s="348">
        <f>R393+R394</f>
        <v>0</v>
      </c>
      <c r="S392" s="393"/>
      <c r="T392" s="393"/>
      <c r="U392" s="393"/>
      <c r="V392" s="347"/>
      <c r="W392" s="347"/>
      <c r="X392" s="348">
        <f>SUM(X394:X395)</f>
        <v>0</v>
      </c>
      <c r="Y392" s="349" t="e">
        <f t="shared" ref="Y392:Y433" si="536">X392/O392</f>
        <v>#DIV/0!</v>
      </c>
      <c r="Z392" s="348">
        <f t="shared" ref="Z392:Z398" si="537">AB392+AH392</f>
        <v>0</v>
      </c>
      <c r="AA392" s="389" t="e">
        <f t="shared" si="498"/>
        <v>#DIV/0!</v>
      </c>
      <c r="AB392" s="348">
        <f>AB393+AB394</f>
        <v>0</v>
      </c>
      <c r="AC392" s="347"/>
      <c r="AD392" s="347"/>
      <c r="AE392" s="347"/>
      <c r="AF392" s="347"/>
      <c r="AG392" s="347"/>
      <c r="AH392" s="348">
        <f>SUM(AH394:AH395)</f>
        <v>0</v>
      </c>
      <c r="AI392" s="389" t="e">
        <f t="shared" si="534"/>
        <v>#DIV/0!</v>
      </c>
      <c r="AJ392" s="348">
        <f t="shared" si="517"/>
        <v>0</v>
      </c>
      <c r="AK392" s="393" t="e">
        <f t="shared" ref="AK392:AK433" si="538">AJ392/K392</f>
        <v>#DIV/0!</v>
      </c>
      <c r="AL392" s="348">
        <f>AL393+AL394</f>
        <v>0</v>
      </c>
      <c r="AM392" s="387"/>
      <c r="AN392" s="387"/>
      <c r="AO392" s="387"/>
      <c r="AP392" s="347"/>
      <c r="AQ392" s="347"/>
      <c r="AR392" s="348">
        <f>AR394+AR395</f>
        <v>0</v>
      </c>
      <c r="AS392" s="338" t="e">
        <f t="shared" si="518"/>
        <v>#DIV/0!</v>
      </c>
      <c r="AT392" s="350"/>
      <c r="AU392" s="350"/>
      <c r="AV392" s="350">
        <f>AV393+AV394+AV395</f>
        <v>0</v>
      </c>
      <c r="AW392" s="350">
        <f>AX392</f>
        <v>0</v>
      </c>
      <c r="AX392" s="350"/>
      <c r="AY392" s="350"/>
      <c r="AZ392" s="350">
        <f>AZ393+AZ394+AZ395</f>
        <v>0</v>
      </c>
      <c r="BA392" s="350">
        <f>BB392+BC392+BD392</f>
        <v>0</v>
      </c>
      <c r="BB392" s="350"/>
      <c r="BC392" s="350"/>
      <c r="BD392" s="350">
        <f>BD393+BD394+BD395</f>
        <v>0</v>
      </c>
      <c r="BE392" s="352">
        <f t="shared" ref="BE392:BE398" si="539">BG392+BK392</f>
        <v>0</v>
      </c>
      <c r="BF392" s="398" t="e">
        <f t="shared" si="492"/>
        <v>#DIV/0!</v>
      </c>
      <c r="BG392" s="352">
        <f>BG393+BG394</f>
        <v>0</v>
      </c>
      <c r="BH392" s="398"/>
      <c r="BI392" s="350"/>
      <c r="BJ392" s="350"/>
      <c r="BK392" s="352">
        <f>BK394+BK395</f>
        <v>0</v>
      </c>
      <c r="BL392" s="357" t="e">
        <f t="shared" si="523"/>
        <v>#DIV/0!</v>
      </c>
    </row>
    <row r="393" spans="2:64" s="69" customFormat="1" ht="74.25" hidden="1" customHeight="1" x14ac:dyDescent="0.2">
      <c r="B393" s="358" t="s">
        <v>60</v>
      </c>
      <c r="C393" s="192" t="s">
        <v>146</v>
      </c>
      <c r="D393" s="355" t="e">
        <f>#REF!+#REF!</f>
        <v>#REF!</v>
      </c>
      <c r="E393" s="355">
        <f t="shared" si="483"/>
        <v>0</v>
      </c>
      <c r="F393" s="355"/>
      <c r="G393" s="355"/>
      <c r="H393" s="355"/>
      <c r="I393" s="355"/>
      <c r="J393" s="355"/>
      <c r="K393" s="354">
        <f t="shared" si="515"/>
        <v>0</v>
      </c>
      <c r="L393" s="354"/>
      <c r="M393" s="354"/>
      <c r="N393" s="354"/>
      <c r="O393" s="354">
        <v>0</v>
      </c>
      <c r="P393" s="354">
        <f t="shared" si="535"/>
        <v>0</v>
      </c>
      <c r="Q393" s="393" t="e">
        <f t="shared" si="494"/>
        <v>#DIV/0!</v>
      </c>
      <c r="R393" s="354"/>
      <c r="S393" s="393"/>
      <c r="T393" s="393"/>
      <c r="U393" s="393"/>
      <c r="V393" s="355"/>
      <c r="W393" s="355"/>
      <c r="X393" s="354">
        <v>0</v>
      </c>
      <c r="Y393" s="349" t="e">
        <f t="shared" si="536"/>
        <v>#DIV/0!</v>
      </c>
      <c r="Z393" s="354">
        <f t="shared" si="537"/>
        <v>0</v>
      </c>
      <c r="AA393" s="389" t="e">
        <f t="shared" si="498"/>
        <v>#DIV/0!</v>
      </c>
      <c r="AB393" s="354"/>
      <c r="AC393" s="355"/>
      <c r="AD393" s="355"/>
      <c r="AE393" s="355"/>
      <c r="AF393" s="355"/>
      <c r="AG393" s="355"/>
      <c r="AH393" s="354">
        <v>0</v>
      </c>
      <c r="AI393" s="389" t="e">
        <f t="shared" si="534"/>
        <v>#DIV/0!</v>
      </c>
      <c r="AJ393" s="354">
        <f t="shared" si="517"/>
        <v>0</v>
      </c>
      <c r="AK393" s="393" t="e">
        <f t="shared" si="538"/>
        <v>#DIV/0!</v>
      </c>
      <c r="AL393" s="354"/>
      <c r="AM393" s="387"/>
      <c r="AN393" s="387"/>
      <c r="AO393" s="387"/>
      <c r="AP393" s="355"/>
      <c r="AQ393" s="355"/>
      <c r="AR393" s="355">
        <v>0</v>
      </c>
      <c r="AS393" s="355"/>
      <c r="AT393" s="351"/>
      <c r="AU393" s="351"/>
      <c r="AV393" s="351">
        <f>AM393</f>
        <v>0</v>
      </c>
      <c r="AW393" s="351">
        <f>AX393+AZ393</f>
        <v>0</v>
      </c>
      <c r="AX393" s="351"/>
      <c r="AY393" s="351"/>
      <c r="AZ393" s="351">
        <f>AS393</f>
        <v>0</v>
      </c>
      <c r="BA393" s="351">
        <f t="shared" ref="BA393:BA400" si="540">BB393+BD393</f>
        <v>0</v>
      </c>
      <c r="BB393" s="351"/>
      <c r="BC393" s="351"/>
      <c r="BD393" s="351">
        <f>AS393</f>
        <v>0</v>
      </c>
      <c r="BE393" s="356">
        <f t="shared" si="539"/>
        <v>0</v>
      </c>
      <c r="BF393" s="398" t="e">
        <f t="shared" si="492"/>
        <v>#DIV/0!</v>
      </c>
      <c r="BG393" s="356"/>
      <c r="BH393" s="398"/>
      <c r="BI393" s="351"/>
      <c r="BJ393" s="351"/>
      <c r="BK393" s="351">
        <v>0</v>
      </c>
      <c r="BL393" s="357" t="e">
        <f t="shared" si="523"/>
        <v>#DIV/0!</v>
      </c>
    </row>
    <row r="394" spans="2:64" s="69" customFormat="1" ht="86.25" hidden="1" customHeight="1" x14ac:dyDescent="0.2">
      <c r="B394" s="358" t="s">
        <v>60</v>
      </c>
      <c r="C394" s="192" t="s">
        <v>147</v>
      </c>
      <c r="D394" s="355" t="e">
        <f>#REF!-#REF!</f>
        <v>#REF!</v>
      </c>
      <c r="E394" s="355">
        <f t="shared" si="483"/>
        <v>7114.1279999999997</v>
      </c>
      <c r="F394" s="355"/>
      <c r="G394" s="355">
        <v>7114.1279999999997</v>
      </c>
      <c r="H394" s="355"/>
      <c r="I394" s="355"/>
      <c r="J394" s="355"/>
      <c r="K394" s="354">
        <f t="shared" si="515"/>
        <v>0</v>
      </c>
      <c r="L394" s="354"/>
      <c r="M394" s="354"/>
      <c r="N394" s="354"/>
      <c r="O394" s="354"/>
      <c r="P394" s="354">
        <f t="shared" si="535"/>
        <v>0</v>
      </c>
      <c r="Q394" s="393" t="e">
        <f t="shared" si="494"/>
        <v>#DIV/0!</v>
      </c>
      <c r="R394" s="354"/>
      <c r="S394" s="393"/>
      <c r="T394" s="393"/>
      <c r="U394" s="393"/>
      <c r="V394" s="355"/>
      <c r="W394" s="355"/>
      <c r="X394" s="354"/>
      <c r="Y394" s="349" t="e">
        <f t="shared" si="536"/>
        <v>#DIV/0!</v>
      </c>
      <c r="Z394" s="354">
        <f t="shared" si="537"/>
        <v>0</v>
      </c>
      <c r="AA394" s="389" t="e">
        <f t="shared" si="498"/>
        <v>#DIV/0!</v>
      </c>
      <c r="AB394" s="354"/>
      <c r="AC394" s="355"/>
      <c r="AD394" s="355"/>
      <c r="AE394" s="355"/>
      <c r="AF394" s="355"/>
      <c r="AG394" s="355"/>
      <c r="AH394" s="354">
        <f>O394</f>
        <v>0</v>
      </c>
      <c r="AI394" s="389" t="e">
        <f t="shared" si="534"/>
        <v>#DIV/0!</v>
      </c>
      <c r="AJ394" s="354">
        <f t="shared" si="517"/>
        <v>0</v>
      </c>
      <c r="AK394" s="342" t="e">
        <f t="shared" si="538"/>
        <v>#DIV/0!</v>
      </c>
      <c r="AL394" s="354"/>
      <c r="AM394" s="387"/>
      <c r="AN394" s="387"/>
      <c r="AO394" s="387"/>
      <c r="AP394" s="355"/>
      <c r="AQ394" s="355"/>
      <c r="AR394" s="354">
        <f>O394</f>
        <v>0</v>
      </c>
      <c r="AS394" s="338" t="e">
        <f>AR394/O394</f>
        <v>#DIV/0!</v>
      </c>
      <c r="AT394" s="351"/>
      <c r="AU394" s="351"/>
      <c r="AV394" s="351">
        <v>0</v>
      </c>
      <c r="AW394" s="351">
        <f>AX394+AZ394</f>
        <v>0</v>
      </c>
      <c r="AX394" s="351"/>
      <c r="AY394" s="351"/>
      <c r="AZ394" s="351">
        <v>0</v>
      </c>
      <c r="BA394" s="351">
        <f t="shared" si="540"/>
        <v>0</v>
      </c>
      <c r="BB394" s="351"/>
      <c r="BC394" s="351"/>
      <c r="BD394" s="351">
        <f>O394</f>
        <v>0</v>
      </c>
      <c r="BE394" s="356">
        <f t="shared" si="539"/>
        <v>0</v>
      </c>
      <c r="BF394" s="398" t="e">
        <f t="shared" si="492"/>
        <v>#DIV/0!</v>
      </c>
      <c r="BG394" s="356"/>
      <c r="BH394" s="398"/>
      <c r="BI394" s="351"/>
      <c r="BJ394" s="351"/>
      <c r="BK394" s="356">
        <f t="shared" ref="BK394:BK395" si="541">O394-AH394</f>
        <v>0</v>
      </c>
      <c r="BL394" s="357" t="e">
        <f t="shared" si="523"/>
        <v>#DIV/0!</v>
      </c>
    </row>
    <row r="395" spans="2:64" s="69" customFormat="1" ht="87.75" hidden="1" customHeight="1" x14ac:dyDescent="0.2">
      <c r="B395" s="358" t="s">
        <v>67</v>
      </c>
      <c r="C395" s="192" t="s">
        <v>148</v>
      </c>
      <c r="D395" s="355">
        <v>0</v>
      </c>
      <c r="E395" s="355"/>
      <c r="F395" s="355"/>
      <c r="G395" s="355"/>
      <c r="H395" s="355"/>
      <c r="I395" s="355"/>
      <c r="J395" s="355"/>
      <c r="K395" s="354">
        <f t="shared" si="515"/>
        <v>0</v>
      </c>
      <c r="L395" s="354"/>
      <c r="M395" s="354"/>
      <c r="N395" s="354"/>
      <c r="O395" s="354"/>
      <c r="P395" s="354">
        <f t="shared" si="535"/>
        <v>0</v>
      </c>
      <c r="Q395" s="393" t="e">
        <f t="shared" si="494"/>
        <v>#DIV/0!</v>
      </c>
      <c r="R395" s="354"/>
      <c r="S395" s="393"/>
      <c r="T395" s="393"/>
      <c r="U395" s="393"/>
      <c r="V395" s="355"/>
      <c r="W395" s="355"/>
      <c r="X395" s="354"/>
      <c r="Y395" s="349" t="e">
        <f t="shared" si="536"/>
        <v>#DIV/0!</v>
      </c>
      <c r="Z395" s="354">
        <f t="shared" si="537"/>
        <v>0</v>
      </c>
      <c r="AA395" s="389" t="e">
        <f t="shared" si="498"/>
        <v>#DIV/0!</v>
      </c>
      <c r="AB395" s="354"/>
      <c r="AC395" s="355"/>
      <c r="AD395" s="355"/>
      <c r="AE395" s="355"/>
      <c r="AF395" s="355"/>
      <c r="AG395" s="355"/>
      <c r="AH395" s="354">
        <f>O395</f>
        <v>0</v>
      </c>
      <c r="AI395" s="389" t="e">
        <f t="shared" si="534"/>
        <v>#DIV/0!</v>
      </c>
      <c r="AJ395" s="354">
        <f t="shared" si="517"/>
        <v>0</v>
      </c>
      <c r="AK395" s="342" t="e">
        <f t="shared" si="538"/>
        <v>#DIV/0!</v>
      </c>
      <c r="AL395" s="354"/>
      <c r="AM395" s="387"/>
      <c r="AN395" s="387"/>
      <c r="AO395" s="387"/>
      <c r="AP395" s="355"/>
      <c r="AQ395" s="355"/>
      <c r="AR395" s="354">
        <f>O395</f>
        <v>0</v>
      </c>
      <c r="AS395" s="338" t="e">
        <f>AR395/O395</f>
        <v>#DIV/0!</v>
      </c>
      <c r="AT395" s="351"/>
      <c r="AU395" s="351"/>
      <c r="AV395" s="351">
        <f>BD395-AH395</f>
        <v>0</v>
      </c>
      <c r="AW395" s="351">
        <v>0</v>
      </c>
      <c r="AX395" s="351"/>
      <c r="AY395" s="351"/>
      <c r="AZ395" s="351">
        <f>BG395-AL395</f>
        <v>0</v>
      </c>
      <c r="BA395" s="351">
        <f t="shared" si="540"/>
        <v>0</v>
      </c>
      <c r="BB395" s="351"/>
      <c r="BC395" s="351"/>
      <c r="BD395" s="351">
        <f>O395</f>
        <v>0</v>
      </c>
      <c r="BE395" s="356">
        <f t="shared" si="539"/>
        <v>0</v>
      </c>
      <c r="BF395" s="398" t="e">
        <f t="shared" si="492"/>
        <v>#DIV/0!</v>
      </c>
      <c r="BG395" s="356"/>
      <c r="BH395" s="398"/>
      <c r="BI395" s="351"/>
      <c r="BJ395" s="351"/>
      <c r="BK395" s="356">
        <f t="shared" si="541"/>
        <v>0</v>
      </c>
      <c r="BL395" s="357" t="e">
        <f t="shared" si="523"/>
        <v>#DIV/0!</v>
      </c>
    </row>
    <row r="396" spans="2:64" s="48" customFormat="1" ht="36.75" customHeight="1" x14ac:dyDescent="0.25">
      <c r="B396" s="346" t="s">
        <v>103</v>
      </c>
      <c r="C396" s="207" t="s">
        <v>149</v>
      </c>
      <c r="D396" s="347" t="e">
        <f>D397+D398+D400+D401</f>
        <v>#REF!</v>
      </c>
      <c r="E396" s="347">
        <f t="shared" si="483"/>
        <v>33381.119999999995</v>
      </c>
      <c r="F396" s="347">
        <f>F397+F398+F400</f>
        <v>0</v>
      </c>
      <c r="G396" s="347">
        <f>G397+G398+G400</f>
        <v>33381.119999999995</v>
      </c>
      <c r="H396" s="347"/>
      <c r="I396" s="347"/>
      <c r="J396" s="347"/>
      <c r="K396" s="348">
        <f t="shared" si="515"/>
        <v>139561.08543000001</v>
      </c>
      <c r="L396" s="348"/>
      <c r="M396" s="348"/>
      <c r="N396" s="348"/>
      <c r="O396" s="348">
        <f>O397+O399+O400+O403+O406</f>
        <v>139561.08543000001</v>
      </c>
      <c r="P396" s="348">
        <f t="shared" si="535"/>
        <v>0</v>
      </c>
      <c r="Q396" s="393">
        <f t="shared" si="494"/>
        <v>0</v>
      </c>
      <c r="R396" s="348">
        <f>R397+R398+R400</f>
        <v>0</v>
      </c>
      <c r="S396" s="393"/>
      <c r="T396" s="393"/>
      <c r="U396" s="393"/>
      <c r="V396" s="347"/>
      <c r="W396" s="347"/>
      <c r="X396" s="348">
        <f>SUM(X397:X403)</f>
        <v>0</v>
      </c>
      <c r="Y396" s="349">
        <f t="shared" si="536"/>
        <v>0</v>
      </c>
      <c r="Z396" s="348">
        <f t="shared" si="537"/>
        <v>0</v>
      </c>
      <c r="AA396" s="393">
        <f t="shared" si="498"/>
        <v>0</v>
      </c>
      <c r="AB396" s="348">
        <f>AB397+AB398+AB400</f>
        <v>0</v>
      </c>
      <c r="AC396" s="347"/>
      <c r="AD396" s="347"/>
      <c r="AE396" s="347"/>
      <c r="AF396" s="347"/>
      <c r="AG396" s="347"/>
      <c r="AH396" s="348">
        <f>SUM(AH397:AH403)</f>
        <v>0</v>
      </c>
      <c r="AI396" s="393">
        <f t="shared" si="534"/>
        <v>0</v>
      </c>
      <c r="AJ396" s="348">
        <f t="shared" si="517"/>
        <v>139561.08543000001</v>
      </c>
      <c r="AK396" s="393">
        <f t="shared" si="538"/>
        <v>1</v>
      </c>
      <c r="AL396" s="348">
        <f>AL397+AL398+AL400</f>
        <v>0</v>
      </c>
      <c r="AM396" s="393"/>
      <c r="AN396" s="393"/>
      <c r="AO396" s="393"/>
      <c r="AP396" s="347"/>
      <c r="AQ396" s="347"/>
      <c r="AR396" s="348">
        <f>SUM(AR397:AR403)</f>
        <v>139561.08543000001</v>
      </c>
      <c r="AS396" s="349">
        <f t="shared" ref="AS396:AS433" si="542">AR396/O396</f>
        <v>1</v>
      </c>
      <c r="AT396" s="350"/>
      <c r="AU396" s="350"/>
      <c r="AV396" s="350">
        <f>AV397+AV398+AV400+AV401</f>
        <v>55137.63753</v>
      </c>
      <c r="AW396" s="350" t="e">
        <f>AX396+AZ396</f>
        <v>#DIV/0!</v>
      </c>
      <c r="AX396" s="350"/>
      <c r="AY396" s="350"/>
      <c r="AZ396" s="350" t="e">
        <f>AZ397+AZ398+AZ400+AZ401</f>
        <v>#DIV/0!</v>
      </c>
      <c r="BA396" s="350">
        <f t="shared" si="540"/>
        <v>55137.63753</v>
      </c>
      <c r="BB396" s="350"/>
      <c r="BC396" s="350"/>
      <c r="BD396" s="350">
        <f>BD397+BD399+BD400+BD403+BD406</f>
        <v>55137.63753</v>
      </c>
      <c r="BE396" s="352">
        <f t="shared" si="539"/>
        <v>139561.08543000001</v>
      </c>
      <c r="BF396" s="398">
        <f t="shared" si="492"/>
        <v>1</v>
      </c>
      <c r="BG396" s="352">
        <f>BG397+BG398+BG400</f>
        <v>0</v>
      </c>
      <c r="BH396" s="398"/>
      <c r="BI396" s="350"/>
      <c r="BJ396" s="350"/>
      <c r="BK396" s="352">
        <f>SUM(BK397:BK403)</f>
        <v>139561.08543000001</v>
      </c>
      <c r="BL396" s="353">
        <f t="shared" si="523"/>
        <v>1</v>
      </c>
    </row>
    <row r="397" spans="2:64" s="69" customFormat="1" ht="147.75" hidden="1" customHeight="1" x14ac:dyDescent="0.2">
      <c r="B397" s="358" t="s">
        <v>60</v>
      </c>
      <c r="C397" s="192" t="s">
        <v>150</v>
      </c>
      <c r="D397" s="355" t="e">
        <f>#REF!-#REF!</f>
        <v>#REF!</v>
      </c>
      <c r="E397" s="355">
        <f t="shared" si="483"/>
        <v>0</v>
      </c>
      <c r="F397" s="355"/>
      <c r="G397" s="355"/>
      <c r="H397" s="355"/>
      <c r="I397" s="355"/>
      <c r="J397" s="355"/>
      <c r="K397" s="354">
        <f t="shared" si="515"/>
        <v>0</v>
      </c>
      <c r="L397" s="354"/>
      <c r="M397" s="354"/>
      <c r="N397" s="354"/>
      <c r="O397" s="354">
        <v>0</v>
      </c>
      <c r="P397" s="354">
        <f t="shared" si="535"/>
        <v>0</v>
      </c>
      <c r="Q397" s="393" t="e">
        <f t="shared" si="494"/>
        <v>#DIV/0!</v>
      </c>
      <c r="R397" s="354"/>
      <c r="S397" s="393"/>
      <c r="T397" s="393"/>
      <c r="U397" s="393"/>
      <c r="V397" s="355"/>
      <c r="W397" s="355"/>
      <c r="X397" s="354"/>
      <c r="Y397" s="349" t="e">
        <f t="shared" si="536"/>
        <v>#DIV/0!</v>
      </c>
      <c r="Z397" s="354">
        <f t="shared" si="537"/>
        <v>0</v>
      </c>
      <c r="AA397" s="389" t="e">
        <f t="shared" si="498"/>
        <v>#DIV/0!</v>
      </c>
      <c r="AB397" s="354"/>
      <c r="AC397" s="355"/>
      <c r="AD397" s="355"/>
      <c r="AE397" s="355"/>
      <c r="AF397" s="355"/>
      <c r="AG397" s="355"/>
      <c r="AH397" s="354"/>
      <c r="AI397" s="389" t="e">
        <f t="shared" si="534"/>
        <v>#DIV/0!</v>
      </c>
      <c r="AJ397" s="354">
        <f t="shared" si="517"/>
        <v>0</v>
      </c>
      <c r="AK397" s="393" t="e">
        <f t="shared" si="538"/>
        <v>#DIV/0!</v>
      </c>
      <c r="AL397" s="354"/>
      <c r="AM397" s="387"/>
      <c r="AN397" s="387"/>
      <c r="AO397" s="387"/>
      <c r="AP397" s="355"/>
      <c r="AQ397" s="355"/>
      <c r="AR397" s="355"/>
      <c r="AS397" s="338" t="e">
        <f t="shared" si="542"/>
        <v>#DIV/0!</v>
      </c>
      <c r="AT397" s="351"/>
      <c r="AU397" s="351"/>
      <c r="AV397" s="351">
        <f>AM397</f>
        <v>0</v>
      </c>
      <c r="AW397" s="351" t="e">
        <f>AX397+AZ397</f>
        <v>#DIV/0!</v>
      </c>
      <c r="AX397" s="351"/>
      <c r="AY397" s="351"/>
      <c r="AZ397" s="351" t="e">
        <f>AS397</f>
        <v>#DIV/0!</v>
      </c>
      <c r="BA397" s="351">
        <f t="shared" si="540"/>
        <v>0</v>
      </c>
      <c r="BB397" s="351"/>
      <c r="BC397" s="351"/>
      <c r="BD397" s="351">
        <f>O397</f>
        <v>0</v>
      </c>
      <c r="BE397" s="356">
        <f t="shared" si="539"/>
        <v>0</v>
      </c>
      <c r="BF397" s="398" t="e">
        <f t="shared" si="492"/>
        <v>#DIV/0!</v>
      </c>
      <c r="BG397" s="356"/>
      <c r="BH397" s="398"/>
      <c r="BI397" s="351"/>
      <c r="BJ397" s="351"/>
      <c r="BK397" s="351"/>
      <c r="BL397" s="357" t="e">
        <f t="shared" si="523"/>
        <v>#DIV/0!</v>
      </c>
    </row>
    <row r="398" spans="2:64" s="69" customFormat="1" ht="132.75" hidden="1" customHeight="1" x14ac:dyDescent="0.2">
      <c r="B398" s="358" t="s">
        <v>67</v>
      </c>
      <c r="C398" s="192"/>
      <c r="D398" s="355"/>
      <c r="E398" s="355">
        <f t="shared" si="483"/>
        <v>17686.32</v>
      </c>
      <c r="F398" s="355"/>
      <c r="G398" s="355">
        <v>17686.32</v>
      </c>
      <c r="H398" s="355"/>
      <c r="I398" s="355"/>
      <c r="J398" s="355"/>
      <c r="K398" s="354">
        <f t="shared" si="515"/>
        <v>0</v>
      </c>
      <c r="L398" s="354"/>
      <c r="M398" s="354"/>
      <c r="N398" s="354"/>
      <c r="O398" s="354">
        <v>0</v>
      </c>
      <c r="P398" s="354">
        <f t="shared" si="535"/>
        <v>0</v>
      </c>
      <c r="Q398" s="393" t="e">
        <f t="shared" si="494"/>
        <v>#DIV/0!</v>
      </c>
      <c r="R398" s="354"/>
      <c r="S398" s="393"/>
      <c r="T398" s="393"/>
      <c r="U398" s="393"/>
      <c r="V398" s="355"/>
      <c r="W398" s="355"/>
      <c r="X398" s="354"/>
      <c r="Y398" s="349" t="e">
        <f t="shared" si="536"/>
        <v>#DIV/0!</v>
      </c>
      <c r="Z398" s="354">
        <f t="shared" si="537"/>
        <v>0</v>
      </c>
      <c r="AA398" s="389" t="e">
        <f t="shared" si="498"/>
        <v>#DIV/0!</v>
      </c>
      <c r="AB398" s="354"/>
      <c r="AC398" s="355"/>
      <c r="AD398" s="355"/>
      <c r="AE398" s="355"/>
      <c r="AF398" s="355"/>
      <c r="AG398" s="355"/>
      <c r="AH398" s="354"/>
      <c r="AI398" s="389" t="e">
        <f t="shared" si="534"/>
        <v>#DIV/0!</v>
      </c>
      <c r="AJ398" s="354">
        <f t="shared" si="517"/>
        <v>0</v>
      </c>
      <c r="AK398" s="393" t="e">
        <f t="shared" si="538"/>
        <v>#DIV/0!</v>
      </c>
      <c r="AL398" s="354"/>
      <c r="AM398" s="387"/>
      <c r="AN398" s="387"/>
      <c r="AO398" s="387"/>
      <c r="AP398" s="355"/>
      <c r="AQ398" s="355"/>
      <c r="AR398" s="355"/>
      <c r="AS398" s="338" t="e">
        <f t="shared" si="542"/>
        <v>#DIV/0!</v>
      </c>
      <c r="AT398" s="351"/>
      <c r="AU398" s="351"/>
      <c r="AV398" s="351">
        <f>AM398</f>
        <v>0</v>
      </c>
      <c r="AW398" s="351" t="e">
        <f>AX398+AZ398</f>
        <v>#DIV/0!</v>
      </c>
      <c r="AX398" s="351"/>
      <c r="AY398" s="351"/>
      <c r="AZ398" s="351" t="e">
        <f>AS398</f>
        <v>#DIV/0!</v>
      </c>
      <c r="BA398" s="351" t="e">
        <f t="shared" si="540"/>
        <v>#DIV/0!</v>
      </c>
      <c r="BB398" s="351"/>
      <c r="BC398" s="351"/>
      <c r="BD398" s="351" t="e">
        <f>AS398</f>
        <v>#DIV/0!</v>
      </c>
      <c r="BE398" s="356">
        <f t="shared" si="539"/>
        <v>0</v>
      </c>
      <c r="BF398" s="398" t="e">
        <f t="shared" si="492"/>
        <v>#DIV/0!</v>
      </c>
      <c r="BG398" s="356"/>
      <c r="BH398" s="398"/>
      <c r="BI398" s="351"/>
      <c r="BJ398" s="351"/>
      <c r="BK398" s="351"/>
      <c r="BL398" s="357" t="e">
        <f t="shared" si="523"/>
        <v>#DIV/0!</v>
      </c>
    </row>
    <row r="399" spans="2:64" s="69" customFormat="1" ht="129" customHeight="1" x14ac:dyDescent="0.2">
      <c r="B399" s="358" t="s">
        <v>60</v>
      </c>
      <c r="C399" s="192" t="s">
        <v>367</v>
      </c>
      <c r="D399" s="355"/>
      <c r="E399" s="355"/>
      <c r="F399" s="355"/>
      <c r="G399" s="355"/>
      <c r="H399" s="355"/>
      <c r="I399" s="355"/>
      <c r="J399" s="355"/>
      <c r="K399" s="354">
        <f t="shared" si="515"/>
        <v>84423.447899999999</v>
      </c>
      <c r="L399" s="354"/>
      <c r="M399" s="354"/>
      <c r="N399" s="354"/>
      <c r="O399" s="354">
        <f>'[4]2023_2025'!$BK$423</f>
        <v>84423.447899999999</v>
      </c>
      <c r="P399" s="354">
        <f>X399</f>
        <v>0</v>
      </c>
      <c r="Q399" s="387">
        <f t="shared" si="494"/>
        <v>0</v>
      </c>
      <c r="R399" s="354"/>
      <c r="S399" s="393"/>
      <c r="T399" s="393"/>
      <c r="U399" s="393"/>
      <c r="V399" s="355"/>
      <c r="W399" s="355"/>
      <c r="X399" s="354"/>
      <c r="Y399" s="349">
        <f t="shared" si="536"/>
        <v>0</v>
      </c>
      <c r="Z399" s="354">
        <f>AH399</f>
        <v>0</v>
      </c>
      <c r="AA399" s="387">
        <f t="shared" si="498"/>
        <v>0</v>
      </c>
      <c r="AB399" s="354"/>
      <c r="AC399" s="355"/>
      <c r="AD399" s="355"/>
      <c r="AE399" s="355"/>
      <c r="AF399" s="355"/>
      <c r="AG399" s="355"/>
      <c r="AH399" s="354">
        <v>0</v>
      </c>
      <c r="AI399" s="389">
        <f t="shared" si="534"/>
        <v>0</v>
      </c>
      <c r="AJ399" s="354">
        <f>AR399</f>
        <v>84423.447899999999</v>
      </c>
      <c r="AK399" s="338">
        <f t="shared" si="538"/>
        <v>1</v>
      </c>
      <c r="AL399" s="354"/>
      <c r="AM399" s="387"/>
      <c r="AN399" s="387"/>
      <c r="AO399" s="387"/>
      <c r="AP399" s="355"/>
      <c r="AQ399" s="355"/>
      <c r="AR399" s="354">
        <f>O399</f>
        <v>84423.447899999999</v>
      </c>
      <c r="AS399" s="338">
        <f t="shared" si="542"/>
        <v>1</v>
      </c>
      <c r="AT399" s="351"/>
      <c r="AU399" s="351"/>
      <c r="AV399" s="351"/>
      <c r="AW399" s="351">
        <f>AX399+AZ399</f>
        <v>0</v>
      </c>
      <c r="AX399" s="351"/>
      <c r="AY399" s="351"/>
      <c r="AZ399" s="351"/>
      <c r="BA399" s="351">
        <f t="shared" si="540"/>
        <v>0</v>
      </c>
      <c r="BB399" s="351"/>
      <c r="BC399" s="351"/>
      <c r="BD399" s="351">
        <f>AH399</f>
        <v>0</v>
      </c>
      <c r="BE399" s="356">
        <f>BK399</f>
        <v>84423.447899999999</v>
      </c>
      <c r="BF399" s="398">
        <f t="shared" si="492"/>
        <v>1</v>
      </c>
      <c r="BG399" s="356"/>
      <c r="BH399" s="398"/>
      <c r="BI399" s="351"/>
      <c r="BJ399" s="351"/>
      <c r="BK399" s="356">
        <f t="shared" ref="BK399:BK400" si="543">O399-AH399</f>
        <v>84423.447899999999</v>
      </c>
      <c r="BL399" s="357">
        <f t="shared" si="523"/>
        <v>1</v>
      </c>
    </row>
    <row r="400" spans="2:64" s="69" customFormat="1" ht="91.5" customHeight="1" x14ac:dyDescent="0.2">
      <c r="B400" s="358" t="s">
        <v>67</v>
      </c>
      <c r="C400" s="192" t="s">
        <v>151</v>
      </c>
      <c r="D400" s="355" t="e">
        <f>#REF!+#REF!</f>
        <v>#REF!</v>
      </c>
      <c r="E400" s="355">
        <f t="shared" si="483"/>
        <v>15694.8</v>
      </c>
      <c r="F400" s="355"/>
      <c r="G400" s="355">
        <v>15694.8</v>
      </c>
      <c r="H400" s="355"/>
      <c r="I400" s="355"/>
      <c r="J400" s="355"/>
      <c r="K400" s="354">
        <f t="shared" si="515"/>
        <v>55137.63753</v>
      </c>
      <c r="L400" s="354"/>
      <c r="M400" s="354"/>
      <c r="N400" s="354"/>
      <c r="O400" s="354">
        <v>55137.63753</v>
      </c>
      <c r="P400" s="354">
        <f>R400+X400</f>
        <v>0</v>
      </c>
      <c r="Q400" s="387">
        <f t="shared" si="494"/>
        <v>0</v>
      </c>
      <c r="R400" s="354"/>
      <c r="S400" s="393"/>
      <c r="T400" s="393"/>
      <c r="U400" s="393"/>
      <c r="V400" s="355"/>
      <c r="W400" s="355"/>
      <c r="X400" s="354"/>
      <c r="Y400" s="349">
        <f t="shared" si="536"/>
        <v>0</v>
      </c>
      <c r="Z400" s="354">
        <f>AB400+AH400</f>
        <v>0</v>
      </c>
      <c r="AA400" s="387">
        <f t="shared" si="498"/>
        <v>0</v>
      </c>
      <c r="AB400" s="354"/>
      <c r="AC400" s="355"/>
      <c r="AD400" s="355"/>
      <c r="AE400" s="355"/>
      <c r="AF400" s="355"/>
      <c r="AG400" s="355"/>
      <c r="AH400" s="354">
        <v>0</v>
      </c>
      <c r="AI400" s="389">
        <f t="shared" si="534"/>
        <v>0</v>
      </c>
      <c r="AJ400" s="354">
        <f>AL400+AR400</f>
        <v>55137.63753</v>
      </c>
      <c r="AK400" s="338">
        <f t="shared" si="538"/>
        <v>1</v>
      </c>
      <c r="AL400" s="354"/>
      <c r="AM400" s="387"/>
      <c r="AN400" s="387"/>
      <c r="AO400" s="387"/>
      <c r="AP400" s="355"/>
      <c r="AQ400" s="355"/>
      <c r="AR400" s="354">
        <f>O400</f>
        <v>55137.63753</v>
      </c>
      <c r="AS400" s="338">
        <f t="shared" si="542"/>
        <v>1</v>
      </c>
      <c r="AT400" s="351"/>
      <c r="AU400" s="351"/>
      <c r="AV400" s="351">
        <f>BD400-AH400</f>
        <v>55137.63753</v>
      </c>
      <c r="AW400" s="351">
        <f>AX400+AZ400</f>
        <v>0</v>
      </c>
      <c r="AX400" s="351"/>
      <c r="AY400" s="351"/>
      <c r="AZ400" s="351">
        <f>BG400-AL400</f>
        <v>0</v>
      </c>
      <c r="BA400" s="351">
        <f t="shared" si="540"/>
        <v>55137.63753</v>
      </c>
      <c r="BB400" s="351"/>
      <c r="BC400" s="351"/>
      <c r="BD400" s="351">
        <f>O400</f>
        <v>55137.63753</v>
      </c>
      <c r="BE400" s="356">
        <f>BG400+BK400</f>
        <v>55137.63753</v>
      </c>
      <c r="BF400" s="398">
        <f t="shared" si="492"/>
        <v>1</v>
      </c>
      <c r="BG400" s="356"/>
      <c r="BH400" s="398"/>
      <c r="BI400" s="351"/>
      <c r="BJ400" s="351"/>
      <c r="BK400" s="356">
        <f t="shared" si="543"/>
        <v>55137.63753</v>
      </c>
      <c r="BL400" s="357">
        <f t="shared" si="523"/>
        <v>1</v>
      </c>
    </row>
    <row r="401" spans="2:64" s="69" customFormat="1" ht="117.75" hidden="1" customHeight="1" x14ac:dyDescent="0.2">
      <c r="B401" s="358" t="s">
        <v>31</v>
      </c>
      <c r="C401" s="192"/>
      <c r="D401" s="355" t="e">
        <f>#REF!+#REF!</f>
        <v>#REF!</v>
      </c>
      <c r="E401" s="355"/>
      <c r="F401" s="355"/>
      <c r="G401" s="355"/>
      <c r="H401" s="355"/>
      <c r="I401" s="355"/>
      <c r="J401" s="355"/>
      <c r="K401" s="354">
        <f t="shared" si="515"/>
        <v>0</v>
      </c>
      <c r="L401" s="354"/>
      <c r="M401" s="354"/>
      <c r="N401" s="354"/>
      <c r="O401" s="354">
        <v>0</v>
      </c>
      <c r="P401" s="354">
        <f>R401+X401</f>
        <v>0</v>
      </c>
      <c r="Q401" s="393" t="e">
        <f t="shared" si="494"/>
        <v>#DIV/0!</v>
      </c>
      <c r="R401" s="354"/>
      <c r="S401" s="393"/>
      <c r="T401" s="393"/>
      <c r="U401" s="393"/>
      <c r="V401" s="355"/>
      <c r="W401" s="355"/>
      <c r="X401" s="354">
        <v>0</v>
      </c>
      <c r="Y401" s="349" t="e">
        <f t="shared" si="536"/>
        <v>#DIV/0!</v>
      </c>
      <c r="Z401" s="354">
        <f>AB401+AH401</f>
        <v>0</v>
      </c>
      <c r="AA401" s="389" t="e">
        <f t="shared" si="498"/>
        <v>#DIV/0!</v>
      </c>
      <c r="AB401" s="354"/>
      <c r="AC401" s="355"/>
      <c r="AD401" s="355"/>
      <c r="AE401" s="355"/>
      <c r="AF401" s="355"/>
      <c r="AG401" s="355"/>
      <c r="AH401" s="354">
        <v>0</v>
      </c>
      <c r="AI401" s="389" t="e">
        <f t="shared" si="534"/>
        <v>#DIV/0!</v>
      </c>
      <c r="AJ401" s="354">
        <f>AL401+AR401</f>
        <v>0</v>
      </c>
      <c r="AK401" s="393" t="e">
        <f t="shared" si="538"/>
        <v>#DIV/0!</v>
      </c>
      <c r="AL401" s="354"/>
      <c r="AM401" s="387"/>
      <c r="AN401" s="387"/>
      <c r="AO401" s="387"/>
      <c r="AP401" s="355"/>
      <c r="AQ401" s="355"/>
      <c r="AR401" s="354">
        <v>0</v>
      </c>
      <c r="AS401" s="338" t="e">
        <f t="shared" si="542"/>
        <v>#DIV/0!</v>
      </c>
      <c r="AT401" s="351"/>
      <c r="AU401" s="351"/>
      <c r="AV401" s="351">
        <f>BD401-AH401</f>
        <v>0</v>
      </c>
      <c r="AW401" s="351">
        <f>AX401+AY401+AZ401</f>
        <v>0</v>
      </c>
      <c r="AX401" s="351"/>
      <c r="AY401" s="351"/>
      <c r="AZ401" s="351">
        <f>BG401-AL401</f>
        <v>0</v>
      </c>
      <c r="BA401" s="351">
        <f t="shared" ref="BA401:BA406" si="544">BB401+BC401+BD401</f>
        <v>0</v>
      </c>
      <c r="BB401" s="351"/>
      <c r="BC401" s="351"/>
      <c r="BD401" s="351">
        <v>0</v>
      </c>
      <c r="BE401" s="356">
        <f>BG401+BK401</f>
        <v>0</v>
      </c>
      <c r="BF401" s="398" t="e">
        <f t="shared" si="492"/>
        <v>#DIV/0!</v>
      </c>
      <c r="BG401" s="356"/>
      <c r="BH401" s="398"/>
      <c r="BI401" s="351"/>
      <c r="BJ401" s="351"/>
      <c r="BK401" s="356">
        <v>0</v>
      </c>
      <c r="BL401" s="357" t="e">
        <f t="shared" si="523"/>
        <v>#DIV/0!</v>
      </c>
    </row>
    <row r="402" spans="2:64" s="69" customFormat="1" ht="87.75" hidden="1" customHeight="1" x14ac:dyDescent="0.2">
      <c r="B402" s="358" t="s">
        <v>31</v>
      </c>
      <c r="C402" s="192"/>
      <c r="D402" s="355" t="e">
        <f>#REF!-#REF!</f>
        <v>#REF!</v>
      </c>
      <c r="E402" s="355"/>
      <c r="F402" s="355"/>
      <c r="G402" s="355"/>
      <c r="H402" s="355"/>
      <c r="I402" s="355"/>
      <c r="J402" s="355"/>
      <c r="K402" s="354">
        <f t="shared" si="515"/>
        <v>0</v>
      </c>
      <c r="L402" s="354"/>
      <c r="M402" s="354"/>
      <c r="N402" s="354"/>
      <c r="O402" s="354">
        <v>0</v>
      </c>
      <c r="P402" s="354">
        <f>R402+X402</f>
        <v>0</v>
      </c>
      <c r="Q402" s="393" t="e">
        <f t="shared" si="494"/>
        <v>#DIV/0!</v>
      </c>
      <c r="R402" s="354"/>
      <c r="S402" s="393"/>
      <c r="T402" s="393"/>
      <c r="U402" s="393"/>
      <c r="V402" s="355"/>
      <c r="W402" s="355"/>
      <c r="X402" s="354">
        <v>0</v>
      </c>
      <c r="Y402" s="349" t="e">
        <f t="shared" si="536"/>
        <v>#DIV/0!</v>
      </c>
      <c r="Z402" s="354">
        <f>AB402+AH402</f>
        <v>0</v>
      </c>
      <c r="AA402" s="389" t="e">
        <f t="shared" si="498"/>
        <v>#DIV/0!</v>
      </c>
      <c r="AB402" s="354"/>
      <c r="AC402" s="355"/>
      <c r="AD402" s="355"/>
      <c r="AE402" s="355"/>
      <c r="AF402" s="355"/>
      <c r="AG402" s="355"/>
      <c r="AH402" s="354">
        <v>0</v>
      </c>
      <c r="AI402" s="389" t="e">
        <f t="shared" si="534"/>
        <v>#DIV/0!</v>
      </c>
      <c r="AJ402" s="354">
        <f>AL402+AR402</f>
        <v>0</v>
      </c>
      <c r="AK402" s="393" t="e">
        <f t="shared" si="538"/>
        <v>#DIV/0!</v>
      </c>
      <c r="AL402" s="354"/>
      <c r="AM402" s="387"/>
      <c r="AN402" s="387"/>
      <c r="AO402" s="387"/>
      <c r="AP402" s="355"/>
      <c r="AQ402" s="355"/>
      <c r="AR402" s="355">
        <v>0</v>
      </c>
      <c r="AS402" s="338" t="e">
        <f t="shared" si="542"/>
        <v>#DIV/0!</v>
      </c>
      <c r="AT402" s="351"/>
      <c r="AU402" s="351"/>
      <c r="AV402" s="351"/>
      <c r="AW402" s="351">
        <f>AX402+AY402+AZ402</f>
        <v>0</v>
      </c>
      <c r="AX402" s="351"/>
      <c r="AY402" s="351"/>
      <c r="AZ402" s="351">
        <v>0</v>
      </c>
      <c r="BA402" s="351">
        <f t="shared" si="544"/>
        <v>0</v>
      </c>
      <c r="BB402" s="351"/>
      <c r="BC402" s="351"/>
      <c r="BD402" s="351">
        <v>0</v>
      </c>
      <c r="BE402" s="356">
        <f>BG402+BK402</f>
        <v>0</v>
      </c>
      <c r="BF402" s="398" t="e">
        <f t="shared" si="492"/>
        <v>#DIV/0!</v>
      </c>
      <c r="BG402" s="356"/>
      <c r="BH402" s="398"/>
      <c r="BI402" s="351"/>
      <c r="BJ402" s="351"/>
      <c r="BK402" s="351">
        <v>0</v>
      </c>
      <c r="BL402" s="357" t="e">
        <f t="shared" si="523"/>
        <v>#DIV/0!</v>
      </c>
    </row>
    <row r="403" spans="2:64" s="69" customFormat="1" ht="132.75" hidden="1" customHeight="1" x14ac:dyDescent="0.2">
      <c r="B403" s="358" t="s">
        <v>31</v>
      </c>
      <c r="C403" s="211" t="s">
        <v>152</v>
      </c>
      <c r="D403" s="355" t="e">
        <f>#REF!-#REF!</f>
        <v>#REF!</v>
      </c>
      <c r="E403" s="355"/>
      <c r="F403" s="355"/>
      <c r="G403" s="355"/>
      <c r="H403" s="355"/>
      <c r="I403" s="355"/>
      <c r="J403" s="355"/>
      <c r="K403" s="354">
        <f t="shared" si="515"/>
        <v>0</v>
      </c>
      <c r="L403" s="354"/>
      <c r="M403" s="354"/>
      <c r="N403" s="354"/>
      <c r="O403" s="354">
        <v>0</v>
      </c>
      <c r="P403" s="354"/>
      <c r="Q403" s="393" t="e">
        <f t="shared" si="494"/>
        <v>#DIV/0!</v>
      </c>
      <c r="R403" s="354"/>
      <c r="S403" s="393"/>
      <c r="T403" s="393"/>
      <c r="U403" s="393"/>
      <c r="V403" s="355"/>
      <c r="W403" s="355"/>
      <c r="X403" s="354"/>
      <c r="Y403" s="349" t="e">
        <f t="shared" si="536"/>
        <v>#DIV/0!</v>
      </c>
      <c r="Z403" s="354"/>
      <c r="AA403" s="389" t="e">
        <f t="shared" si="498"/>
        <v>#DIV/0!</v>
      </c>
      <c r="AB403" s="354"/>
      <c r="AC403" s="355"/>
      <c r="AD403" s="355"/>
      <c r="AE403" s="355"/>
      <c r="AF403" s="355"/>
      <c r="AG403" s="355"/>
      <c r="AH403" s="354"/>
      <c r="AI403" s="389" t="e">
        <f t="shared" si="534"/>
        <v>#DIV/0!</v>
      </c>
      <c r="AJ403" s="354"/>
      <c r="AK403" s="393" t="e">
        <f t="shared" si="538"/>
        <v>#DIV/0!</v>
      </c>
      <c r="AL403" s="354"/>
      <c r="AM403" s="387"/>
      <c r="AN403" s="387"/>
      <c r="AO403" s="387"/>
      <c r="AP403" s="355"/>
      <c r="AQ403" s="355"/>
      <c r="AR403" s="355"/>
      <c r="AS403" s="338" t="e">
        <f t="shared" si="542"/>
        <v>#DIV/0!</v>
      </c>
      <c r="AT403" s="351"/>
      <c r="AU403" s="351"/>
      <c r="AV403" s="351"/>
      <c r="AW403" s="351">
        <f>AX403+AY403+AZ403</f>
        <v>0</v>
      </c>
      <c r="AX403" s="351"/>
      <c r="AY403" s="351"/>
      <c r="AZ403" s="351">
        <v>0</v>
      </c>
      <c r="BA403" s="351">
        <f t="shared" si="544"/>
        <v>0</v>
      </c>
      <c r="BB403" s="351"/>
      <c r="BC403" s="351"/>
      <c r="BD403" s="351">
        <v>0</v>
      </c>
      <c r="BE403" s="356"/>
      <c r="BF403" s="398" t="e">
        <f t="shared" si="492"/>
        <v>#DIV/0!</v>
      </c>
      <c r="BG403" s="356"/>
      <c r="BH403" s="398"/>
      <c r="BI403" s="351"/>
      <c r="BJ403" s="351"/>
      <c r="BK403" s="351"/>
      <c r="BL403" s="357" t="e">
        <f t="shared" si="523"/>
        <v>#DIV/0!</v>
      </c>
    </row>
    <row r="404" spans="2:64" s="48" customFormat="1" ht="31.5" hidden="1" customHeight="1" x14ac:dyDescent="0.25">
      <c r="B404" s="346" t="s">
        <v>127</v>
      </c>
      <c r="C404" s="212" t="s">
        <v>153</v>
      </c>
      <c r="D404" s="347" t="e">
        <f>D405</f>
        <v>#REF!</v>
      </c>
      <c r="E404" s="347">
        <f t="shared" si="483"/>
        <v>0</v>
      </c>
      <c r="F404" s="347">
        <f>F405</f>
        <v>0</v>
      </c>
      <c r="G404" s="347">
        <f>G405</f>
        <v>0</v>
      </c>
      <c r="H404" s="347"/>
      <c r="I404" s="347"/>
      <c r="J404" s="347"/>
      <c r="K404" s="354">
        <f t="shared" si="515"/>
        <v>0</v>
      </c>
      <c r="L404" s="348"/>
      <c r="M404" s="348"/>
      <c r="N404" s="348"/>
      <c r="O404" s="348">
        <f>O405</f>
        <v>0</v>
      </c>
      <c r="P404" s="354">
        <f t="shared" ref="P404:P414" si="545">R404+X404</f>
        <v>0</v>
      </c>
      <c r="Q404" s="393" t="e">
        <f t="shared" si="494"/>
        <v>#DIV/0!</v>
      </c>
      <c r="R404" s="348">
        <f>R405</f>
        <v>0</v>
      </c>
      <c r="S404" s="393"/>
      <c r="T404" s="393"/>
      <c r="U404" s="393"/>
      <c r="V404" s="347"/>
      <c r="W404" s="347"/>
      <c r="X404" s="348">
        <f>X405</f>
        <v>0</v>
      </c>
      <c r="Y404" s="349" t="e">
        <f t="shared" si="536"/>
        <v>#DIV/0!</v>
      </c>
      <c r="Z404" s="354">
        <f t="shared" ref="Z404:Z405" si="546">AB404+AH404</f>
        <v>0</v>
      </c>
      <c r="AA404" s="389" t="e">
        <f t="shared" si="498"/>
        <v>#DIV/0!</v>
      </c>
      <c r="AB404" s="348">
        <f>AB405</f>
        <v>0</v>
      </c>
      <c r="AC404" s="347"/>
      <c r="AD404" s="347"/>
      <c r="AE404" s="347"/>
      <c r="AF404" s="347"/>
      <c r="AG404" s="347"/>
      <c r="AH404" s="348">
        <f>AH405</f>
        <v>0</v>
      </c>
      <c r="AI404" s="389" t="e">
        <f t="shared" si="534"/>
        <v>#DIV/0!</v>
      </c>
      <c r="AJ404" s="354">
        <f t="shared" ref="AJ404:AJ405" si="547">AL404+AR404</f>
        <v>0</v>
      </c>
      <c r="AK404" s="393" t="e">
        <f t="shared" si="538"/>
        <v>#DIV/0!</v>
      </c>
      <c r="AL404" s="348">
        <f>AL405</f>
        <v>0</v>
      </c>
      <c r="AM404" s="387"/>
      <c r="AN404" s="387"/>
      <c r="AO404" s="387"/>
      <c r="AP404" s="347"/>
      <c r="AQ404" s="347"/>
      <c r="AR404" s="347">
        <f>AR405</f>
        <v>0</v>
      </c>
      <c r="AS404" s="338" t="e">
        <f t="shared" si="542"/>
        <v>#DIV/0!</v>
      </c>
      <c r="AT404" s="350"/>
      <c r="AU404" s="350"/>
      <c r="AV404" s="350">
        <f>AM404</f>
        <v>0</v>
      </c>
      <c r="AW404" s="350">
        <f t="shared" ref="AW404:AW429" si="548">AX404+AZ404</f>
        <v>0</v>
      </c>
      <c r="AX404" s="350"/>
      <c r="AY404" s="350"/>
      <c r="AZ404" s="350">
        <f>AZ405</f>
        <v>0</v>
      </c>
      <c r="BA404" s="351">
        <f t="shared" si="544"/>
        <v>0</v>
      </c>
      <c r="BB404" s="350"/>
      <c r="BC404" s="350"/>
      <c r="BD404" s="350">
        <f>BD405</f>
        <v>0</v>
      </c>
      <c r="BE404" s="352">
        <f t="shared" ref="BE404:BE405" si="549">BG404+BK404</f>
        <v>0</v>
      </c>
      <c r="BF404" s="398" t="e">
        <f t="shared" si="492"/>
        <v>#DIV/0!</v>
      </c>
      <c r="BG404" s="352">
        <f>BG405</f>
        <v>0</v>
      </c>
      <c r="BH404" s="398"/>
      <c r="BI404" s="350"/>
      <c r="BJ404" s="350"/>
      <c r="BK404" s="350">
        <f>BK405</f>
        <v>0</v>
      </c>
      <c r="BL404" s="357" t="e">
        <f t="shared" si="523"/>
        <v>#DIV/0!</v>
      </c>
    </row>
    <row r="405" spans="2:64" s="69" customFormat="1" ht="157.5" hidden="1" customHeight="1" x14ac:dyDescent="0.2">
      <c r="B405" s="358" t="s">
        <v>60</v>
      </c>
      <c r="C405" s="192" t="s">
        <v>154</v>
      </c>
      <c r="D405" s="354" t="e">
        <f>#REF!-#REF!</f>
        <v>#REF!</v>
      </c>
      <c r="E405" s="355">
        <f t="shared" si="483"/>
        <v>0</v>
      </c>
      <c r="F405" s="355"/>
      <c r="G405" s="355"/>
      <c r="H405" s="355"/>
      <c r="I405" s="355"/>
      <c r="J405" s="355"/>
      <c r="K405" s="354">
        <f t="shared" si="515"/>
        <v>0</v>
      </c>
      <c r="L405" s="354"/>
      <c r="M405" s="354"/>
      <c r="N405" s="354"/>
      <c r="O405" s="354">
        <v>0</v>
      </c>
      <c r="P405" s="354">
        <f t="shared" si="545"/>
        <v>0</v>
      </c>
      <c r="Q405" s="393" t="e">
        <f t="shared" si="494"/>
        <v>#DIV/0!</v>
      </c>
      <c r="R405" s="354"/>
      <c r="S405" s="393"/>
      <c r="T405" s="393"/>
      <c r="U405" s="393"/>
      <c r="V405" s="355"/>
      <c r="W405" s="355"/>
      <c r="X405" s="354"/>
      <c r="Y405" s="349" t="e">
        <f t="shared" si="536"/>
        <v>#DIV/0!</v>
      </c>
      <c r="Z405" s="354">
        <f t="shared" si="546"/>
        <v>0</v>
      </c>
      <c r="AA405" s="389" t="e">
        <f t="shared" si="498"/>
        <v>#DIV/0!</v>
      </c>
      <c r="AB405" s="354"/>
      <c r="AC405" s="355"/>
      <c r="AD405" s="355"/>
      <c r="AE405" s="355"/>
      <c r="AF405" s="355"/>
      <c r="AG405" s="355"/>
      <c r="AH405" s="354"/>
      <c r="AI405" s="389" t="e">
        <f t="shared" si="534"/>
        <v>#DIV/0!</v>
      </c>
      <c r="AJ405" s="354">
        <f t="shared" si="547"/>
        <v>0</v>
      </c>
      <c r="AK405" s="393" t="e">
        <f t="shared" si="538"/>
        <v>#DIV/0!</v>
      </c>
      <c r="AL405" s="354"/>
      <c r="AM405" s="387"/>
      <c r="AN405" s="387"/>
      <c r="AO405" s="387"/>
      <c r="AP405" s="355"/>
      <c r="AQ405" s="355"/>
      <c r="AR405" s="355"/>
      <c r="AS405" s="338" t="e">
        <f t="shared" si="542"/>
        <v>#DIV/0!</v>
      </c>
      <c r="AT405" s="351"/>
      <c r="AU405" s="351"/>
      <c r="AV405" s="351">
        <f>AM405</f>
        <v>0</v>
      </c>
      <c r="AW405" s="351">
        <f t="shared" si="548"/>
        <v>0</v>
      </c>
      <c r="AX405" s="351"/>
      <c r="AY405" s="351"/>
      <c r="AZ405" s="351">
        <f>BD405-AH405</f>
        <v>0</v>
      </c>
      <c r="BA405" s="351">
        <f t="shared" si="544"/>
        <v>0</v>
      </c>
      <c r="BB405" s="351"/>
      <c r="BC405" s="351"/>
      <c r="BD405" s="351">
        <v>0</v>
      </c>
      <c r="BE405" s="356">
        <f t="shared" si="549"/>
        <v>0</v>
      </c>
      <c r="BF405" s="398" t="e">
        <f t="shared" si="492"/>
        <v>#DIV/0!</v>
      </c>
      <c r="BG405" s="356"/>
      <c r="BH405" s="398"/>
      <c r="BI405" s="351"/>
      <c r="BJ405" s="351"/>
      <c r="BK405" s="351"/>
      <c r="BL405" s="357" t="e">
        <f t="shared" si="523"/>
        <v>#DIV/0!</v>
      </c>
    </row>
    <row r="406" spans="2:64" s="69" customFormat="1" ht="131.25" hidden="1" customHeight="1" x14ac:dyDescent="0.2">
      <c r="B406" s="358" t="s">
        <v>76</v>
      </c>
      <c r="C406" s="211" t="s">
        <v>155</v>
      </c>
      <c r="D406" s="354"/>
      <c r="E406" s="355"/>
      <c r="F406" s="355"/>
      <c r="G406" s="355"/>
      <c r="H406" s="355"/>
      <c r="I406" s="355"/>
      <c r="J406" s="355"/>
      <c r="K406" s="354">
        <f t="shared" si="515"/>
        <v>0</v>
      </c>
      <c r="L406" s="354"/>
      <c r="M406" s="354"/>
      <c r="N406" s="354"/>
      <c r="O406" s="354">
        <v>0</v>
      </c>
      <c r="P406" s="354"/>
      <c r="Q406" s="393" t="e">
        <f t="shared" si="494"/>
        <v>#DIV/0!</v>
      </c>
      <c r="R406" s="354"/>
      <c r="S406" s="393"/>
      <c r="T406" s="393"/>
      <c r="U406" s="393"/>
      <c r="V406" s="355"/>
      <c r="W406" s="355"/>
      <c r="X406" s="354"/>
      <c r="Y406" s="349" t="e">
        <f t="shared" si="536"/>
        <v>#DIV/0!</v>
      </c>
      <c r="Z406" s="354"/>
      <c r="AA406" s="389" t="e">
        <f t="shared" si="498"/>
        <v>#DIV/0!</v>
      </c>
      <c r="AB406" s="354"/>
      <c r="AC406" s="355"/>
      <c r="AD406" s="355"/>
      <c r="AE406" s="355"/>
      <c r="AF406" s="355"/>
      <c r="AG406" s="355"/>
      <c r="AH406" s="354"/>
      <c r="AI406" s="389" t="e">
        <f t="shared" si="534"/>
        <v>#DIV/0!</v>
      </c>
      <c r="AJ406" s="354"/>
      <c r="AK406" s="393" t="e">
        <f t="shared" si="538"/>
        <v>#DIV/0!</v>
      </c>
      <c r="AL406" s="354"/>
      <c r="AM406" s="387"/>
      <c r="AN406" s="387"/>
      <c r="AO406" s="387"/>
      <c r="AP406" s="355"/>
      <c r="AQ406" s="355"/>
      <c r="AR406" s="355"/>
      <c r="AS406" s="338" t="e">
        <f t="shared" si="542"/>
        <v>#DIV/0!</v>
      </c>
      <c r="AT406" s="351"/>
      <c r="AU406" s="351"/>
      <c r="AV406" s="351"/>
      <c r="AW406" s="351"/>
      <c r="AX406" s="351"/>
      <c r="AY406" s="351"/>
      <c r="AZ406" s="351"/>
      <c r="BA406" s="351">
        <f t="shared" si="544"/>
        <v>0</v>
      </c>
      <c r="BB406" s="351"/>
      <c r="BC406" s="351"/>
      <c r="BD406" s="351">
        <f>O406</f>
        <v>0</v>
      </c>
      <c r="BE406" s="356"/>
      <c r="BF406" s="398" t="e">
        <f t="shared" si="492"/>
        <v>#DIV/0!</v>
      </c>
      <c r="BG406" s="356"/>
      <c r="BH406" s="398"/>
      <c r="BI406" s="351"/>
      <c r="BJ406" s="351"/>
      <c r="BK406" s="351"/>
      <c r="BL406" s="357" t="e">
        <f t="shared" si="523"/>
        <v>#DIV/0!</v>
      </c>
    </row>
    <row r="407" spans="2:64" s="48" customFormat="1" ht="36.75" customHeight="1" x14ac:dyDescent="0.25">
      <c r="B407" s="346" t="s">
        <v>141</v>
      </c>
      <c r="C407" s="207" t="s">
        <v>156</v>
      </c>
      <c r="D407" s="347" t="e">
        <f>D408+D409+D411+D412</f>
        <v>#REF!</v>
      </c>
      <c r="E407" s="347">
        <f t="shared" si="483"/>
        <v>12988</v>
      </c>
      <c r="F407" s="347">
        <f>F408+F409+F411</f>
        <v>0</v>
      </c>
      <c r="G407" s="347">
        <f>G408+G409+G411</f>
        <v>12988</v>
      </c>
      <c r="H407" s="347"/>
      <c r="I407" s="347"/>
      <c r="J407" s="347"/>
      <c r="K407" s="348">
        <f t="shared" si="515"/>
        <v>94597.193540000007</v>
      </c>
      <c r="L407" s="348"/>
      <c r="M407" s="348"/>
      <c r="N407" s="348"/>
      <c r="O407" s="348">
        <f>SUM(O412:O415)</f>
        <v>94597.193540000007</v>
      </c>
      <c r="P407" s="348">
        <f t="shared" si="545"/>
        <v>21931</v>
      </c>
      <c r="Q407" s="393">
        <f t="shared" si="494"/>
        <v>0.23183563041673719</v>
      </c>
      <c r="R407" s="348">
        <f>R408+R409+R411</f>
        <v>0</v>
      </c>
      <c r="S407" s="393"/>
      <c r="T407" s="393"/>
      <c r="U407" s="393"/>
      <c r="V407" s="347"/>
      <c r="W407" s="347"/>
      <c r="X407" s="348">
        <f>X412+X414</f>
        <v>21931</v>
      </c>
      <c r="Y407" s="349">
        <f t="shared" si="536"/>
        <v>0.23183563041673719</v>
      </c>
      <c r="Z407" s="348">
        <f t="shared" ref="Z407:Z415" si="550">AB407+AH407</f>
        <v>21931</v>
      </c>
      <c r="AA407" s="393">
        <f t="shared" si="498"/>
        <v>0.23183563041673719</v>
      </c>
      <c r="AB407" s="348">
        <f>AB408+AB409+AB411</f>
        <v>0</v>
      </c>
      <c r="AC407" s="347"/>
      <c r="AD407" s="347"/>
      <c r="AE407" s="347"/>
      <c r="AF407" s="347"/>
      <c r="AG407" s="347"/>
      <c r="AH407" s="348">
        <f>SUM(AH412:AH414)</f>
        <v>21931</v>
      </c>
      <c r="AI407" s="393">
        <f t="shared" si="534"/>
        <v>0.23183563041673719</v>
      </c>
      <c r="AJ407" s="348">
        <f t="shared" ref="AJ407:AJ415" si="551">AL407+AR407</f>
        <v>94597.193540000007</v>
      </c>
      <c r="AK407" s="393">
        <f t="shared" si="538"/>
        <v>1</v>
      </c>
      <c r="AL407" s="348">
        <f>AL408+AL409+AL411</f>
        <v>0</v>
      </c>
      <c r="AM407" s="393"/>
      <c r="AN407" s="393"/>
      <c r="AO407" s="393"/>
      <c r="AP407" s="347"/>
      <c r="AQ407" s="347"/>
      <c r="AR407" s="348">
        <f>SUM(AR412:AR415)</f>
        <v>94597.193540000007</v>
      </c>
      <c r="AS407" s="349">
        <f t="shared" si="542"/>
        <v>1</v>
      </c>
      <c r="AT407" s="350"/>
      <c r="AU407" s="350"/>
      <c r="AV407" s="350">
        <f>AV408+AV409+AV411</f>
        <v>0</v>
      </c>
      <c r="AW407" s="350" t="e">
        <f t="shared" si="548"/>
        <v>#DIV/0!</v>
      </c>
      <c r="AX407" s="350"/>
      <c r="AY407" s="350"/>
      <c r="AZ407" s="350" t="e">
        <f>AZ408+AZ409+AZ411+AZ412</f>
        <v>#DIV/0!</v>
      </c>
      <c r="BA407" s="350">
        <f t="shared" ref="BA407:BA431" si="552">BB407+BD407</f>
        <v>1000.00001</v>
      </c>
      <c r="BB407" s="350"/>
      <c r="BC407" s="350"/>
      <c r="BD407" s="350">
        <f>SUM(BD411:BD413)</f>
        <v>1000.00001</v>
      </c>
      <c r="BE407" s="352">
        <f t="shared" ref="BE407:BE414" si="553">BG407+BK407</f>
        <v>30610.572369999998</v>
      </c>
      <c r="BF407" s="398">
        <f t="shared" si="492"/>
        <v>0.32358858888405029</v>
      </c>
      <c r="BG407" s="352">
        <f>BG408+BG409+BG411</f>
        <v>0</v>
      </c>
      <c r="BH407" s="398"/>
      <c r="BI407" s="350"/>
      <c r="BJ407" s="350"/>
      <c r="BK407" s="352">
        <f>BK412+BK414</f>
        <v>30610.572369999998</v>
      </c>
      <c r="BL407" s="353">
        <f t="shared" si="523"/>
        <v>0.32358858888405029</v>
      </c>
    </row>
    <row r="408" spans="2:64" s="69" customFormat="1" ht="91.5" hidden="1" customHeight="1" x14ac:dyDescent="0.2">
      <c r="B408" s="358" t="s">
        <v>60</v>
      </c>
      <c r="C408" s="211" t="s">
        <v>157</v>
      </c>
      <c r="D408" s="355" t="e">
        <f>#REF!-#REF!</f>
        <v>#REF!</v>
      </c>
      <c r="E408" s="355">
        <f t="shared" si="483"/>
        <v>0</v>
      </c>
      <c r="F408" s="355"/>
      <c r="G408" s="355"/>
      <c r="H408" s="355"/>
      <c r="I408" s="355"/>
      <c r="J408" s="355"/>
      <c r="K408" s="354">
        <f t="shared" si="515"/>
        <v>0</v>
      </c>
      <c r="L408" s="354"/>
      <c r="M408" s="354"/>
      <c r="N408" s="354"/>
      <c r="O408" s="354">
        <v>0</v>
      </c>
      <c r="P408" s="354">
        <f t="shared" si="545"/>
        <v>0</v>
      </c>
      <c r="Q408" s="393" t="e">
        <f t="shared" si="494"/>
        <v>#DIV/0!</v>
      </c>
      <c r="R408" s="354"/>
      <c r="S408" s="393"/>
      <c r="T408" s="393"/>
      <c r="U408" s="393"/>
      <c r="V408" s="355"/>
      <c r="W408" s="355"/>
      <c r="X408" s="354">
        <v>0</v>
      </c>
      <c r="Y408" s="349" t="e">
        <f t="shared" si="536"/>
        <v>#DIV/0!</v>
      </c>
      <c r="Z408" s="354">
        <f t="shared" si="550"/>
        <v>0</v>
      </c>
      <c r="AA408" s="389" t="e">
        <f t="shared" si="498"/>
        <v>#DIV/0!</v>
      </c>
      <c r="AB408" s="354"/>
      <c r="AC408" s="355"/>
      <c r="AD408" s="355"/>
      <c r="AE408" s="355"/>
      <c r="AF408" s="355"/>
      <c r="AG408" s="355"/>
      <c r="AH408" s="354">
        <v>0</v>
      </c>
      <c r="AI408" s="389" t="e">
        <f t="shared" si="534"/>
        <v>#DIV/0!</v>
      </c>
      <c r="AJ408" s="354">
        <f t="shared" si="551"/>
        <v>0</v>
      </c>
      <c r="AK408" s="393" t="e">
        <f t="shared" si="538"/>
        <v>#DIV/0!</v>
      </c>
      <c r="AL408" s="354"/>
      <c r="AM408" s="387"/>
      <c r="AN408" s="387"/>
      <c r="AO408" s="387"/>
      <c r="AP408" s="355"/>
      <c r="AQ408" s="355"/>
      <c r="AR408" s="355">
        <v>0</v>
      </c>
      <c r="AS408" s="338" t="e">
        <f t="shared" si="542"/>
        <v>#DIV/0!</v>
      </c>
      <c r="AT408" s="351"/>
      <c r="AU408" s="351"/>
      <c r="AV408" s="351">
        <f>AM408</f>
        <v>0</v>
      </c>
      <c r="AW408" s="351" t="e">
        <f t="shared" si="548"/>
        <v>#DIV/0!</v>
      </c>
      <c r="AX408" s="351"/>
      <c r="AY408" s="351"/>
      <c r="AZ408" s="351" t="e">
        <f>AS408</f>
        <v>#DIV/0!</v>
      </c>
      <c r="BA408" s="351" t="e">
        <f t="shared" si="552"/>
        <v>#DIV/0!</v>
      </c>
      <c r="BB408" s="351"/>
      <c r="BC408" s="351"/>
      <c r="BD408" s="351" t="e">
        <f>AS408</f>
        <v>#DIV/0!</v>
      </c>
      <c r="BE408" s="356">
        <f t="shared" si="553"/>
        <v>0</v>
      </c>
      <c r="BF408" s="398" t="e">
        <f t="shared" si="492"/>
        <v>#DIV/0!</v>
      </c>
      <c r="BG408" s="356"/>
      <c r="BH408" s="398"/>
      <c r="BI408" s="351"/>
      <c r="BJ408" s="351"/>
      <c r="BK408" s="351">
        <v>0</v>
      </c>
      <c r="BL408" s="357" t="e">
        <f t="shared" si="523"/>
        <v>#DIV/0!</v>
      </c>
    </row>
    <row r="409" spans="2:64" s="69" customFormat="1" ht="102.75" hidden="1" customHeight="1" x14ac:dyDescent="0.2">
      <c r="B409" s="358" t="s">
        <v>67</v>
      </c>
      <c r="C409" s="211" t="s">
        <v>158</v>
      </c>
      <c r="D409" s="355" t="e">
        <f>#REF!-#REF!</f>
        <v>#REF!</v>
      </c>
      <c r="E409" s="355">
        <f t="shared" si="483"/>
        <v>0</v>
      </c>
      <c r="F409" s="355"/>
      <c r="G409" s="355"/>
      <c r="H409" s="355"/>
      <c r="I409" s="355"/>
      <c r="J409" s="355"/>
      <c r="K409" s="354">
        <f t="shared" si="515"/>
        <v>0</v>
      </c>
      <c r="L409" s="354"/>
      <c r="M409" s="354"/>
      <c r="N409" s="354"/>
      <c r="O409" s="354">
        <v>0</v>
      </c>
      <c r="P409" s="354">
        <f t="shared" si="545"/>
        <v>0</v>
      </c>
      <c r="Q409" s="393" t="e">
        <f t="shared" si="494"/>
        <v>#DIV/0!</v>
      </c>
      <c r="R409" s="354"/>
      <c r="S409" s="393"/>
      <c r="T409" s="393"/>
      <c r="U409" s="393"/>
      <c r="V409" s="355"/>
      <c r="W409" s="355"/>
      <c r="X409" s="354"/>
      <c r="Y409" s="349" t="e">
        <f t="shared" si="536"/>
        <v>#DIV/0!</v>
      </c>
      <c r="Z409" s="354">
        <f t="shared" si="550"/>
        <v>0</v>
      </c>
      <c r="AA409" s="389" t="e">
        <f t="shared" si="498"/>
        <v>#DIV/0!</v>
      </c>
      <c r="AB409" s="354"/>
      <c r="AC409" s="355"/>
      <c r="AD409" s="355"/>
      <c r="AE409" s="355"/>
      <c r="AF409" s="355"/>
      <c r="AG409" s="355"/>
      <c r="AH409" s="354"/>
      <c r="AI409" s="389" t="e">
        <f t="shared" si="534"/>
        <v>#DIV/0!</v>
      </c>
      <c r="AJ409" s="354">
        <f t="shared" si="551"/>
        <v>0</v>
      </c>
      <c r="AK409" s="393" t="e">
        <f t="shared" si="538"/>
        <v>#DIV/0!</v>
      </c>
      <c r="AL409" s="354"/>
      <c r="AM409" s="387"/>
      <c r="AN409" s="387"/>
      <c r="AO409" s="387"/>
      <c r="AP409" s="355"/>
      <c r="AQ409" s="355"/>
      <c r="AR409" s="355"/>
      <c r="AS409" s="338" t="e">
        <f t="shared" si="542"/>
        <v>#DIV/0!</v>
      </c>
      <c r="AT409" s="351"/>
      <c r="AU409" s="351"/>
      <c r="AV409" s="351">
        <f>AM409</f>
        <v>0</v>
      </c>
      <c r="AW409" s="351" t="e">
        <f t="shared" si="548"/>
        <v>#DIV/0!</v>
      </c>
      <c r="AX409" s="351"/>
      <c r="AY409" s="351"/>
      <c r="AZ409" s="351" t="e">
        <f>AS409</f>
        <v>#DIV/0!</v>
      </c>
      <c r="BA409" s="351" t="e">
        <f t="shared" si="552"/>
        <v>#DIV/0!</v>
      </c>
      <c r="BB409" s="351"/>
      <c r="BC409" s="351"/>
      <c r="BD409" s="351" t="e">
        <f>AS409</f>
        <v>#DIV/0!</v>
      </c>
      <c r="BE409" s="356">
        <f t="shared" si="553"/>
        <v>0</v>
      </c>
      <c r="BF409" s="398" t="e">
        <f t="shared" si="492"/>
        <v>#DIV/0!</v>
      </c>
      <c r="BG409" s="356"/>
      <c r="BH409" s="398"/>
      <c r="BI409" s="351"/>
      <c r="BJ409" s="351"/>
      <c r="BK409" s="351"/>
      <c r="BL409" s="357" t="e">
        <f t="shared" si="523"/>
        <v>#DIV/0!</v>
      </c>
    </row>
    <row r="410" spans="2:64" s="69" customFormat="1" ht="76.5" hidden="1" customHeight="1" x14ac:dyDescent="0.2">
      <c r="B410" s="358" t="s">
        <v>71</v>
      </c>
      <c r="C410" s="211" t="s">
        <v>159</v>
      </c>
      <c r="D410" s="355"/>
      <c r="E410" s="355"/>
      <c r="F410" s="355"/>
      <c r="G410" s="355"/>
      <c r="H410" s="355"/>
      <c r="I410" s="355"/>
      <c r="J410" s="355"/>
      <c r="K410" s="354">
        <f t="shared" si="515"/>
        <v>0</v>
      </c>
      <c r="L410" s="354"/>
      <c r="M410" s="354"/>
      <c r="N410" s="354"/>
      <c r="O410" s="354">
        <v>0</v>
      </c>
      <c r="P410" s="354">
        <f t="shared" si="545"/>
        <v>0</v>
      </c>
      <c r="Q410" s="393" t="e">
        <f t="shared" si="494"/>
        <v>#DIV/0!</v>
      </c>
      <c r="R410" s="354"/>
      <c r="S410" s="393"/>
      <c r="T410" s="393"/>
      <c r="U410" s="393"/>
      <c r="V410" s="355"/>
      <c r="W410" s="355"/>
      <c r="X410" s="354">
        <v>0</v>
      </c>
      <c r="Y410" s="349" t="e">
        <f t="shared" si="536"/>
        <v>#DIV/0!</v>
      </c>
      <c r="Z410" s="354">
        <f t="shared" si="550"/>
        <v>0</v>
      </c>
      <c r="AA410" s="389" t="e">
        <f t="shared" si="498"/>
        <v>#DIV/0!</v>
      </c>
      <c r="AB410" s="354"/>
      <c r="AC410" s="355"/>
      <c r="AD410" s="355"/>
      <c r="AE410" s="355"/>
      <c r="AF410" s="355"/>
      <c r="AG410" s="355"/>
      <c r="AH410" s="354">
        <v>0</v>
      </c>
      <c r="AI410" s="389" t="e">
        <f t="shared" si="534"/>
        <v>#DIV/0!</v>
      </c>
      <c r="AJ410" s="354">
        <f t="shared" si="551"/>
        <v>0</v>
      </c>
      <c r="AK410" s="393" t="e">
        <f t="shared" si="538"/>
        <v>#DIV/0!</v>
      </c>
      <c r="AL410" s="354"/>
      <c r="AM410" s="387"/>
      <c r="AN410" s="387"/>
      <c r="AO410" s="387"/>
      <c r="AP410" s="355"/>
      <c r="AQ410" s="355"/>
      <c r="AR410" s="355">
        <v>0</v>
      </c>
      <c r="AS410" s="338" t="e">
        <f t="shared" si="542"/>
        <v>#DIV/0!</v>
      </c>
      <c r="AT410" s="351"/>
      <c r="AU410" s="351"/>
      <c r="AV410" s="351"/>
      <c r="AW410" s="351"/>
      <c r="AX410" s="351"/>
      <c r="AY410" s="351"/>
      <c r="AZ410" s="351"/>
      <c r="BA410" s="351"/>
      <c r="BB410" s="351"/>
      <c r="BC410" s="351"/>
      <c r="BD410" s="351"/>
      <c r="BE410" s="356">
        <f t="shared" si="553"/>
        <v>0</v>
      </c>
      <c r="BF410" s="398" t="e">
        <f t="shared" si="492"/>
        <v>#DIV/0!</v>
      </c>
      <c r="BG410" s="356"/>
      <c r="BH410" s="398"/>
      <c r="BI410" s="351"/>
      <c r="BJ410" s="351"/>
      <c r="BK410" s="351">
        <v>0</v>
      </c>
      <c r="BL410" s="357" t="e">
        <f t="shared" si="523"/>
        <v>#DIV/0!</v>
      </c>
    </row>
    <row r="411" spans="2:64" s="69" customFormat="1" ht="106.5" hidden="1" customHeight="1" x14ac:dyDescent="0.2">
      <c r="B411" s="358" t="s">
        <v>60</v>
      </c>
      <c r="C411" s="211" t="s">
        <v>160</v>
      </c>
      <c r="D411" s="355" t="e">
        <f>#REF!+#REF!</f>
        <v>#REF!</v>
      </c>
      <c r="E411" s="355">
        <f t="shared" si="483"/>
        <v>12988</v>
      </c>
      <c r="F411" s="355"/>
      <c r="G411" s="355">
        <f>[5]Лист1!$M$41</f>
        <v>12988</v>
      </c>
      <c r="H411" s="355"/>
      <c r="I411" s="355"/>
      <c r="J411" s="355"/>
      <c r="K411" s="354">
        <f t="shared" si="515"/>
        <v>0</v>
      </c>
      <c r="L411" s="354"/>
      <c r="M411" s="354"/>
      <c r="N411" s="354"/>
      <c r="O411" s="354">
        <v>0</v>
      </c>
      <c r="P411" s="354">
        <f t="shared" si="545"/>
        <v>0</v>
      </c>
      <c r="Q411" s="393" t="e">
        <f t="shared" si="494"/>
        <v>#DIV/0!</v>
      </c>
      <c r="R411" s="354"/>
      <c r="S411" s="393"/>
      <c r="T411" s="393"/>
      <c r="U411" s="393"/>
      <c r="V411" s="355"/>
      <c r="W411" s="355"/>
      <c r="X411" s="354">
        <v>0</v>
      </c>
      <c r="Y411" s="349" t="e">
        <f t="shared" si="536"/>
        <v>#DIV/0!</v>
      </c>
      <c r="Z411" s="354">
        <f t="shared" si="550"/>
        <v>0</v>
      </c>
      <c r="AA411" s="389" t="e">
        <f t="shared" si="498"/>
        <v>#DIV/0!</v>
      </c>
      <c r="AB411" s="354"/>
      <c r="AC411" s="355"/>
      <c r="AD411" s="355"/>
      <c r="AE411" s="355"/>
      <c r="AF411" s="355"/>
      <c r="AG411" s="355"/>
      <c r="AH411" s="354">
        <v>0</v>
      </c>
      <c r="AI411" s="389" t="e">
        <f t="shared" si="534"/>
        <v>#DIV/0!</v>
      </c>
      <c r="AJ411" s="354">
        <f t="shared" si="551"/>
        <v>0</v>
      </c>
      <c r="AK411" s="393" t="e">
        <f t="shared" si="538"/>
        <v>#DIV/0!</v>
      </c>
      <c r="AL411" s="354"/>
      <c r="AM411" s="387"/>
      <c r="AN411" s="387"/>
      <c r="AO411" s="387"/>
      <c r="AP411" s="355"/>
      <c r="AQ411" s="355"/>
      <c r="AR411" s="355">
        <v>0</v>
      </c>
      <c r="AS411" s="338" t="e">
        <f t="shared" si="542"/>
        <v>#DIV/0!</v>
      </c>
      <c r="AT411" s="351"/>
      <c r="AU411" s="351"/>
      <c r="AV411" s="351">
        <f>BD411-AH411</f>
        <v>0</v>
      </c>
      <c r="AW411" s="351">
        <f t="shared" si="548"/>
        <v>0</v>
      </c>
      <c r="AX411" s="351"/>
      <c r="AY411" s="351"/>
      <c r="AZ411" s="351">
        <f>BG411-AL411</f>
        <v>0</v>
      </c>
      <c r="BA411" s="351">
        <f t="shared" si="552"/>
        <v>0</v>
      </c>
      <c r="BB411" s="351"/>
      <c r="BC411" s="351"/>
      <c r="BD411" s="351">
        <f>O411</f>
        <v>0</v>
      </c>
      <c r="BE411" s="356">
        <f t="shared" si="553"/>
        <v>0</v>
      </c>
      <c r="BF411" s="398" t="e">
        <f t="shared" si="492"/>
        <v>#DIV/0!</v>
      </c>
      <c r="BG411" s="356"/>
      <c r="BH411" s="398"/>
      <c r="BI411" s="351"/>
      <c r="BJ411" s="351"/>
      <c r="BK411" s="351">
        <v>0</v>
      </c>
      <c r="BL411" s="357" t="e">
        <f t="shared" si="523"/>
        <v>#DIV/0!</v>
      </c>
    </row>
    <row r="412" spans="2:64" s="69" customFormat="1" ht="90" customHeight="1" x14ac:dyDescent="0.2">
      <c r="B412" s="358" t="s">
        <v>60</v>
      </c>
      <c r="C412" s="211" t="s">
        <v>366</v>
      </c>
      <c r="D412" s="355" t="e">
        <f>#REF!-#REF!</f>
        <v>#REF!</v>
      </c>
      <c r="E412" s="355"/>
      <c r="F412" s="355"/>
      <c r="G412" s="355"/>
      <c r="H412" s="355"/>
      <c r="I412" s="355"/>
      <c r="J412" s="355"/>
      <c r="K412" s="354">
        <f t="shared" si="515"/>
        <v>1000.00001</v>
      </c>
      <c r="L412" s="354"/>
      <c r="M412" s="354"/>
      <c r="N412" s="354"/>
      <c r="O412" s="354">
        <v>1000.00001</v>
      </c>
      <c r="P412" s="354">
        <f t="shared" si="545"/>
        <v>0</v>
      </c>
      <c r="Q412" s="387">
        <f t="shared" si="494"/>
        <v>0</v>
      </c>
      <c r="R412" s="354"/>
      <c r="S412" s="393"/>
      <c r="T412" s="393"/>
      <c r="U412" s="393"/>
      <c r="V412" s="355"/>
      <c r="W412" s="355"/>
      <c r="X412" s="354">
        <v>0</v>
      </c>
      <c r="Y412" s="349">
        <f t="shared" si="536"/>
        <v>0</v>
      </c>
      <c r="Z412" s="354">
        <f t="shared" si="550"/>
        <v>0</v>
      </c>
      <c r="AA412" s="387">
        <f t="shared" si="498"/>
        <v>0</v>
      </c>
      <c r="AB412" s="354"/>
      <c r="AC412" s="355"/>
      <c r="AD412" s="355"/>
      <c r="AE412" s="355"/>
      <c r="AF412" s="355"/>
      <c r="AG412" s="355"/>
      <c r="AH412" s="354">
        <v>0</v>
      </c>
      <c r="AI412" s="389">
        <f t="shared" si="534"/>
        <v>0</v>
      </c>
      <c r="AJ412" s="354">
        <f t="shared" si="551"/>
        <v>1000.00001</v>
      </c>
      <c r="AK412" s="338">
        <f t="shared" si="538"/>
        <v>1</v>
      </c>
      <c r="AL412" s="354"/>
      <c r="AM412" s="387"/>
      <c r="AN412" s="387"/>
      <c r="AO412" s="387"/>
      <c r="AP412" s="355"/>
      <c r="AQ412" s="355"/>
      <c r="AR412" s="354">
        <f t="shared" ref="AR412:AR415" si="554">O412</f>
        <v>1000.00001</v>
      </c>
      <c r="AS412" s="338">
        <f t="shared" si="542"/>
        <v>1</v>
      </c>
      <c r="AT412" s="351"/>
      <c r="AU412" s="351"/>
      <c r="AV412" s="351"/>
      <c r="AW412" s="351">
        <f t="shared" si="548"/>
        <v>1000.00001</v>
      </c>
      <c r="AX412" s="351"/>
      <c r="AY412" s="351"/>
      <c r="AZ412" s="351">
        <f>BD412-AH412</f>
        <v>1000.00001</v>
      </c>
      <c r="BA412" s="351">
        <f t="shared" si="552"/>
        <v>1000.00001</v>
      </c>
      <c r="BB412" s="351"/>
      <c r="BC412" s="351"/>
      <c r="BD412" s="351">
        <f>O412</f>
        <v>1000.00001</v>
      </c>
      <c r="BE412" s="356">
        <f t="shared" si="553"/>
        <v>1000.00001</v>
      </c>
      <c r="BF412" s="398">
        <f t="shared" si="492"/>
        <v>1</v>
      </c>
      <c r="BG412" s="356"/>
      <c r="BH412" s="398"/>
      <c r="BI412" s="351"/>
      <c r="BJ412" s="351"/>
      <c r="BK412" s="356">
        <f t="shared" ref="BK412:BK414" si="555">O412-AH412</f>
        <v>1000.00001</v>
      </c>
      <c r="BL412" s="357">
        <f t="shared" si="523"/>
        <v>1</v>
      </c>
    </row>
    <row r="413" spans="2:64" s="69" customFormat="1" ht="186.75" hidden="1" customHeight="1" x14ac:dyDescent="0.2">
      <c r="B413" s="358" t="s">
        <v>71</v>
      </c>
      <c r="C413" s="211" t="s">
        <v>161</v>
      </c>
      <c r="D413" s="355"/>
      <c r="E413" s="355"/>
      <c r="F413" s="355"/>
      <c r="G413" s="355"/>
      <c r="H413" s="355"/>
      <c r="I413" s="355"/>
      <c r="J413" s="355"/>
      <c r="K413" s="354">
        <f t="shared" si="515"/>
        <v>0</v>
      </c>
      <c r="L413" s="354"/>
      <c r="M413" s="354"/>
      <c r="N413" s="354"/>
      <c r="O413" s="354">
        <v>0</v>
      </c>
      <c r="P413" s="354">
        <f t="shared" si="545"/>
        <v>0</v>
      </c>
      <c r="Q413" s="387" t="e">
        <f t="shared" si="494"/>
        <v>#DIV/0!</v>
      </c>
      <c r="R413" s="354"/>
      <c r="S413" s="393"/>
      <c r="T413" s="393"/>
      <c r="U413" s="393"/>
      <c r="V413" s="355"/>
      <c r="W413" s="355"/>
      <c r="X413" s="354">
        <f>AH413</f>
        <v>0</v>
      </c>
      <c r="Y413" s="349" t="e">
        <f t="shared" si="536"/>
        <v>#DIV/0!</v>
      </c>
      <c r="Z413" s="354">
        <f t="shared" si="550"/>
        <v>0</v>
      </c>
      <c r="AA413" s="387" t="e">
        <f t="shared" si="498"/>
        <v>#DIV/0!</v>
      </c>
      <c r="AB413" s="354"/>
      <c r="AC413" s="355"/>
      <c r="AD413" s="355"/>
      <c r="AE413" s="355"/>
      <c r="AF413" s="355"/>
      <c r="AG413" s="355"/>
      <c r="AH413" s="354">
        <v>0</v>
      </c>
      <c r="AI413" s="389" t="e">
        <f t="shared" si="534"/>
        <v>#DIV/0!</v>
      </c>
      <c r="AJ413" s="354">
        <f t="shared" si="551"/>
        <v>0</v>
      </c>
      <c r="AK413" s="338" t="e">
        <f t="shared" si="538"/>
        <v>#DIV/0!</v>
      </c>
      <c r="AL413" s="354"/>
      <c r="AM413" s="387"/>
      <c r="AN413" s="387"/>
      <c r="AO413" s="387"/>
      <c r="AP413" s="355"/>
      <c r="AQ413" s="355"/>
      <c r="AR413" s="354">
        <f t="shared" si="554"/>
        <v>0</v>
      </c>
      <c r="AS413" s="338" t="e">
        <f t="shared" si="542"/>
        <v>#DIV/0!</v>
      </c>
      <c r="AT413" s="351"/>
      <c r="AU413" s="351"/>
      <c r="AV413" s="351"/>
      <c r="AW413" s="351"/>
      <c r="AX413" s="351"/>
      <c r="AY413" s="351"/>
      <c r="AZ413" s="351"/>
      <c r="BA413" s="351">
        <f t="shared" si="552"/>
        <v>0</v>
      </c>
      <c r="BB413" s="351"/>
      <c r="BC413" s="351"/>
      <c r="BD413" s="351">
        <f>O413</f>
        <v>0</v>
      </c>
      <c r="BE413" s="356">
        <f t="shared" si="553"/>
        <v>0</v>
      </c>
      <c r="BF413" s="398" t="e">
        <f t="shared" si="492"/>
        <v>#DIV/0!</v>
      </c>
      <c r="BG413" s="356"/>
      <c r="BH413" s="398"/>
      <c r="BI413" s="351"/>
      <c r="BJ413" s="351"/>
      <c r="BK413" s="356">
        <f t="shared" si="555"/>
        <v>0</v>
      </c>
      <c r="BL413" s="357" t="e">
        <f t="shared" si="523"/>
        <v>#DIV/0!</v>
      </c>
    </row>
    <row r="414" spans="2:64" s="69" customFormat="1" ht="83.25" customHeight="1" x14ac:dyDescent="0.2">
      <c r="B414" s="358" t="s">
        <v>67</v>
      </c>
      <c r="C414" s="211" t="s">
        <v>161</v>
      </c>
      <c r="D414" s="355"/>
      <c r="E414" s="355"/>
      <c r="F414" s="355"/>
      <c r="G414" s="355"/>
      <c r="H414" s="355"/>
      <c r="I414" s="355"/>
      <c r="J414" s="355"/>
      <c r="K414" s="354">
        <f t="shared" si="515"/>
        <v>51541.572359999998</v>
      </c>
      <c r="L414" s="354"/>
      <c r="M414" s="354"/>
      <c r="N414" s="354"/>
      <c r="O414" s="354">
        <v>51541.572359999998</v>
      </c>
      <c r="P414" s="354">
        <f t="shared" si="545"/>
        <v>21931</v>
      </c>
      <c r="Q414" s="387">
        <f t="shared" si="494"/>
        <v>0.4255011827504907</v>
      </c>
      <c r="R414" s="354"/>
      <c r="S414" s="393"/>
      <c r="T414" s="393"/>
      <c r="U414" s="393"/>
      <c r="V414" s="355"/>
      <c r="W414" s="355"/>
      <c r="X414" s="354">
        <v>21931</v>
      </c>
      <c r="Y414" s="349">
        <f t="shared" si="536"/>
        <v>0.4255011827504907</v>
      </c>
      <c r="Z414" s="354">
        <f t="shared" si="550"/>
        <v>21931</v>
      </c>
      <c r="AA414" s="387">
        <f t="shared" si="498"/>
        <v>0.4255011827504907</v>
      </c>
      <c r="AB414" s="354"/>
      <c r="AC414" s="355"/>
      <c r="AD414" s="355"/>
      <c r="AE414" s="355"/>
      <c r="AF414" s="355"/>
      <c r="AG414" s="355"/>
      <c r="AH414" s="354">
        <v>21931</v>
      </c>
      <c r="AI414" s="389">
        <f t="shared" si="534"/>
        <v>0.4255011827504907</v>
      </c>
      <c r="AJ414" s="354">
        <f t="shared" si="551"/>
        <v>51541.572359999998</v>
      </c>
      <c r="AK414" s="338">
        <f t="shared" si="538"/>
        <v>1</v>
      </c>
      <c r="AL414" s="354"/>
      <c r="AM414" s="387"/>
      <c r="AN414" s="387"/>
      <c r="AO414" s="387"/>
      <c r="AP414" s="355"/>
      <c r="AQ414" s="355"/>
      <c r="AR414" s="354">
        <f t="shared" si="554"/>
        <v>51541.572359999998</v>
      </c>
      <c r="AS414" s="338">
        <f t="shared" si="542"/>
        <v>1</v>
      </c>
      <c r="AT414" s="351"/>
      <c r="AU414" s="351"/>
      <c r="AV414" s="351"/>
      <c r="AW414" s="351"/>
      <c r="AX414" s="351"/>
      <c r="AY414" s="351"/>
      <c r="AZ414" s="351"/>
      <c r="BA414" s="351"/>
      <c r="BB414" s="351"/>
      <c r="BC414" s="351"/>
      <c r="BD414" s="351"/>
      <c r="BE414" s="356">
        <f t="shared" si="553"/>
        <v>29610.572359999998</v>
      </c>
      <c r="BF414" s="398">
        <f t="shared" si="492"/>
        <v>0.57449881724950924</v>
      </c>
      <c r="BG414" s="356"/>
      <c r="BH414" s="398"/>
      <c r="BI414" s="351"/>
      <c r="BJ414" s="351"/>
      <c r="BK414" s="356">
        <f t="shared" si="555"/>
        <v>29610.572359999998</v>
      </c>
      <c r="BL414" s="357">
        <f t="shared" si="523"/>
        <v>0.57449881724950924</v>
      </c>
    </row>
    <row r="415" spans="2:64" s="69" customFormat="1" ht="97.5" customHeight="1" x14ac:dyDescent="0.2">
      <c r="B415" s="358" t="s">
        <v>71</v>
      </c>
      <c r="C415" s="211" t="s">
        <v>365</v>
      </c>
      <c r="D415" s="355"/>
      <c r="E415" s="355"/>
      <c r="F415" s="355"/>
      <c r="G415" s="355"/>
      <c r="H415" s="355"/>
      <c r="I415" s="355"/>
      <c r="J415" s="355"/>
      <c r="K415" s="354">
        <f t="shared" si="515"/>
        <v>42055.621169999999</v>
      </c>
      <c r="L415" s="354"/>
      <c r="M415" s="354"/>
      <c r="N415" s="354"/>
      <c r="O415" s="354">
        <f>'[4]2023_2025'!$BK$432</f>
        <v>42055.621169999999</v>
      </c>
      <c r="P415" s="354">
        <v>0</v>
      </c>
      <c r="Q415" s="387">
        <v>0</v>
      </c>
      <c r="R415" s="354"/>
      <c r="S415" s="393"/>
      <c r="T415" s="393"/>
      <c r="U415" s="393"/>
      <c r="V415" s="355"/>
      <c r="W415" s="355"/>
      <c r="X415" s="354">
        <v>0</v>
      </c>
      <c r="Y415" s="349">
        <f t="shared" si="536"/>
        <v>0</v>
      </c>
      <c r="Z415" s="354">
        <f t="shared" si="550"/>
        <v>0</v>
      </c>
      <c r="AA415" s="387">
        <f t="shared" si="498"/>
        <v>0</v>
      </c>
      <c r="AB415" s="354"/>
      <c r="AC415" s="355"/>
      <c r="AD415" s="355"/>
      <c r="AE415" s="355"/>
      <c r="AF415" s="355"/>
      <c r="AG415" s="355"/>
      <c r="AH415" s="354">
        <v>0</v>
      </c>
      <c r="AI415" s="389">
        <f t="shared" si="534"/>
        <v>0</v>
      </c>
      <c r="AJ415" s="354">
        <f t="shared" si="551"/>
        <v>42055.621169999999</v>
      </c>
      <c r="AK415" s="338">
        <f t="shared" si="538"/>
        <v>1</v>
      </c>
      <c r="AL415" s="354"/>
      <c r="AM415" s="387"/>
      <c r="AN415" s="387"/>
      <c r="AO415" s="387"/>
      <c r="AP415" s="355"/>
      <c r="AQ415" s="355"/>
      <c r="AR415" s="354">
        <f t="shared" si="554"/>
        <v>42055.621169999999</v>
      </c>
      <c r="AS415" s="338"/>
      <c r="AT415" s="351"/>
      <c r="AU415" s="351"/>
      <c r="AV415" s="351"/>
      <c r="AW415" s="351"/>
      <c r="AX415" s="351"/>
      <c r="AY415" s="351"/>
      <c r="AZ415" s="351"/>
      <c r="BA415" s="351"/>
      <c r="BB415" s="351"/>
      <c r="BC415" s="351"/>
      <c r="BD415" s="351"/>
      <c r="BE415" s="356"/>
      <c r="BF415" s="398"/>
      <c r="BG415" s="356"/>
      <c r="BH415" s="398"/>
      <c r="BI415" s="351"/>
      <c r="BJ415" s="351"/>
      <c r="BK415" s="356"/>
      <c r="BL415" s="357"/>
    </row>
    <row r="416" spans="2:64" s="48" customFormat="1" ht="63" hidden="1" customHeight="1" x14ac:dyDescent="0.25">
      <c r="B416" s="346" t="s">
        <v>162</v>
      </c>
      <c r="C416" s="212" t="s">
        <v>163</v>
      </c>
      <c r="D416" s="347">
        <f>D417</f>
        <v>0</v>
      </c>
      <c r="E416" s="347">
        <f>E417+E420+E421</f>
        <v>22596.148000000001</v>
      </c>
      <c r="F416" s="347">
        <f>F417+F420</f>
        <v>0</v>
      </c>
      <c r="G416" s="347">
        <f>G417+G420+G421</f>
        <v>22596.148000000001</v>
      </c>
      <c r="H416" s="347"/>
      <c r="I416" s="347"/>
      <c r="J416" s="347"/>
      <c r="K416" s="348">
        <f t="shared" si="515"/>
        <v>0</v>
      </c>
      <c r="L416" s="348"/>
      <c r="M416" s="348"/>
      <c r="N416" s="348"/>
      <c r="O416" s="348">
        <f>O417</f>
        <v>0</v>
      </c>
      <c r="P416" s="348">
        <f>R416+X416</f>
        <v>0</v>
      </c>
      <c r="Q416" s="393" t="e">
        <f t="shared" si="494"/>
        <v>#DIV/0!</v>
      </c>
      <c r="R416" s="348">
        <f>R417+R420</f>
        <v>0</v>
      </c>
      <c r="S416" s="393"/>
      <c r="T416" s="393"/>
      <c r="U416" s="393"/>
      <c r="V416" s="347"/>
      <c r="W416" s="347"/>
      <c r="X416" s="348">
        <f>X417</f>
        <v>0</v>
      </c>
      <c r="Y416" s="349" t="e">
        <f t="shared" si="536"/>
        <v>#DIV/0!</v>
      </c>
      <c r="Z416" s="348">
        <f>AB416+AH416</f>
        <v>0</v>
      </c>
      <c r="AA416" s="389" t="e">
        <f t="shared" si="498"/>
        <v>#DIV/0!</v>
      </c>
      <c r="AB416" s="348">
        <f>AB417+AB420</f>
        <v>0</v>
      </c>
      <c r="AC416" s="347"/>
      <c r="AD416" s="347"/>
      <c r="AE416" s="347"/>
      <c r="AF416" s="347"/>
      <c r="AG416" s="347"/>
      <c r="AH416" s="348">
        <f>AH417</f>
        <v>0</v>
      </c>
      <c r="AI416" s="389" t="e">
        <f t="shared" si="534"/>
        <v>#DIV/0!</v>
      </c>
      <c r="AJ416" s="348">
        <f>AL416+AR416</f>
        <v>0</v>
      </c>
      <c r="AK416" s="393" t="e">
        <f t="shared" si="538"/>
        <v>#DIV/0!</v>
      </c>
      <c r="AL416" s="348">
        <f>AL417+AL420</f>
        <v>0</v>
      </c>
      <c r="AM416" s="387"/>
      <c r="AN416" s="387"/>
      <c r="AO416" s="387"/>
      <c r="AP416" s="347"/>
      <c r="AQ416" s="347"/>
      <c r="AR416" s="348">
        <f>AR417</f>
        <v>0</v>
      </c>
      <c r="AS416" s="338" t="e">
        <f t="shared" si="542"/>
        <v>#DIV/0!</v>
      </c>
      <c r="AT416" s="350"/>
      <c r="AU416" s="350"/>
      <c r="AV416" s="350">
        <v>0</v>
      </c>
      <c r="AW416" s="350" t="e">
        <f t="shared" si="548"/>
        <v>#DIV/0!</v>
      </c>
      <c r="AX416" s="350"/>
      <c r="AY416" s="350"/>
      <c r="AZ416" s="350" t="e">
        <f>AZ420+AZ421</f>
        <v>#DIV/0!</v>
      </c>
      <c r="BA416" s="350">
        <f t="shared" si="552"/>
        <v>0</v>
      </c>
      <c r="BB416" s="350"/>
      <c r="BC416" s="350"/>
      <c r="BD416" s="350">
        <f>BD417</f>
        <v>0</v>
      </c>
      <c r="BE416" s="352">
        <f>BG416+BK416</f>
        <v>0</v>
      </c>
      <c r="BF416" s="398" t="e">
        <f t="shared" si="492"/>
        <v>#DIV/0!</v>
      </c>
      <c r="BG416" s="352">
        <f>BG417+BG420</f>
        <v>0</v>
      </c>
      <c r="BH416" s="398"/>
      <c r="BI416" s="350"/>
      <c r="BJ416" s="350"/>
      <c r="BK416" s="352">
        <f>BK417</f>
        <v>0</v>
      </c>
      <c r="BL416" s="357" t="e">
        <f t="shared" si="523"/>
        <v>#DIV/0!</v>
      </c>
    </row>
    <row r="417" spans="2:64" s="69" customFormat="1" ht="76.5" hidden="1" customHeight="1" x14ac:dyDescent="0.2">
      <c r="B417" s="358" t="s">
        <v>60</v>
      </c>
      <c r="C417" s="211" t="s">
        <v>164</v>
      </c>
      <c r="D417" s="355"/>
      <c r="E417" s="355"/>
      <c r="F417" s="355"/>
      <c r="G417" s="355"/>
      <c r="H417" s="355"/>
      <c r="I417" s="355"/>
      <c r="J417" s="355"/>
      <c r="K417" s="354">
        <f t="shared" si="515"/>
        <v>0</v>
      </c>
      <c r="L417" s="354"/>
      <c r="M417" s="354"/>
      <c r="N417" s="354"/>
      <c r="O417" s="354">
        <v>0</v>
      </c>
      <c r="P417" s="354">
        <f>X417</f>
        <v>0</v>
      </c>
      <c r="Q417" s="393" t="e">
        <f t="shared" si="494"/>
        <v>#DIV/0!</v>
      </c>
      <c r="R417" s="354"/>
      <c r="S417" s="393"/>
      <c r="T417" s="393"/>
      <c r="U417" s="393"/>
      <c r="V417" s="355"/>
      <c r="W417" s="355"/>
      <c r="X417" s="354">
        <f>O417</f>
        <v>0</v>
      </c>
      <c r="Y417" s="349" t="e">
        <f t="shared" si="536"/>
        <v>#DIV/0!</v>
      </c>
      <c r="Z417" s="354">
        <f>AH417</f>
        <v>0</v>
      </c>
      <c r="AA417" s="389" t="e">
        <f t="shared" si="498"/>
        <v>#DIV/0!</v>
      </c>
      <c r="AB417" s="354"/>
      <c r="AC417" s="355"/>
      <c r="AD417" s="355"/>
      <c r="AE417" s="355"/>
      <c r="AF417" s="355"/>
      <c r="AG417" s="355"/>
      <c r="AH417" s="354">
        <v>0</v>
      </c>
      <c r="AI417" s="389" t="e">
        <f t="shared" si="534"/>
        <v>#DIV/0!</v>
      </c>
      <c r="AJ417" s="354">
        <f>AR417</f>
        <v>0</v>
      </c>
      <c r="AK417" s="342" t="e">
        <f t="shared" si="538"/>
        <v>#DIV/0!</v>
      </c>
      <c r="AL417" s="354"/>
      <c r="AM417" s="387"/>
      <c r="AN417" s="387"/>
      <c r="AO417" s="387"/>
      <c r="AP417" s="355"/>
      <c r="AQ417" s="355"/>
      <c r="AR417" s="354">
        <f>O417</f>
        <v>0</v>
      </c>
      <c r="AS417" s="338" t="e">
        <f t="shared" si="542"/>
        <v>#DIV/0!</v>
      </c>
      <c r="AT417" s="351"/>
      <c r="AU417" s="351"/>
      <c r="AV417" s="351"/>
      <c r="AW417" s="331">
        <f t="shared" si="548"/>
        <v>0</v>
      </c>
      <c r="AX417" s="351"/>
      <c r="AY417" s="351"/>
      <c r="AZ417" s="351"/>
      <c r="BA417" s="331">
        <f t="shared" si="552"/>
        <v>0</v>
      </c>
      <c r="BB417" s="351"/>
      <c r="BC417" s="351"/>
      <c r="BD417" s="351">
        <v>0</v>
      </c>
      <c r="BE417" s="356">
        <f>BK417</f>
        <v>0</v>
      </c>
      <c r="BF417" s="398" t="e">
        <f t="shared" si="492"/>
        <v>#DIV/0!</v>
      </c>
      <c r="BG417" s="356"/>
      <c r="BH417" s="398"/>
      <c r="BI417" s="351"/>
      <c r="BJ417" s="351"/>
      <c r="BK417" s="356">
        <f>O417-AH417</f>
        <v>0</v>
      </c>
      <c r="BL417" s="357" t="e">
        <f t="shared" si="523"/>
        <v>#DIV/0!</v>
      </c>
    </row>
    <row r="418" spans="2:64" s="69" customFormat="1" ht="111.75" hidden="1" customHeight="1" x14ac:dyDescent="0.2">
      <c r="B418" s="358" t="s">
        <v>67</v>
      </c>
      <c r="C418" s="192" t="s">
        <v>165</v>
      </c>
      <c r="D418" s="355"/>
      <c r="E418" s="355"/>
      <c r="F418" s="355"/>
      <c r="G418" s="355"/>
      <c r="H418" s="355"/>
      <c r="I418" s="355"/>
      <c r="J418" s="355"/>
      <c r="K418" s="354"/>
      <c r="L418" s="354"/>
      <c r="M418" s="354"/>
      <c r="N418" s="354"/>
      <c r="O418" s="354"/>
      <c r="P418" s="354"/>
      <c r="Q418" s="393" t="e">
        <f t="shared" si="494"/>
        <v>#DIV/0!</v>
      </c>
      <c r="R418" s="354"/>
      <c r="S418" s="393"/>
      <c r="T418" s="393"/>
      <c r="U418" s="393"/>
      <c r="V418" s="355"/>
      <c r="W418" s="355"/>
      <c r="X418" s="354"/>
      <c r="Y418" s="349" t="e">
        <f t="shared" si="536"/>
        <v>#DIV/0!</v>
      </c>
      <c r="Z418" s="354"/>
      <c r="AA418" s="389" t="e">
        <f t="shared" si="498"/>
        <v>#DIV/0!</v>
      </c>
      <c r="AB418" s="354"/>
      <c r="AC418" s="355"/>
      <c r="AD418" s="355"/>
      <c r="AE418" s="355"/>
      <c r="AF418" s="355"/>
      <c r="AG418" s="355"/>
      <c r="AH418" s="354"/>
      <c r="AI418" s="389" t="e">
        <f t="shared" si="534"/>
        <v>#DIV/0!</v>
      </c>
      <c r="AJ418" s="354"/>
      <c r="AK418" s="393" t="e">
        <f t="shared" si="538"/>
        <v>#DIV/0!</v>
      </c>
      <c r="AL418" s="354"/>
      <c r="AM418" s="387"/>
      <c r="AN418" s="387"/>
      <c r="AO418" s="387"/>
      <c r="AP418" s="355"/>
      <c r="AQ418" s="355"/>
      <c r="AR418" s="354"/>
      <c r="AS418" s="338" t="e">
        <f t="shared" si="542"/>
        <v>#DIV/0!</v>
      </c>
      <c r="AT418" s="351"/>
      <c r="AU418" s="351"/>
      <c r="AV418" s="351"/>
      <c r="AW418" s="331">
        <f t="shared" si="548"/>
        <v>0</v>
      </c>
      <c r="AX418" s="351"/>
      <c r="AY418" s="351"/>
      <c r="AZ418" s="351"/>
      <c r="BA418" s="331"/>
      <c r="BB418" s="351"/>
      <c r="BC418" s="351"/>
      <c r="BD418" s="351"/>
      <c r="BE418" s="356"/>
      <c r="BF418" s="398" t="e">
        <f t="shared" si="492"/>
        <v>#DIV/0!</v>
      </c>
      <c r="BG418" s="356"/>
      <c r="BH418" s="398"/>
      <c r="BI418" s="351"/>
      <c r="BJ418" s="351"/>
      <c r="BK418" s="356"/>
      <c r="BL418" s="357" t="e">
        <f t="shared" si="523"/>
        <v>#DIV/0!</v>
      </c>
    </row>
    <row r="419" spans="2:64" s="69" customFormat="1" ht="111.75" hidden="1" customHeight="1" x14ac:dyDescent="0.2">
      <c r="B419" s="358" t="s">
        <v>71</v>
      </c>
      <c r="C419" s="192" t="s">
        <v>166</v>
      </c>
      <c r="D419" s="355"/>
      <c r="E419" s="355"/>
      <c r="F419" s="355"/>
      <c r="G419" s="355"/>
      <c r="H419" s="355"/>
      <c r="I419" s="355"/>
      <c r="J419" s="355"/>
      <c r="K419" s="354"/>
      <c r="L419" s="354"/>
      <c r="M419" s="354"/>
      <c r="N419" s="354"/>
      <c r="O419" s="354"/>
      <c r="P419" s="354"/>
      <c r="Q419" s="393" t="e">
        <f t="shared" si="494"/>
        <v>#DIV/0!</v>
      </c>
      <c r="R419" s="354"/>
      <c r="S419" s="393"/>
      <c r="T419" s="393"/>
      <c r="U419" s="393"/>
      <c r="V419" s="355"/>
      <c r="W419" s="355"/>
      <c r="X419" s="354"/>
      <c r="Y419" s="349" t="e">
        <f t="shared" si="536"/>
        <v>#DIV/0!</v>
      </c>
      <c r="Z419" s="354"/>
      <c r="AA419" s="389" t="e">
        <f t="shared" si="498"/>
        <v>#DIV/0!</v>
      </c>
      <c r="AB419" s="354"/>
      <c r="AC419" s="355"/>
      <c r="AD419" s="355"/>
      <c r="AE419" s="355"/>
      <c r="AF419" s="355"/>
      <c r="AG419" s="355"/>
      <c r="AH419" s="354"/>
      <c r="AI419" s="389" t="e">
        <f t="shared" si="534"/>
        <v>#DIV/0!</v>
      </c>
      <c r="AJ419" s="354"/>
      <c r="AK419" s="393" t="e">
        <f t="shared" si="538"/>
        <v>#DIV/0!</v>
      </c>
      <c r="AL419" s="354"/>
      <c r="AM419" s="387"/>
      <c r="AN419" s="387"/>
      <c r="AO419" s="387"/>
      <c r="AP419" s="355"/>
      <c r="AQ419" s="355"/>
      <c r="AR419" s="354"/>
      <c r="AS419" s="338" t="e">
        <f t="shared" si="542"/>
        <v>#DIV/0!</v>
      </c>
      <c r="AT419" s="351"/>
      <c r="AU419" s="351"/>
      <c r="AV419" s="351"/>
      <c r="AW419" s="331">
        <f t="shared" si="548"/>
        <v>0</v>
      </c>
      <c r="AX419" s="351"/>
      <c r="AY419" s="351"/>
      <c r="AZ419" s="351"/>
      <c r="BA419" s="331"/>
      <c r="BB419" s="351"/>
      <c r="BC419" s="351"/>
      <c r="BD419" s="351"/>
      <c r="BE419" s="356"/>
      <c r="BF419" s="398" t="e">
        <f t="shared" si="492"/>
        <v>#DIV/0!</v>
      </c>
      <c r="BG419" s="356"/>
      <c r="BH419" s="398"/>
      <c r="BI419" s="351"/>
      <c r="BJ419" s="351"/>
      <c r="BK419" s="356"/>
      <c r="BL419" s="357" t="e">
        <f t="shared" si="523"/>
        <v>#DIV/0!</v>
      </c>
    </row>
    <row r="420" spans="2:64" s="48" customFormat="1" ht="33" hidden="1" customHeight="1" x14ac:dyDescent="0.25">
      <c r="B420" s="346" t="s">
        <v>167</v>
      </c>
      <c r="C420" s="212" t="s">
        <v>168</v>
      </c>
      <c r="D420" s="347">
        <f>D421+D422+D423</f>
        <v>0</v>
      </c>
      <c r="E420" s="347">
        <f>E421+E422+E423</f>
        <v>22596.148000000001</v>
      </c>
      <c r="F420" s="347">
        <f>F421+F422</f>
        <v>0</v>
      </c>
      <c r="G420" s="347">
        <f>G421+G422+G423</f>
        <v>22596.148000000001</v>
      </c>
      <c r="H420" s="347"/>
      <c r="I420" s="347"/>
      <c r="J420" s="347"/>
      <c r="K420" s="348">
        <f t="shared" si="515"/>
        <v>0</v>
      </c>
      <c r="L420" s="348"/>
      <c r="M420" s="348"/>
      <c r="N420" s="348"/>
      <c r="O420" s="348">
        <f>O421+O422+O423</f>
        <v>0</v>
      </c>
      <c r="P420" s="348">
        <f>R420+X420</f>
        <v>0</v>
      </c>
      <c r="Q420" s="393" t="e">
        <f t="shared" si="494"/>
        <v>#DIV/0!</v>
      </c>
      <c r="R420" s="348">
        <f>R421+R422</f>
        <v>0</v>
      </c>
      <c r="S420" s="393"/>
      <c r="T420" s="393"/>
      <c r="U420" s="393"/>
      <c r="V420" s="347"/>
      <c r="W420" s="347"/>
      <c r="X420" s="348">
        <f>X421+X422</f>
        <v>0</v>
      </c>
      <c r="Y420" s="349" t="e">
        <f t="shared" si="536"/>
        <v>#DIV/0!</v>
      </c>
      <c r="Z420" s="348">
        <f>AB420+AH420</f>
        <v>0</v>
      </c>
      <c r="AA420" s="389" t="e">
        <f t="shared" si="498"/>
        <v>#DIV/0!</v>
      </c>
      <c r="AB420" s="348">
        <f>AB421+AB422</f>
        <v>0</v>
      </c>
      <c r="AC420" s="347"/>
      <c r="AD420" s="347"/>
      <c r="AE420" s="347"/>
      <c r="AF420" s="347"/>
      <c r="AG420" s="347"/>
      <c r="AH420" s="348">
        <f>AH421+AH422</f>
        <v>0</v>
      </c>
      <c r="AI420" s="389" t="e">
        <f t="shared" si="534"/>
        <v>#DIV/0!</v>
      </c>
      <c r="AJ420" s="348">
        <f>AL420+AR420</f>
        <v>0</v>
      </c>
      <c r="AK420" s="393" t="e">
        <f t="shared" si="538"/>
        <v>#DIV/0!</v>
      </c>
      <c r="AL420" s="348">
        <f>AL421+AL422</f>
        <v>0</v>
      </c>
      <c r="AM420" s="387"/>
      <c r="AN420" s="387"/>
      <c r="AO420" s="387"/>
      <c r="AP420" s="347"/>
      <c r="AQ420" s="347"/>
      <c r="AR420" s="348">
        <f>AR421+AR422</f>
        <v>0</v>
      </c>
      <c r="AS420" s="338" t="e">
        <f t="shared" si="542"/>
        <v>#DIV/0!</v>
      </c>
      <c r="AT420" s="350"/>
      <c r="AU420" s="350"/>
      <c r="AV420" s="350">
        <f>AV421</f>
        <v>0</v>
      </c>
      <c r="AW420" s="350">
        <f t="shared" si="548"/>
        <v>0</v>
      </c>
      <c r="AX420" s="350"/>
      <c r="AY420" s="350"/>
      <c r="AZ420" s="350">
        <f>AZ422+AZ423</f>
        <v>0</v>
      </c>
      <c r="BA420" s="350">
        <f t="shared" si="552"/>
        <v>8730.5</v>
      </c>
      <c r="BB420" s="350"/>
      <c r="BC420" s="350"/>
      <c r="BD420" s="350">
        <f>BD421+BD422+BD423</f>
        <v>8730.5</v>
      </c>
      <c r="BE420" s="352">
        <f>BG420+BK420</f>
        <v>0</v>
      </c>
      <c r="BF420" s="398" t="e">
        <f t="shared" si="492"/>
        <v>#DIV/0!</v>
      </c>
      <c r="BG420" s="352">
        <f>BG421+BG422</f>
        <v>0</v>
      </c>
      <c r="BH420" s="398"/>
      <c r="BI420" s="350"/>
      <c r="BJ420" s="350"/>
      <c r="BK420" s="352">
        <f>BK421+BK422</f>
        <v>0</v>
      </c>
      <c r="BL420" s="357" t="e">
        <f t="shared" si="523"/>
        <v>#DIV/0!</v>
      </c>
    </row>
    <row r="421" spans="2:64" s="69" customFormat="1" ht="84.75" hidden="1" customHeight="1" x14ac:dyDescent="0.2">
      <c r="B421" s="358" t="s">
        <v>60</v>
      </c>
      <c r="C421" s="211" t="s">
        <v>169</v>
      </c>
      <c r="D421" s="355"/>
      <c r="E421" s="355">
        <f>F421+G421</f>
        <v>0</v>
      </c>
      <c r="F421" s="355"/>
      <c r="G421" s="355">
        <v>0</v>
      </c>
      <c r="H421" s="355"/>
      <c r="I421" s="355"/>
      <c r="J421" s="355"/>
      <c r="K421" s="354">
        <f t="shared" si="515"/>
        <v>0</v>
      </c>
      <c r="L421" s="354"/>
      <c r="M421" s="354"/>
      <c r="N421" s="354"/>
      <c r="O421" s="354">
        <v>0</v>
      </c>
      <c r="P421" s="354">
        <f>R421+X421</f>
        <v>0</v>
      </c>
      <c r="Q421" s="393" t="e">
        <f t="shared" si="494"/>
        <v>#DIV/0!</v>
      </c>
      <c r="R421" s="354"/>
      <c r="S421" s="393"/>
      <c r="T421" s="393"/>
      <c r="U421" s="393"/>
      <c r="V421" s="355"/>
      <c r="W421" s="355"/>
      <c r="X421" s="354">
        <v>0</v>
      </c>
      <c r="Y421" s="349" t="e">
        <f t="shared" si="536"/>
        <v>#DIV/0!</v>
      </c>
      <c r="Z421" s="354">
        <f>AB421+AH421</f>
        <v>0</v>
      </c>
      <c r="AA421" s="389" t="e">
        <f t="shared" si="498"/>
        <v>#DIV/0!</v>
      </c>
      <c r="AB421" s="354"/>
      <c r="AC421" s="355"/>
      <c r="AD421" s="355"/>
      <c r="AE421" s="355"/>
      <c r="AF421" s="355"/>
      <c r="AG421" s="355"/>
      <c r="AH421" s="354">
        <v>0</v>
      </c>
      <c r="AI421" s="389" t="e">
        <f t="shared" si="534"/>
        <v>#DIV/0!</v>
      </c>
      <c r="AJ421" s="354">
        <f>AL421+AR421</f>
        <v>0</v>
      </c>
      <c r="AK421" s="342" t="e">
        <f t="shared" si="538"/>
        <v>#DIV/0!</v>
      </c>
      <c r="AL421" s="354"/>
      <c r="AM421" s="387"/>
      <c r="AN421" s="387"/>
      <c r="AO421" s="387"/>
      <c r="AP421" s="355"/>
      <c r="AQ421" s="355"/>
      <c r="AR421" s="354">
        <f>O421</f>
        <v>0</v>
      </c>
      <c r="AS421" s="338" t="e">
        <f t="shared" si="542"/>
        <v>#DIV/0!</v>
      </c>
      <c r="AT421" s="351"/>
      <c r="AU421" s="351"/>
      <c r="AV421" s="351"/>
      <c r="AW421" s="351" t="e">
        <f t="shared" si="548"/>
        <v>#DIV/0!</v>
      </c>
      <c r="AX421" s="351"/>
      <c r="AY421" s="351"/>
      <c r="AZ421" s="351" t="e">
        <f>AS421</f>
        <v>#DIV/0!</v>
      </c>
      <c r="BA421" s="351">
        <f t="shared" si="552"/>
        <v>8730.5</v>
      </c>
      <c r="BB421" s="351"/>
      <c r="BC421" s="351"/>
      <c r="BD421" s="351">
        <v>8730.5</v>
      </c>
      <c r="BE421" s="356">
        <f>BG421+BK421</f>
        <v>0</v>
      </c>
      <c r="BF421" s="398" t="e">
        <f t="shared" si="492"/>
        <v>#DIV/0!</v>
      </c>
      <c r="BG421" s="356"/>
      <c r="BH421" s="398"/>
      <c r="BI421" s="351"/>
      <c r="BJ421" s="351"/>
      <c r="BK421" s="356">
        <f>AL421</f>
        <v>0</v>
      </c>
      <c r="BL421" s="357" t="e">
        <f t="shared" si="523"/>
        <v>#DIV/0!</v>
      </c>
    </row>
    <row r="422" spans="2:64" s="69" customFormat="1" ht="132" hidden="1" customHeight="1" x14ac:dyDescent="0.2">
      <c r="B422" s="358" t="s">
        <v>67</v>
      </c>
      <c r="C422" s="211" t="s">
        <v>170</v>
      </c>
      <c r="D422" s="355"/>
      <c r="E422" s="355">
        <f>F422+G422</f>
        <v>16124.484</v>
      </c>
      <c r="F422" s="355"/>
      <c r="G422" s="355">
        <v>16124.484</v>
      </c>
      <c r="H422" s="355"/>
      <c r="I422" s="355"/>
      <c r="J422" s="355"/>
      <c r="K422" s="354">
        <f t="shared" si="515"/>
        <v>0</v>
      </c>
      <c r="L422" s="354"/>
      <c r="M422" s="354"/>
      <c r="N422" s="354"/>
      <c r="O422" s="354">
        <v>0</v>
      </c>
      <c r="P422" s="354">
        <f>R422+X422</f>
        <v>0</v>
      </c>
      <c r="Q422" s="393" t="e">
        <f t="shared" si="494"/>
        <v>#DIV/0!</v>
      </c>
      <c r="R422" s="354"/>
      <c r="S422" s="393"/>
      <c r="T422" s="393"/>
      <c r="U422" s="393"/>
      <c r="V422" s="355"/>
      <c r="W422" s="355"/>
      <c r="X422" s="354">
        <v>0</v>
      </c>
      <c r="Y422" s="349" t="e">
        <f t="shared" si="536"/>
        <v>#DIV/0!</v>
      </c>
      <c r="Z422" s="354">
        <f>AB422+AH422</f>
        <v>0</v>
      </c>
      <c r="AA422" s="389" t="e">
        <f t="shared" si="498"/>
        <v>#DIV/0!</v>
      </c>
      <c r="AB422" s="354"/>
      <c r="AC422" s="355"/>
      <c r="AD422" s="355"/>
      <c r="AE422" s="355"/>
      <c r="AF422" s="355"/>
      <c r="AG422" s="355"/>
      <c r="AH422" s="354">
        <v>0</v>
      </c>
      <c r="AI422" s="389" t="e">
        <f t="shared" si="534"/>
        <v>#DIV/0!</v>
      </c>
      <c r="AJ422" s="354">
        <f>AL422+AR422</f>
        <v>0</v>
      </c>
      <c r="AK422" s="393" t="e">
        <f t="shared" si="538"/>
        <v>#DIV/0!</v>
      </c>
      <c r="AL422" s="354"/>
      <c r="AM422" s="387"/>
      <c r="AN422" s="387"/>
      <c r="AO422" s="387"/>
      <c r="AP422" s="355"/>
      <c r="AQ422" s="355"/>
      <c r="AR422" s="354">
        <v>0</v>
      </c>
      <c r="AS422" s="338" t="e">
        <f t="shared" si="542"/>
        <v>#DIV/0!</v>
      </c>
      <c r="AT422" s="351"/>
      <c r="AU422" s="351"/>
      <c r="AV422" s="351"/>
      <c r="AW422" s="351">
        <f t="shared" si="548"/>
        <v>0</v>
      </c>
      <c r="AX422" s="351"/>
      <c r="AY422" s="351"/>
      <c r="AZ422" s="351"/>
      <c r="BA422" s="351">
        <f t="shared" si="552"/>
        <v>0</v>
      </c>
      <c r="BB422" s="351"/>
      <c r="BC422" s="351"/>
      <c r="BD422" s="351">
        <v>0</v>
      </c>
      <c r="BE422" s="356">
        <f>BG422+BK422</f>
        <v>0</v>
      </c>
      <c r="BF422" s="398" t="e">
        <f t="shared" si="492"/>
        <v>#DIV/0!</v>
      </c>
      <c r="BG422" s="356"/>
      <c r="BH422" s="398"/>
      <c r="BI422" s="351"/>
      <c r="BJ422" s="351"/>
      <c r="BK422" s="351">
        <v>0</v>
      </c>
      <c r="BL422" s="357" t="e">
        <f t="shared" si="523"/>
        <v>#DIV/0!</v>
      </c>
    </row>
    <row r="423" spans="2:64" s="69" customFormat="1" ht="92.25" hidden="1" customHeight="1" x14ac:dyDescent="0.2">
      <c r="B423" s="358" t="s">
        <v>67</v>
      </c>
      <c r="C423" s="211" t="s">
        <v>171</v>
      </c>
      <c r="D423" s="355"/>
      <c r="E423" s="355">
        <f>F423+G423</f>
        <v>6471.6639999999998</v>
      </c>
      <c r="F423" s="355"/>
      <c r="G423" s="355">
        <v>6471.6639999999998</v>
      </c>
      <c r="H423" s="355"/>
      <c r="I423" s="355"/>
      <c r="J423" s="355"/>
      <c r="K423" s="354">
        <f t="shared" si="515"/>
        <v>0</v>
      </c>
      <c r="L423" s="354"/>
      <c r="M423" s="354"/>
      <c r="N423" s="354"/>
      <c r="O423" s="354">
        <v>0</v>
      </c>
      <c r="P423" s="354"/>
      <c r="Q423" s="393" t="e">
        <f t="shared" si="494"/>
        <v>#DIV/0!</v>
      </c>
      <c r="R423" s="354"/>
      <c r="S423" s="393"/>
      <c r="T423" s="393"/>
      <c r="U423" s="393"/>
      <c r="V423" s="355"/>
      <c r="W423" s="355"/>
      <c r="X423" s="354"/>
      <c r="Y423" s="349" t="e">
        <f t="shared" si="536"/>
        <v>#DIV/0!</v>
      </c>
      <c r="Z423" s="354"/>
      <c r="AA423" s="389" t="e">
        <f t="shared" si="498"/>
        <v>#DIV/0!</v>
      </c>
      <c r="AB423" s="354"/>
      <c r="AC423" s="355"/>
      <c r="AD423" s="355"/>
      <c r="AE423" s="355"/>
      <c r="AF423" s="355"/>
      <c r="AG423" s="355"/>
      <c r="AH423" s="354"/>
      <c r="AI423" s="389" t="e">
        <f t="shared" si="534"/>
        <v>#DIV/0!</v>
      </c>
      <c r="AJ423" s="354"/>
      <c r="AK423" s="393" t="e">
        <f t="shared" si="538"/>
        <v>#DIV/0!</v>
      </c>
      <c r="AL423" s="354"/>
      <c r="AM423" s="387"/>
      <c r="AN423" s="387"/>
      <c r="AO423" s="387"/>
      <c r="AP423" s="355"/>
      <c r="AQ423" s="355"/>
      <c r="AR423" s="354"/>
      <c r="AS423" s="338" t="e">
        <f t="shared" si="542"/>
        <v>#DIV/0!</v>
      </c>
      <c r="AT423" s="351"/>
      <c r="AU423" s="351"/>
      <c r="AV423" s="351"/>
      <c r="AW423" s="351">
        <f t="shared" si="548"/>
        <v>0</v>
      </c>
      <c r="AX423" s="351"/>
      <c r="AY423" s="351"/>
      <c r="AZ423" s="351"/>
      <c r="BA423" s="351">
        <f t="shared" si="552"/>
        <v>0</v>
      </c>
      <c r="BB423" s="351"/>
      <c r="BC423" s="351"/>
      <c r="BD423" s="351"/>
      <c r="BE423" s="356"/>
      <c r="BF423" s="398" t="e">
        <f t="shared" si="492"/>
        <v>#DIV/0!</v>
      </c>
      <c r="BG423" s="356"/>
      <c r="BH423" s="398"/>
      <c r="BI423" s="351"/>
      <c r="BJ423" s="351"/>
      <c r="BK423" s="351"/>
      <c r="BL423" s="357" t="e">
        <f t="shared" si="523"/>
        <v>#DIV/0!</v>
      </c>
    </row>
    <row r="424" spans="2:64" s="41" customFormat="1" ht="59.25" hidden="1" customHeight="1" x14ac:dyDescent="0.25">
      <c r="B424" s="346" t="s">
        <v>167</v>
      </c>
      <c r="C424" s="212" t="s">
        <v>173</v>
      </c>
      <c r="D424" s="303" t="e">
        <f>D425</f>
        <v>#REF!</v>
      </c>
      <c r="E424" s="303">
        <f>E425</f>
        <v>0</v>
      </c>
      <c r="F424" s="303">
        <f>F425</f>
        <v>0</v>
      </c>
      <c r="G424" s="303">
        <f>G425</f>
        <v>0</v>
      </c>
      <c r="H424" s="303"/>
      <c r="I424" s="303"/>
      <c r="J424" s="303"/>
      <c r="K424" s="348">
        <f t="shared" si="515"/>
        <v>0</v>
      </c>
      <c r="L424" s="348"/>
      <c r="M424" s="348"/>
      <c r="N424" s="348"/>
      <c r="O424" s="348">
        <f>O425+O426</f>
        <v>0</v>
      </c>
      <c r="P424" s="348">
        <f>P425</f>
        <v>0</v>
      </c>
      <c r="Q424" s="393" t="e">
        <f t="shared" si="494"/>
        <v>#DIV/0!</v>
      </c>
      <c r="R424" s="348">
        <f>R425</f>
        <v>0</v>
      </c>
      <c r="S424" s="393"/>
      <c r="T424" s="393"/>
      <c r="U424" s="393"/>
      <c r="V424" s="347"/>
      <c r="W424" s="347"/>
      <c r="X424" s="348">
        <f>X425</f>
        <v>0</v>
      </c>
      <c r="Y424" s="349" t="e">
        <f t="shared" si="536"/>
        <v>#DIV/0!</v>
      </c>
      <c r="Z424" s="348">
        <f>Z425</f>
        <v>0</v>
      </c>
      <c r="AA424" s="389" t="e">
        <f t="shared" si="498"/>
        <v>#DIV/0!</v>
      </c>
      <c r="AB424" s="348">
        <f>AB425</f>
        <v>0</v>
      </c>
      <c r="AC424" s="347"/>
      <c r="AD424" s="347"/>
      <c r="AE424" s="347"/>
      <c r="AF424" s="347"/>
      <c r="AG424" s="347"/>
      <c r="AH424" s="348">
        <f>AH425</f>
        <v>0</v>
      </c>
      <c r="AI424" s="389" t="e">
        <f t="shared" si="534"/>
        <v>#DIV/0!</v>
      </c>
      <c r="AJ424" s="348">
        <f>AR424</f>
        <v>0</v>
      </c>
      <c r="AK424" s="393" t="e">
        <f t="shared" si="538"/>
        <v>#DIV/0!</v>
      </c>
      <c r="AL424" s="348">
        <f>AL425</f>
        <v>0</v>
      </c>
      <c r="AM424" s="387"/>
      <c r="AN424" s="387"/>
      <c r="AO424" s="387"/>
      <c r="AP424" s="347"/>
      <c r="AQ424" s="347"/>
      <c r="AR424" s="348">
        <f>AR425+AR426</f>
        <v>0</v>
      </c>
      <c r="AS424" s="338" t="e">
        <f t="shared" si="542"/>
        <v>#DIV/0!</v>
      </c>
      <c r="AT424" s="350"/>
      <c r="AU424" s="350"/>
      <c r="AV424" s="350">
        <f>AV425</f>
        <v>2356.0700000000002</v>
      </c>
      <c r="AW424" s="350" t="e">
        <f t="shared" si="548"/>
        <v>#DIV/0!</v>
      </c>
      <c r="AX424" s="350"/>
      <c r="AY424" s="350"/>
      <c r="AZ424" s="350" t="e">
        <f>AS424</f>
        <v>#DIV/0!</v>
      </c>
      <c r="BA424" s="350">
        <f t="shared" si="552"/>
        <v>2356.0700000000002</v>
      </c>
      <c r="BB424" s="350"/>
      <c r="BC424" s="350"/>
      <c r="BD424" s="350">
        <f>BD425+BD426</f>
        <v>2356.0700000000002</v>
      </c>
      <c r="BE424" s="352">
        <f>BK424</f>
        <v>0</v>
      </c>
      <c r="BF424" s="398" t="e">
        <f t="shared" si="492"/>
        <v>#DIV/0!</v>
      </c>
      <c r="BG424" s="352">
        <f>BG425</f>
        <v>0</v>
      </c>
      <c r="BH424" s="398"/>
      <c r="BI424" s="350"/>
      <c r="BJ424" s="350"/>
      <c r="BK424" s="350">
        <f>BK425+BK426</f>
        <v>0</v>
      </c>
      <c r="BL424" s="357" t="e">
        <f t="shared" si="523"/>
        <v>#DIV/0!</v>
      </c>
    </row>
    <row r="425" spans="2:64" s="69" customFormat="1" ht="136.5" hidden="1" customHeight="1" x14ac:dyDescent="0.2">
      <c r="B425" s="358" t="s">
        <v>60</v>
      </c>
      <c r="C425" s="211" t="s">
        <v>338</v>
      </c>
      <c r="D425" s="355" t="e">
        <f>#REF!+#REF!</f>
        <v>#REF!</v>
      </c>
      <c r="E425" s="355">
        <f>F425+G425</f>
        <v>0</v>
      </c>
      <c r="F425" s="355"/>
      <c r="G425" s="355">
        <v>0</v>
      </c>
      <c r="H425" s="355"/>
      <c r="I425" s="355"/>
      <c r="J425" s="355"/>
      <c r="K425" s="354">
        <f t="shared" si="515"/>
        <v>0</v>
      </c>
      <c r="L425" s="354"/>
      <c r="M425" s="354"/>
      <c r="N425" s="354"/>
      <c r="O425" s="354">
        <v>0</v>
      </c>
      <c r="P425" s="354">
        <f>R425+X425</f>
        <v>0</v>
      </c>
      <c r="Q425" s="393" t="e">
        <f t="shared" si="494"/>
        <v>#DIV/0!</v>
      </c>
      <c r="R425" s="354"/>
      <c r="S425" s="393"/>
      <c r="T425" s="393"/>
      <c r="U425" s="393"/>
      <c r="V425" s="355"/>
      <c r="W425" s="355"/>
      <c r="X425" s="354">
        <v>0</v>
      </c>
      <c r="Y425" s="349" t="e">
        <f t="shared" si="536"/>
        <v>#DIV/0!</v>
      </c>
      <c r="Z425" s="354">
        <f>AB425+AH425</f>
        <v>0</v>
      </c>
      <c r="AA425" s="389" t="e">
        <f t="shared" si="498"/>
        <v>#DIV/0!</v>
      </c>
      <c r="AB425" s="354"/>
      <c r="AC425" s="355"/>
      <c r="AD425" s="355"/>
      <c r="AE425" s="355"/>
      <c r="AF425" s="355"/>
      <c r="AG425" s="355"/>
      <c r="AH425" s="354">
        <v>0</v>
      </c>
      <c r="AI425" s="389" t="e">
        <f t="shared" si="534"/>
        <v>#DIV/0!</v>
      </c>
      <c r="AJ425" s="354">
        <f>AL425+AR425</f>
        <v>0</v>
      </c>
      <c r="AK425" s="342" t="e">
        <f t="shared" si="538"/>
        <v>#DIV/0!</v>
      </c>
      <c r="AL425" s="354"/>
      <c r="AM425" s="387"/>
      <c r="AN425" s="387"/>
      <c r="AO425" s="387"/>
      <c r="AP425" s="355"/>
      <c r="AQ425" s="355"/>
      <c r="AR425" s="354">
        <f>O425</f>
        <v>0</v>
      </c>
      <c r="AS425" s="338" t="e">
        <f t="shared" si="542"/>
        <v>#DIV/0!</v>
      </c>
      <c r="AT425" s="351"/>
      <c r="AU425" s="351"/>
      <c r="AV425" s="351">
        <f>BD425-AH425</f>
        <v>2356.0700000000002</v>
      </c>
      <c r="AW425" s="351" t="e">
        <f t="shared" si="548"/>
        <v>#DIV/0!</v>
      </c>
      <c r="AX425" s="351"/>
      <c r="AY425" s="351"/>
      <c r="AZ425" s="351" t="e">
        <f>AS425</f>
        <v>#DIV/0!</v>
      </c>
      <c r="BA425" s="351">
        <f t="shared" si="552"/>
        <v>2356.0700000000002</v>
      </c>
      <c r="BB425" s="351"/>
      <c r="BC425" s="351"/>
      <c r="BD425" s="351">
        <v>2356.0700000000002</v>
      </c>
      <c r="BE425" s="356">
        <f>BG425+BK425</f>
        <v>0</v>
      </c>
      <c r="BF425" s="398" t="e">
        <f t="shared" si="492"/>
        <v>#DIV/0!</v>
      </c>
      <c r="BG425" s="356"/>
      <c r="BH425" s="398"/>
      <c r="BI425" s="351"/>
      <c r="BJ425" s="351"/>
      <c r="BK425" s="356">
        <f t="shared" ref="BK425:BK426" si="556">O425-AH425</f>
        <v>0</v>
      </c>
      <c r="BL425" s="357" t="e">
        <f t="shared" si="523"/>
        <v>#DIV/0!</v>
      </c>
    </row>
    <row r="426" spans="2:64" s="69" customFormat="1" ht="129.75" hidden="1" customHeight="1" x14ac:dyDescent="0.2">
      <c r="B426" s="358" t="s">
        <v>67</v>
      </c>
      <c r="C426" s="211" t="s">
        <v>339</v>
      </c>
      <c r="D426" s="355"/>
      <c r="E426" s="355"/>
      <c r="F426" s="355"/>
      <c r="G426" s="355"/>
      <c r="H426" s="355"/>
      <c r="I426" s="355"/>
      <c r="J426" s="355"/>
      <c r="K426" s="354">
        <f t="shared" si="515"/>
        <v>0</v>
      </c>
      <c r="L426" s="354"/>
      <c r="M426" s="354"/>
      <c r="N426" s="354"/>
      <c r="O426" s="354">
        <v>0</v>
      </c>
      <c r="P426" s="354">
        <f>X426</f>
        <v>0</v>
      </c>
      <c r="Q426" s="393" t="e">
        <f t="shared" si="494"/>
        <v>#DIV/0!</v>
      </c>
      <c r="R426" s="354"/>
      <c r="S426" s="393"/>
      <c r="T426" s="393"/>
      <c r="U426" s="393"/>
      <c r="V426" s="355"/>
      <c r="W426" s="355"/>
      <c r="X426" s="354">
        <v>0</v>
      </c>
      <c r="Y426" s="349" t="e">
        <f t="shared" si="536"/>
        <v>#DIV/0!</v>
      </c>
      <c r="Z426" s="354">
        <f>AB426+AH426</f>
        <v>0</v>
      </c>
      <c r="AA426" s="389" t="e">
        <f t="shared" si="498"/>
        <v>#DIV/0!</v>
      </c>
      <c r="AB426" s="354"/>
      <c r="AC426" s="355"/>
      <c r="AD426" s="355"/>
      <c r="AE426" s="355"/>
      <c r="AF426" s="355"/>
      <c r="AG426" s="355"/>
      <c r="AH426" s="354">
        <v>0</v>
      </c>
      <c r="AI426" s="389" t="e">
        <f t="shared" si="534"/>
        <v>#DIV/0!</v>
      </c>
      <c r="AJ426" s="354">
        <f>AL426+AR426</f>
        <v>0</v>
      </c>
      <c r="AK426" s="342" t="e">
        <f t="shared" si="538"/>
        <v>#DIV/0!</v>
      </c>
      <c r="AL426" s="354"/>
      <c r="AM426" s="387"/>
      <c r="AN426" s="387"/>
      <c r="AO426" s="387"/>
      <c r="AP426" s="355"/>
      <c r="AQ426" s="355"/>
      <c r="AR426" s="354">
        <f>O426</f>
        <v>0</v>
      </c>
      <c r="AS426" s="338" t="e">
        <f t="shared" si="542"/>
        <v>#DIV/0!</v>
      </c>
      <c r="AT426" s="351"/>
      <c r="AU426" s="351"/>
      <c r="AV426" s="351"/>
      <c r="AW426" s="351"/>
      <c r="AX426" s="351"/>
      <c r="AY426" s="351"/>
      <c r="AZ426" s="351"/>
      <c r="BA426" s="351">
        <f t="shared" si="552"/>
        <v>0</v>
      </c>
      <c r="BB426" s="351"/>
      <c r="BC426" s="351"/>
      <c r="BD426" s="351">
        <f>O426</f>
        <v>0</v>
      </c>
      <c r="BE426" s="356">
        <f>BG426+BK426</f>
        <v>0</v>
      </c>
      <c r="BF426" s="398" t="e">
        <f t="shared" si="492"/>
        <v>#DIV/0!</v>
      </c>
      <c r="BG426" s="356"/>
      <c r="BH426" s="398"/>
      <c r="BI426" s="351"/>
      <c r="BJ426" s="351"/>
      <c r="BK426" s="356">
        <f t="shared" si="556"/>
        <v>0</v>
      </c>
      <c r="BL426" s="357" t="e">
        <f t="shared" si="523"/>
        <v>#DIV/0!</v>
      </c>
    </row>
    <row r="427" spans="2:64" s="48" customFormat="1" ht="33" hidden="1" customHeight="1" x14ac:dyDescent="0.25">
      <c r="B427" s="346" t="s">
        <v>172</v>
      </c>
      <c r="C427" s="212" t="s">
        <v>175</v>
      </c>
      <c r="D427" s="347" t="e">
        <f>D428</f>
        <v>#REF!</v>
      </c>
      <c r="E427" s="347">
        <f>E428</f>
        <v>0</v>
      </c>
      <c r="F427" s="347">
        <f>F428</f>
        <v>0</v>
      </c>
      <c r="G427" s="347">
        <f>G428</f>
        <v>0</v>
      </c>
      <c r="H427" s="347"/>
      <c r="I427" s="347"/>
      <c r="J427" s="347"/>
      <c r="K427" s="348">
        <f t="shared" si="515"/>
        <v>0</v>
      </c>
      <c r="L427" s="348"/>
      <c r="M427" s="348"/>
      <c r="N427" s="348"/>
      <c r="O427" s="348">
        <f>O430</f>
        <v>0</v>
      </c>
      <c r="P427" s="348">
        <f>X427</f>
        <v>0</v>
      </c>
      <c r="Q427" s="393" t="e">
        <f t="shared" si="494"/>
        <v>#DIV/0!</v>
      </c>
      <c r="R427" s="348">
        <f>R428</f>
        <v>0</v>
      </c>
      <c r="S427" s="393"/>
      <c r="T427" s="393"/>
      <c r="U427" s="393"/>
      <c r="V427" s="347"/>
      <c r="W427" s="347"/>
      <c r="X427" s="348">
        <f>X430</f>
        <v>0</v>
      </c>
      <c r="Y427" s="349" t="e">
        <f t="shared" si="536"/>
        <v>#DIV/0!</v>
      </c>
      <c r="Z427" s="348">
        <f>AH427</f>
        <v>0</v>
      </c>
      <c r="AA427" s="389" t="e">
        <f t="shared" si="498"/>
        <v>#DIV/0!</v>
      </c>
      <c r="AB427" s="348">
        <f>AB428</f>
        <v>0</v>
      </c>
      <c r="AC427" s="347"/>
      <c r="AD427" s="347"/>
      <c r="AE427" s="347"/>
      <c r="AF427" s="347"/>
      <c r="AG427" s="347"/>
      <c r="AH427" s="348">
        <f>AH430</f>
        <v>0</v>
      </c>
      <c r="AI427" s="389" t="e">
        <f t="shared" si="534"/>
        <v>#DIV/0!</v>
      </c>
      <c r="AJ427" s="348">
        <f>AR427</f>
        <v>0</v>
      </c>
      <c r="AK427" s="393" t="e">
        <f t="shared" si="538"/>
        <v>#DIV/0!</v>
      </c>
      <c r="AL427" s="348">
        <f>AL428</f>
        <v>0</v>
      </c>
      <c r="AM427" s="387"/>
      <c r="AN427" s="387"/>
      <c r="AO427" s="387"/>
      <c r="AP427" s="347"/>
      <c r="AQ427" s="347"/>
      <c r="AR427" s="348">
        <f>AR430</f>
        <v>0</v>
      </c>
      <c r="AS427" s="338" t="e">
        <f t="shared" si="542"/>
        <v>#DIV/0!</v>
      </c>
      <c r="AT427" s="350"/>
      <c r="AU427" s="350"/>
      <c r="AV427" s="350">
        <f>AM427</f>
        <v>0</v>
      </c>
      <c r="AW427" s="350">
        <f t="shared" si="548"/>
        <v>0</v>
      </c>
      <c r="AX427" s="350"/>
      <c r="AY427" s="350"/>
      <c r="AZ427" s="350">
        <f>AZ428</f>
        <v>0</v>
      </c>
      <c r="BA427" s="350">
        <f t="shared" si="552"/>
        <v>0</v>
      </c>
      <c r="BB427" s="350"/>
      <c r="BC427" s="350"/>
      <c r="BD427" s="350">
        <f>BD428+BD431</f>
        <v>0</v>
      </c>
      <c r="BE427" s="352">
        <f>BK427</f>
        <v>0</v>
      </c>
      <c r="BF427" s="398" t="e">
        <f t="shared" ref="BF427:BF499" si="557">BE427/K427</f>
        <v>#DIV/0!</v>
      </c>
      <c r="BG427" s="352">
        <f>BG428</f>
        <v>0</v>
      </c>
      <c r="BH427" s="398"/>
      <c r="BI427" s="350"/>
      <c r="BJ427" s="350"/>
      <c r="BK427" s="350">
        <f>BK430</f>
        <v>0</v>
      </c>
      <c r="BL427" s="357" t="e">
        <f t="shared" si="523"/>
        <v>#DIV/0!</v>
      </c>
    </row>
    <row r="428" spans="2:64" s="69" customFormat="1" ht="272.25" hidden="1" customHeight="1" x14ac:dyDescent="0.2">
      <c r="B428" s="358" t="s">
        <v>60</v>
      </c>
      <c r="C428" s="211" t="s">
        <v>176</v>
      </c>
      <c r="D428" s="355" t="e">
        <f>#REF!-#REF!</f>
        <v>#REF!</v>
      </c>
      <c r="E428" s="355">
        <f>F428+G428</f>
        <v>0</v>
      </c>
      <c r="F428" s="355"/>
      <c r="G428" s="355"/>
      <c r="H428" s="355"/>
      <c r="I428" s="355"/>
      <c r="J428" s="355"/>
      <c r="K428" s="354">
        <f t="shared" si="515"/>
        <v>0</v>
      </c>
      <c r="L428" s="354"/>
      <c r="M428" s="354"/>
      <c r="N428" s="354"/>
      <c r="O428" s="354">
        <v>0</v>
      </c>
      <c r="P428" s="354">
        <f>R428+X428</f>
        <v>0</v>
      </c>
      <c r="Q428" s="393" t="e">
        <f t="shared" si="494"/>
        <v>#DIV/0!</v>
      </c>
      <c r="R428" s="354"/>
      <c r="S428" s="393"/>
      <c r="T428" s="393"/>
      <c r="U428" s="393"/>
      <c r="V428" s="355"/>
      <c r="W428" s="355"/>
      <c r="X428" s="354"/>
      <c r="Y428" s="349" t="e">
        <f t="shared" si="536"/>
        <v>#DIV/0!</v>
      </c>
      <c r="Z428" s="354">
        <f>AB428+AH428</f>
        <v>0</v>
      </c>
      <c r="AA428" s="389" t="e">
        <f t="shared" si="498"/>
        <v>#DIV/0!</v>
      </c>
      <c r="AB428" s="354"/>
      <c r="AC428" s="355"/>
      <c r="AD428" s="355"/>
      <c r="AE428" s="355"/>
      <c r="AF428" s="355"/>
      <c r="AG428" s="355"/>
      <c r="AH428" s="354"/>
      <c r="AI428" s="389" t="e">
        <f t="shared" si="534"/>
        <v>#DIV/0!</v>
      </c>
      <c r="AJ428" s="354">
        <f>AL428+AR428</f>
        <v>0</v>
      </c>
      <c r="AK428" s="393" t="e">
        <f t="shared" si="538"/>
        <v>#DIV/0!</v>
      </c>
      <c r="AL428" s="354"/>
      <c r="AM428" s="387"/>
      <c r="AN428" s="387"/>
      <c r="AO428" s="387"/>
      <c r="AP428" s="355"/>
      <c r="AQ428" s="355"/>
      <c r="AR428" s="354"/>
      <c r="AS428" s="338" t="e">
        <f t="shared" si="542"/>
        <v>#DIV/0!</v>
      </c>
      <c r="AT428" s="351"/>
      <c r="AU428" s="351"/>
      <c r="AV428" s="351">
        <f>AM428</f>
        <v>0</v>
      </c>
      <c r="AW428" s="351">
        <f t="shared" si="548"/>
        <v>0</v>
      </c>
      <c r="AX428" s="351"/>
      <c r="AY428" s="351"/>
      <c r="AZ428" s="351">
        <f>BD428-AH428</f>
        <v>0</v>
      </c>
      <c r="BA428" s="351">
        <f t="shared" si="552"/>
        <v>0</v>
      </c>
      <c r="BB428" s="351"/>
      <c r="BC428" s="351"/>
      <c r="BD428" s="351">
        <v>0</v>
      </c>
      <c r="BE428" s="356">
        <f>BG428+BK428</f>
        <v>0</v>
      </c>
      <c r="BF428" s="398" t="e">
        <f t="shared" si="557"/>
        <v>#DIV/0!</v>
      </c>
      <c r="BG428" s="356"/>
      <c r="BH428" s="398"/>
      <c r="BI428" s="351"/>
      <c r="BJ428" s="351"/>
      <c r="BK428" s="351"/>
      <c r="BL428" s="357" t="e">
        <f t="shared" si="523"/>
        <v>#DIV/0!</v>
      </c>
    </row>
    <row r="429" spans="2:64" s="41" customFormat="1" ht="33" hidden="1" customHeight="1" x14ac:dyDescent="0.25">
      <c r="B429" s="346" t="s">
        <v>178</v>
      </c>
      <c r="C429" s="212" t="s">
        <v>173</v>
      </c>
      <c r="D429" s="303">
        <f>D430</f>
        <v>0</v>
      </c>
      <c r="E429" s="303">
        <f>E430</f>
        <v>0</v>
      </c>
      <c r="F429" s="303">
        <f>F430</f>
        <v>0</v>
      </c>
      <c r="G429" s="303">
        <f>G430</f>
        <v>0</v>
      </c>
      <c r="H429" s="303"/>
      <c r="I429" s="303"/>
      <c r="J429" s="303"/>
      <c r="K429" s="348">
        <f t="shared" si="515"/>
        <v>0</v>
      </c>
      <c r="L429" s="348"/>
      <c r="M429" s="348"/>
      <c r="N429" s="348"/>
      <c r="O429" s="348"/>
      <c r="P429" s="348">
        <f>P430</f>
        <v>0</v>
      </c>
      <c r="Q429" s="393" t="e">
        <f t="shared" si="494"/>
        <v>#DIV/0!</v>
      </c>
      <c r="R429" s="348">
        <f>R430</f>
        <v>0</v>
      </c>
      <c r="S429" s="393"/>
      <c r="T429" s="393"/>
      <c r="U429" s="393"/>
      <c r="V429" s="347"/>
      <c r="W429" s="347"/>
      <c r="X429" s="348">
        <f>X430</f>
        <v>0</v>
      </c>
      <c r="Y429" s="349" t="e">
        <f t="shared" si="536"/>
        <v>#DIV/0!</v>
      </c>
      <c r="Z429" s="348">
        <f>Z430</f>
        <v>0</v>
      </c>
      <c r="AA429" s="389" t="e">
        <f t="shared" si="498"/>
        <v>#DIV/0!</v>
      </c>
      <c r="AB429" s="348">
        <f>AB430</f>
        <v>0</v>
      </c>
      <c r="AC429" s="347"/>
      <c r="AD429" s="347"/>
      <c r="AE429" s="347"/>
      <c r="AF429" s="347"/>
      <c r="AG429" s="347"/>
      <c r="AH429" s="348"/>
      <c r="AI429" s="389" t="e">
        <f t="shared" si="534"/>
        <v>#DIV/0!</v>
      </c>
      <c r="AJ429" s="348">
        <f>AJ430</f>
        <v>0</v>
      </c>
      <c r="AK429" s="393" t="e">
        <f t="shared" si="538"/>
        <v>#DIV/0!</v>
      </c>
      <c r="AL429" s="229">
        <f>AL430</f>
        <v>0</v>
      </c>
      <c r="AM429" s="387"/>
      <c r="AN429" s="387"/>
      <c r="AO429" s="387"/>
      <c r="AP429" s="303"/>
      <c r="AQ429" s="303"/>
      <c r="AR429" s="229">
        <f>AR430</f>
        <v>0</v>
      </c>
      <c r="AS429" s="338" t="e">
        <f t="shared" si="542"/>
        <v>#DIV/0!</v>
      </c>
      <c r="AT429" s="331"/>
      <c r="AU429" s="331"/>
      <c r="AV429" s="331">
        <f>AM429</f>
        <v>0</v>
      </c>
      <c r="AW429" s="331" t="e">
        <f t="shared" si="548"/>
        <v>#DIV/0!</v>
      </c>
      <c r="AX429" s="331"/>
      <c r="AY429" s="331"/>
      <c r="AZ429" s="331" t="e">
        <f>AS429</f>
        <v>#DIV/0!</v>
      </c>
      <c r="BA429" s="351">
        <f t="shared" si="552"/>
        <v>0</v>
      </c>
      <c r="BB429" s="331"/>
      <c r="BC429" s="331"/>
      <c r="BD429" s="331">
        <f>BD430</f>
        <v>0</v>
      </c>
      <c r="BE429" s="230">
        <f>BE430</f>
        <v>0</v>
      </c>
      <c r="BF429" s="398" t="e">
        <f t="shared" si="557"/>
        <v>#DIV/0!</v>
      </c>
      <c r="BG429" s="230">
        <f>BG430</f>
        <v>0</v>
      </c>
      <c r="BH429" s="398"/>
      <c r="BI429" s="331"/>
      <c r="BJ429" s="331"/>
      <c r="BK429" s="331">
        <f>BK430</f>
        <v>0</v>
      </c>
      <c r="BL429" s="357" t="e">
        <f t="shared" si="523"/>
        <v>#DIV/0!</v>
      </c>
    </row>
    <row r="430" spans="2:64" s="69" customFormat="1" ht="119.25" hidden="1" customHeight="1" x14ac:dyDescent="0.2">
      <c r="B430" s="358" t="s">
        <v>60</v>
      </c>
      <c r="C430" s="211" t="s">
        <v>177</v>
      </c>
      <c r="D430" s="355"/>
      <c r="E430" s="355"/>
      <c r="F430" s="355"/>
      <c r="G430" s="355"/>
      <c r="H430" s="355"/>
      <c r="I430" s="355"/>
      <c r="J430" s="355"/>
      <c r="K430" s="354">
        <f t="shared" si="515"/>
        <v>0</v>
      </c>
      <c r="L430" s="354"/>
      <c r="M430" s="354"/>
      <c r="N430" s="354"/>
      <c r="O430" s="354">
        <v>0</v>
      </c>
      <c r="P430" s="354">
        <f>X430</f>
        <v>0</v>
      </c>
      <c r="Q430" s="393" t="e">
        <f t="shared" si="494"/>
        <v>#DIV/0!</v>
      </c>
      <c r="R430" s="354"/>
      <c r="S430" s="393"/>
      <c r="T430" s="393"/>
      <c r="U430" s="393"/>
      <c r="V430" s="355"/>
      <c r="W430" s="355"/>
      <c r="X430" s="354">
        <f>O430</f>
        <v>0</v>
      </c>
      <c r="Y430" s="349" t="e">
        <f t="shared" si="536"/>
        <v>#DIV/0!</v>
      </c>
      <c r="Z430" s="354">
        <f>AH430</f>
        <v>0</v>
      </c>
      <c r="AA430" s="389" t="e">
        <f t="shared" si="498"/>
        <v>#DIV/0!</v>
      </c>
      <c r="AB430" s="354"/>
      <c r="AC430" s="355"/>
      <c r="AD430" s="355"/>
      <c r="AE430" s="355"/>
      <c r="AF430" s="355"/>
      <c r="AG430" s="355"/>
      <c r="AH430" s="354">
        <f>O430</f>
        <v>0</v>
      </c>
      <c r="AI430" s="389" t="e">
        <f t="shared" si="534"/>
        <v>#DIV/0!</v>
      </c>
      <c r="AJ430" s="354">
        <f>AR430</f>
        <v>0</v>
      </c>
      <c r="AK430" s="393" t="e">
        <f t="shared" si="538"/>
        <v>#DIV/0!</v>
      </c>
      <c r="AL430" s="354"/>
      <c r="AM430" s="387"/>
      <c r="AN430" s="387"/>
      <c r="AO430" s="387"/>
      <c r="AP430" s="355"/>
      <c r="AQ430" s="355"/>
      <c r="AR430" s="354"/>
      <c r="AS430" s="338" t="e">
        <f t="shared" si="542"/>
        <v>#DIV/0!</v>
      </c>
      <c r="AT430" s="351"/>
      <c r="AU430" s="351"/>
      <c r="AV430" s="351"/>
      <c r="AW430" s="351"/>
      <c r="AX430" s="351"/>
      <c r="AY430" s="351"/>
      <c r="AZ430" s="351"/>
      <c r="BA430" s="351">
        <f t="shared" si="552"/>
        <v>0</v>
      </c>
      <c r="BB430" s="351"/>
      <c r="BC430" s="351"/>
      <c r="BD430" s="351">
        <f>O430</f>
        <v>0</v>
      </c>
      <c r="BE430" s="356">
        <f>BK430</f>
        <v>0</v>
      </c>
      <c r="BF430" s="398" t="e">
        <f t="shared" si="557"/>
        <v>#DIV/0!</v>
      </c>
      <c r="BG430" s="356"/>
      <c r="BH430" s="398"/>
      <c r="BI430" s="351"/>
      <c r="BJ430" s="351"/>
      <c r="BK430" s="356">
        <f>O430-AH430</f>
        <v>0</v>
      </c>
      <c r="BL430" s="357" t="e">
        <f t="shared" si="523"/>
        <v>#DIV/0!</v>
      </c>
    </row>
    <row r="431" spans="2:64" s="69" customFormat="1" ht="174.75" hidden="1" customHeight="1" x14ac:dyDescent="0.2">
      <c r="B431" s="358" t="s">
        <v>67</v>
      </c>
      <c r="C431" s="211" t="s">
        <v>177</v>
      </c>
      <c r="D431" s="355"/>
      <c r="E431" s="355"/>
      <c r="F431" s="355"/>
      <c r="G431" s="355"/>
      <c r="H431" s="355"/>
      <c r="I431" s="355"/>
      <c r="J431" s="355"/>
      <c r="K431" s="354">
        <f t="shared" si="515"/>
        <v>0</v>
      </c>
      <c r="L431" s="354"/>
      <c r="M431" s="354"/>
      <c r="N431" s="354"/>
      <c r="O431" s="354">
        <v>0</v>
      </c>
      <c r="P431" s="354" t="e">
        <f>R431+X431</f>
        <v>#REF!</v>
      </c>
      <c r="Q431" s="393" t="e">
        <f t="shared" si="494"/>
        <v>#REF!</v>
      </c>
      <c r="R431" s="354"/>
      <c r="S431" s="393"/>
      <c r="T431" s="393"/>
      <c r="U431" s="393"/>
      <c r="V431" s="355"/>
      <c r="W431" s="355"/>
      <c r="X431" s="354" t="e">
        <f>AH431-O431</f>
        <v>#REF!</v>
      </c>
      <c r="Y431" s="349" t="e">
        <f t="shared" si="536"/>
        <v>#REF!</v>
      </c>
      <c r="Z431" s="354" t="e">
        <f>AB431+AH431</f>
        <v>#REF!</v>
      </c>
      <c r="AA431" s="389" t="e">
        <f t="shared" si="498"/>
        <v>#REF!</v>
      </c>
      <c r="AB431" s="354"/>
      <c r="AC431" s="355"/>
      <c r="AD431" s="355"/>
      <c r="AE431" s="355"/>
      <c r="AF431" s="355"/>
      <c r="AG431" s="355"/>
      <c r="AH431" s="354" t="e">
        <f>AS431-#REF!</f>
        <v>#REF!</v>
      </c>
      <c r="AI431" s="389" t="e">
        <f t="shared" si="534"/>
        <v>#REF!</v>
      </c>
      <c r="AJ431" s="354" t="e">
        <f>AL431+AR431</f>
        <v>#REF!</v>
      </c>
      <c r="AK431" s="393" t="e">
        <f t="shared" si="538"/>
        <v>#REF!</v>
      </c>
      <c r="AL431" s="354"/>
      <c r="AM431" s="387"/>
      <c r="AN431" s="387"/>
      <c r="AO431" s="387"/>
      <c r="AP431" s="355"/>
      <c r="AQ431" s="355"/>
      <c r="AR431" s="354" t="e">
        <f>BA431-#REF!</f>
        <v>#REF!</v>
      </c>
      <c r="AS431" s="338" t="e">
        <f t="shared" si="542"/>
        <v>#REF!</v>
      </c>
      <c r="AT431" s="351"/>
      <c r="AU431" s="351"/>
      <c r="AV431" s="351"/>
      <c r="AW431" s="351"/>
      <c r="AX431" s="351"/>
      <c r="AY431" s="351"/>
      <c r="AZ431" s="351"/>
      <c r="BA431" s="351">
        <f t="shared" si="552"/>
        <v>0</v>
      </c>
      <c r="BB431" s="351"/>
      <c r="BC431" s="351"/>
      <c r="BD431" s="351">
        <v>0</v>
      </c>
      <c r="BE431" s="356" t="e">
        <f>BG431+BK431</f>
        <v>#REF!</v>
      </c>
      <c r="BF431" s="398" t="e">
        <f t="shared" si="557"/>
        <v>#REF!</v>
      </c>
      <c r="BG431" s="356"/>
      <c r="BH431" s="398"/>
      <c r="BI431" s="351"/>
      <c r="BJ431" s="351"/>
      <c r="BK431" s="351" t="e">
        <f>BT431-#REF!</f>
        <v>#REF!</v>
      </c>
      <c r="BL431" s="357" t="e">
        <f t="shared" si="523"/>
        <v>#REF!</v>
      </c>
    </row>
    <row r="432" spans="2:64" s="48" customFormat="1" ht="33" customHeight="1" x14ac:dyDescent="0.25">
      <c r="B432" s="346" t="s">
        <v>143</v>
      </c>
      <c r="C432" s="212" t="s">
        <v>179</v>
      </c>
      <c r="D432" s="347" t="e">
        <f>D433</f>
        <v>#REF!</v>
      </c>
      <c r="E432" s="347">
        <f>E433</f>
        <v>0</v>
      </c>
      <c r="F432" s="347">
        <f>F433</f>
        <v>0</v>
      </c>
      <c r="G432" s="347">
        <f>G433</f>
        <v>0</v>
      </c>
      <c r="H432" s="347"/>
      <c r="I432" s="347"/>
      <c r="J432" s="347"/>
      <c r="K432" s="348">
        <f>L432+O432</f>
        <v>148318.03068</v>
      </c>
      <c r="L432" s="348"/>
      <c r="M432" s="348"/>
      <c r="N432" s="348"/>
      <c r="O432" s="348">
        <f>O433</f>
        <v>148318.03068</v>
      </c>
      <c r="P432" s="348">
        <f>X432+V432+R432</f>
        <v>38303.9882</v>
      </c>
      <c r="Q432" s="393">
        <f t="shared" si="494"/>
        <v>0.2582557766199165</v>
      </c>
      <c r="R432" s="348">
        <f>R433</f>
        <v>0</v>
      </c>
      <c r="S432" s="393"/>
      <c r="T432" s="393"/>
      <c r="U432" s="393"/>
      <c r="V432" s="347"/>
      <c r="W432" s="347"/>
      <c r="X432" s="348">
        <f>X433+X448</f>
        <v>38303.9882</v>
      </c>
      <c r="Y432" s="349">
        <f t="shared" si="536"/>
        <v>0.2582557766199165</v>
      </c>
      <c r="Z432" s="348">
        <f>AH432+AF432+AB432</f>
        <v>82798.50791</v>
      </c>
      <c r="AA432" s="393">
        <f t="shared" si="498"/>
        <v>0.55824977941245679</v>
      </c>
      <c r="AB432" s="348">
        <f>AB433</f>
        <v>0</v>
      </c>
      <c r="AC432" s="347"/>
      <c r="AD432" s="347"/>
      <c r="AE432" s="347"/>
      <c r="AF432" s="347"/>
      <c r="AG432" s="347"/>
      <c r="AH432" s="348">
        <f>AH433+AH448</f>
        <v>82798.50791</v>
      </c>
      <c r="AI432" s="389">
        <f t="shared" si="534"/>
        <v>0.55824977941245679</v>
      </c>
      <c r="AJ432" s="348">
        <f>AR432+AP432+AL432</f>
        <v>148318.03068</v>
      </c>
      <c r="AK432" s="393">
        <f t="shared" si="538"/>
        <v>1</v>
      </c>
      <c r="AL432" s="348">
        <f>AL433</f>
        <v>0</v>
      </c>
      <c r="AM432" s="387"/>
      <c r="AN432" s="387"/>
      <c r="AO432" s="387"/>
      <c r="AP432" s="347"/>
      <c r="AQ432" s="347"/>
      <c r="AR432" s="348">
        <f>AR433+AR448</f>
        <v>148318.03068</v>
      </c>
      <c r="AS432" s="349">
        <f t="shared" si="542"/>
        <v>1</v>
      </c>
      <c r="AT432" s="350"/>
      <c r="AU432" s="350"/>
      <c r="AV432" s="350">
        <f>AV433+AV448</f>
        <v>75549.461750000002</v>
      </c>
      <c r="AW432" s="350">
        <f>AX432+AZ432</f>
        <v>-82798.50791</v>
      </c>
      <c r="AX432" s="350"/>
      <c r="AY432" s="350"/>
      <c r="AZ432" s="350">
        <f>AZ433</f>
        <v>-82798.50791</v>
      </c>
      <c r="BA432" s="350">
        <f>BB432+BD432</f>
        <v>75549.461750000002</v>
      </c>
      <c r="BB432" s="350"/>
      <c r="BC432" s="350"/>
      <c r="BD432" s="350">
        <f>BD433+BD448</f>
        <v>75549.461750000002</v>
      </c>
      <c r="BE432" s="352">
        <f>BK432+BI432+BG432</f>
        <v>65519.522769999996</v>
      </c>
      <c r="BF432" s="398">
        <f t="shared" si="557"/>
        <v>0.44175022058754321</v>
      </c>
      <c r="BG432" s="352">
        <f>BG433</f>
        <v>0</v>
      </c>
      <c r="BH432" s="398"/>
      <c r="BI432" s="350"/>
      <c r="BJ432" s="350"/>
      <c r="BK432" s="352">
        <f>BK433+BK448</f>
        <v>65519.522769999996</v>
      </c>
      <c r="BL432" s="357">
        <f t="shared" si="523"/>
        <v>0.44175022058754321</v>
      </c>
    </row>
    <row r="433" spans="2:66" s="69" customFormat="1" ht="128.25" customHeight="1" x14ac:dyDescent="0.2">
      <c r="B433" s="358" t="s">
        <v>60</v>
      </c>
      <c r="C433" s="211" t="s">
        <v>364</v>
      </c>
      <c r="D433" s="355" t="e">
        <f>#REF!-#REF!</f>
        <v>#REF!</v>
      </c>
      <c r="E433" s="355"/>
      <c r="F433" s="355"/>
      <c r="G433" s="355"/>
      <c r="H433" s="355"/>
      <c r="I433" s="355"/>
      <c r="J433" s="355"/>
      <c r="K433" s="354">
        <f>O433</f>
        <v>148318.03068</v>
      </c>
      <c r="L433" s="354"/>
      <c r="M433" s="354"/>
      <c r="N433" s="354"/>
      <c r="O433" s="354">
        <v>148318.03068</v>
      </c>
      <c r="P433" s="354">
        <f>X433</f>
        <v>38303.9882</v>
      </c>
      <c r="Q433" s="387">
        <f t="shared" si="494"/>
        <v>0.2582557766199165</v>
      </c>
      <c r="R433" s="354"/>
      <c r="S433" s="393"/>
      <c r="T433" s="393"/>
      <c r="U433" s="393"/>
      <c r="V433" s="355"/>
      <c r="W433" s="355"/>
      <c r="X433" s="354">
        <v>38303.9882</v>
      </c>
      <c r="Y433" s="349">
        <f t="shared" si="536"/>
        <v>0.2582557766199165</v>
      </c>
      <c r="Z433" s="354">
        <f>AH433</f>
        <v>82798.50791</v>
      </c>
      <c r="AA433" s="387">
        <f t="shared" si="498"/>
        <v>0.55824977941245679</v>
      </c>
      <c r="AB433" s="354"/>
      <c r="AC433" s="355"/>
      <c r="AD433" s="355"/>
      <c r="AE433" s="355"/>
      <c r="AF433" s="355"/>
      <c r="AG433" s="355"/>
      <c r="AH433" s="354">
        <v>82798.50791</v>
      </c>
      <c r="AI433" s="389">
        <f t="shared" si="534"/>
        <v>0.55824977941245679</v>
      </c>
      <c r="AJ433" s="354">
        <f>AR433</f>
        <v>148318.03068</v>
      </c>
      <c r="AK433" s="338">
        <f t="shared" si="538"/>
        <v>1</v>
      </c>
      <c r="AL433" s="354"/>
      <c r="AM433" s="387"/>
      <c r="AN433" s="387"/>
      <c r="AO433" s="387"/>
      <c r="AP433" s="355"/>
      <c r="AQ433" s="355"/>
      <c r="AR433" s="354">
        <f>O433</f>
        <v>148318.03068</v>
      </c>
      <c r="AS433" s="338">
        <f t="shared" si="542"/>
        <v>1</v>
      </c>
      <c r="AT433" s="351"/>
      <c r="AU433" s="351"/>
      <c r="AV433" s="351"/>
      <c r="AW433" s="351">
        <f>AZ433</f>
        <v>-82798.50791</v>
      </c>
      <c r="AX433" s="351"/>
      <c r="AY433" s="351"/>
      <c r="AZ433" s="351">
        <f>BD433-AH433</f>
        <v>-82798.50791</v>
      </c>
      <c r="BA433" s="351">
        <f>BD433</f>
        <v>0</v>
      </c>
      <c r="BB433" s="351"/>
      <c r="BC433" s="351"/>
      <c r="BD433" s="351">
        <v>0</v>
      </c>
      <c r="BE433" s="356">
        <f>BK433</f>
        <v>65519.522769999996</v>
      </c>
      <c r="BF433" s="398">
        <f t="shared" si="557"/>
        <v>0.44175022058754321</v>
      </c>
      <c r="BG433" s="356"/>
      <c r="BH433" s="398"/>
      <c r="BI433" s="351"/>
      <c r="BJ433" s="351"/>
      <c r="BK433" s="356">
        <f>O433-AH433</f>
        <v>65519.522769999996</v>
      </c>
      <c r="BL433" s="357">
        <f t="shared" si="523"/>
        <v>0.44175022058754321</v>
      </c>
    </row>
    <row r="434" spans="2:66" s="80" customFormat="1" ht="47.25" hidden="1" customHeight="1" x14ac:dyDescent="0.25">
      <c r="B434" s="441" t="s">
        <v>181</v>
      </c>
      <c r="C434" s="213" t="s">
        <v>182</v>
      </c>
      <c r="D434" s="442">
        <v>0</v>
      </c>
      <c r="E434" s="442">
        <f>G434</f>
        <v>34170.603999999999</v>
      </c>
      <c r="F434" s="442"/>
      <c r="G434" s="442">
        <v>34170.603999999999</v>
      </c>
      <c r="H434" s="442"/>
      <c r="I434" s="442"/>
      <c r="J434" s="442"/>
      <c r="K434" s="355">
        <f t="shared" ref="K434:K448" si="558">O434</f>
        <v>0</v>
      </c>
      <c r="L434" s="442"/>
      <c r="M434" s="442"/>
      <c r="N434" s="442"/>
      <c r="O434" s="442">
        <v>0</v>
      </c>
      <c r="P434" s="443"/>
      <c r="Q434" s="442"/>
      <c r="R434" s="443"/>
      <c r="S434" s="442"/>
      <c r="T434" s="442"/>
      <c r="U434" s="442"/>
      <c r="V434" s="442"/>
      <c r="W434" s="442"/>
      <c r="X434" s="442"/>
      <c r="Y434" s="442"/>
      <c r="Z434" s="443"/>
      <c r="AA434" s="442"/>
      <c r="AB434" s="443"/>
      <c r="AC434" s="442"/>
      <c r="AD434" s="442"/>
      <c r="AE434" s="442"/>
      <c r="AF434" s="442"/>
      <c r="AG434" s="442"/>
      <c r="AH434" s="442"/>
      <c r="AI434" s="442"/>
      <c r="AJ434" s="443"/>
      <c r="AK434" s="442"/>
      <c r="AL434" s="443"/>
      <c r="AM434" s="444"/>
      <c r="AN434" s="444"/>
      <c r="AO434" s="444"/>
      <c r="AP434" s="442"/>
      <c r="AQ434" s="442"/>
      <c r="AR434" s="442"/>
      <c r="AS434" s="442"/>
      <c r="AT434" s="445"/>
      <c r="AU434" s="445"/>
      <c r="AV434" s="446">
        <f>BD434-AH434</f>
        <v>0</v>
      </c>
      <c r="AW434" s="445">
        <f>AX434+AZ434</f>
        <v>0</v>
      </c>
      <c r="AX434" s="445"/>
      <c r="AY434" s="445"/>
      <c r="AZ434" s="446">
        <f>BG434-AL434</f>
        <v>0</v>
      </c>
      <c r="BA434" s="351">
        <f t="shared" ref="BA434:BA448" si="559">BD434</f>
        <v>0</v>
      </c>
      <c r="BB434" s="445"/>
      <c r="BC434" s="445"/>
      <c r="BD434" s="445">
        <f>AH434</f>
        <v>0</v>
      </c>
      <c r="BE434" s="445"/>
      <c r="BF434" s="398" t="e">
        <f t="shared" si="557"/>
        <v>#DIV/0!</v>
      </c>
      <c r="BG434" s="447"/>
      <c r="BH434" s="398" t="e">
        <f t="shared" ref="BH434:BH499" si="560">BG434/L434</f>
        <v>#DIV/0!</v>
      </c>
      <c r="BI434" s="445"/>
      <c r="BJ434" s="445"/>
      <c r="BK434" s="445"/>
      <c r="BL434" s="445"/>
    </row>
    <row r="435" spans="2:66" s="46" customFormat="1" ht="137.25" hidden="1" customHeight="1" x14ac:dyDescent="0.25">
      <c r="B435" s="346" t="s">
        <v>71</v>
      </c>
      <c r="C435" s="194" t="s">
        <v>183</v>
      </c>
      <c r="D435" s="347">
        <f>D436+D440+D443</f>
        <v>0</v>
      </c>
      <c r="E435" s="347">
        <f t="shared" ref="E435:R435" si="561">E436+E440+E443</f>
        <v>497651.12247</v>
      </c>
      <c r="F435" s="347">
        <f t="shared" si="561"/>
        <v>497651.12247</v>
      </c>
      <c r="G435" s="347">
        <f t="shared" si="561"/>
        <v>0</v>
      </c>
      <c r="H435" s="347">
        <f t="shared" si="561"/>
        <v>-477401.12247</v>
      </c>
      <c r="I435" s="347">
        <f t="shared" si="561"/>
        <v>-477401.12247</v>
      </c>
      <c r="J435" s="347">
        <f t="shared" si="561"/>
        <v>0</v>
      </c>
      <c r="K435" s="355">
        <f t="shared" si="558"/>
        <v>0</v>
      </c>
      <c r="L435" s="347">
        <f t="shared" si="561"/>
        <v>0</v>
      </c>
      <c r="M435" s="347"/>
      <c r="N435" s="347"/>
      <c r="O435" s="347">
        <f t="shared" si="561"/>
        <v>0</v>
      </c>
      <c r="P435" s="348" t="e">
        <f t="shared" si="561"/>
        <v>#REF!</v>
      </c>
      <c r="Q435" s="347"/>
      <c r="R435" s="348" t="e">
        <f t="shared" si="561"/>
        <v>#REF!</v>
      </c>
      <c r="S435" s="347"/>
      <c r="T435" s="347"/>
      <c r="U435" s="347"/>
      <c r="V435" s="347"/>
      <c r="W435" s="347"/>
      <c r="X435" s="347">
        <f t="shared" ref="X435:Z435" si="562">X436+X440+X443</f>
        <v>0</v>
      </c>
      <c r="Y435" s="347"/>
      <c r="Z435" s="348" t="e">
        <f t="shared" si="562"/>
        <v>#REF!</v>
      </c>
      <c r="AA435" s="347"/>
      <c r="AB435" s="348" t="e">
        <f t="shared" ref="AB435" si="563">AB436+AB440+AB443</f>
        <v>#REF!</v>
      </c>
      <c r="AC435" s="347"/>
      <c r="AD435" s="347"/>
      <c r="AE435" s="347"/>
      <c r="AF435" s="347"/>
      <c r="AG435" s="347"/>
      <c r="AH435" s="347">
        <f t="shared" ref="AH435" si="564">AH436+AH440+AH443</f>
        <v>0</v>
      </c>
      <c r="AI435" s="347"/>
      <c r="AJ435" s="348" t="e">
        <f t="shared" ref="AJ435" si="565">AJ436+AJ440+AJ443</f>
        <v>#REF!</v>
      </c>
      <c r="AK435" s="347"/>
      <c r="AL435" s="348" t="e">
        <f t="shared" ref="AL435" si="566">AL436+AL440+AL443</f>
        <v>#REF!</v>
      </c>
      <c r="AM435" s="355"/>
      <c r="AN435" s="355"/>
      <c r="AO435" s="355"/>
      <c r="AP435" s="347"/>
      <c r="AQ435" s="347"/>
      <c r="AR435" s="347">
        <f t="shared" ref="AR435" si="567">AR436+AR440+AR443</f>
        <v>0</v>
      </c>
      <c r="AS435" s="347"/>
      <c r="AT435" s="350">
        <f>BB435-AF435</f>
        <v>0</v>
      </c>
      <c r="AU435" s="350"/>
      <c r="AV435" s="350">
        <f>AV436+AV440+AV443</f>
        <v>0</v>
      </c>
      <c r="AW435" s="350" t="e">
        <f>AW436+AW440+AW443</f>
        <v>#REF!</v>
      </c>
      <c r="AX435" s="350" t="e">
        <f>BE435-AJ435</f>
        <v>#REF!</v>
      </c>
      <c r="AY435" s="350"/>
      <c r="AZ435" s="350">
        <f>AZ436+AZ440+AZ443</f>
        <v>0</v>
      </c>
      <c r="BA435" s="351">
        <f t="shared" si="559"/>
        <v>0</v>
      </c>
      <c r="BB435" s="350">
        <f>BB436+BB440+BB443</f>
        <v>0</v>
      </c>
      <c r="BC435" s="350"/>
      <c r="BD435" s="350">
        <f>BD436+BD440+BD443</f>
        <v>0</v>
      </c>
      <c r="BE435" s="350" t="e">
        <f t="shared" ref="BE435" si="568">BE436+BE440+BE443</f>
        <v>#REF!</v>
      </c>
      <c r="BF435" s="398" t="e">
        <f t="shared" si="557"/>
        <v>#REF!</v>
      </c>
      <c r="BG435" s="352" t="e">
        <f t="shared" ref="BG435" si="569">BG436+BG440+BG443</f>
        <v>#REF!</v>
      </c>
      <c r="BH435" s="398" t="e">
        <f t="shared" si="560"/>
        <v>#REF!</v>
      </c>
      <c r="BI435" s="350"/>
      <c r="BJ435" s="350"/>
      <c r="BK435" s="350">
        <f t="shared" ref="BK435" si="570">BK436+BK440+BK443</f>
        <v>0</v>
      </c>
      <c r="BL435" s="350"/>
    </row>
    <row r="436" spans="2:66" s="44" customFormat="1" ht="116.25" hidden="1" customHeight="1" x14ac:dyDescent="0.25">
      <c r="B436" s="301" t="s">
        <v>103</v>
      </c>
      <c r="C436" s="186" t="s">
        <v>184</v>
      </c>
      <c r="D436" s="302"/>
      <c r="E436" s="303">
        <f t="shared" ref="E436:E445" si="571">F436+G436</f>
        <v>477401.12247</v>
      </c>
      <c r="F436" s="302">
        <f>SUM(F437:F439)</f>
        <v>477401.12247</v>
      </c>
      <c r="G436" s="302">
        <f>SUM(G437:G439)</f>
        <v>0</v>
      </c>
      <c r="H436" s="302">
        <f>I436</f>
        <v>-477401.12247</v>
      </c>
      <c r="I436" s="302">
        <f>I437+I438+I439</f>
        <v>-477401.12247</v>
      </c>
      <c r="J436" s="302"/>
      <c r="K436" s="355">
        <f t="shared" si="558"/>
        <v>0</v>
      </c>
      <c r="L436" s="302">
        <f>L437+L438+L439</f>
        <v>0</v>
      </c>
      <c r="M436" s="302"/>
      <c r="N436" s="302"/>
      <c r="O436" s="302"/>
      <c r="P436" s="229">
        <f>R436+X436</f>
        <v>0</v>
      </c>
      <c r="Q436" s="303"/>
      <c r="R436" s="229">
        <f>SUM(R437:R439)</f>
        <v>0</v>
      </c>
      <c r="S436" s="302"/>
      <c r="T436" s="302"/>
      <c r="U436" s="302"/>
      <c r="V436" s="302"/>
      <c r="W436" s="302"/>
      <c r="X436" s="302">
        <f>SUM(X437:X439)</f>
        <v>0</v>
      </c>
      <c r="Y436" s="302"/>
      <c r="Z436" s="229">
        <f>AB436+AH436</f>
        <v>0</v>
      </c>
      <c r="AA436" s="303"/>
      <c r="AB436" s="229">
        <f>SUM(AB437:AB439)</f>
        <v>0</v>
      </c>
      <c r="AC436" s="302"/>
      <c r="AD436" s="302"/>
      <c r="AE436" s="302"/>
      <c r="AF436" s="302"/>
      <c r="AG436" s="302"/>
      <c r="AH436" s="302">
        <f>SUM(AH437:AH439)</f>
        <v>0</v>
      </c>
      <c r="AI436" s="302"/>
      <c r="AJ436" s="229">
        <f>AL436+AR436</f>
        <v>0</v>
      </c>
      <c r="AK436" s="303"/>
      <c r="AL436" s="229">
        <f>SUM(AL437:AL439)</f>
        <v>0</v>
      </c>
      <c r="AM436" s="426"/>
      <c r="AN436" s="426"/>
      <c r="AO436" s="426"/>
      <c r="AP436" s="302"/>
      <c r="AQ436" s="302"/>
      <c r="AR436" s="302">
        <f>SUM(AR437:AR439)</f>
        <v>0</v>
      </c>
      <c r="AS436" s="302"/>
      <c r="AT436" s="305">
        <f>AT437+AT438+AT439</f>
        <v>0</v>
      </c>
      <c r="AU436" s="305"/>
      <c r="AV436" s="305"/>
      <c r="AW436" s="305">
        <f>AX436</f>
        <v>0</v>
      </c>
      <c r="AX436" s="305">
        <f>AX437+AX438+AX439</f>
        <v>0</v>
      </c>
      <c r="AY436" s="305"/>
      <c r="AZ436" s="305"/>
      <c r="BA436" s="351">
        <f t="shared" si="559"/>
        <v>0</v>
      </c>
      <c r="BB436" s="305">
        <f>BB437+BB438+BB439</f>
        <v>0</v>
      </c>
      <c r="BC436" s="305"/>
      <c r="BD436" s="305"/>
      <c r="BE436" s="331">
        <f>BG436+BK436</f>
        <v>0</v>
      </c>
      <c r="BF436" s="398" t="e">
        <f t="shared" si="557"/>
        <v>#DIV/0!</v>
      </c>
      <c r="BG436" s="230">
        <f>SUM(BG437:BG439)</f>
        <v>0</v>
      </c>
      <c r="BH436" s="398" t="e">
        <f t="shared" si="560"/>
        <v>#DIV/0!</v>
      </c>
      <c r="BI436" s="305"/>
      <c r="BJ436" s="305"/>
      <c r="BK436" s="305">
        <f>SUM(BK437:BK439)</f>
        <v>0</v>
      </c>
      <c r="BL436" s="305"/>
    </row>
    <row r="437" spans="2:66" s="43" customFormat="1" ht="15" hidden="1" customHeight="1" x14ac:dyDescent="0.25">
      <c r="B437" s="358"/>
      <c r="C437" s="191" t="s">
        <v>65</v>
      </c>
      <c r="D437" s="355"/>
      <c r="E437" s="355">
        <f t="shared" si="571"/>
        <v>375493.84052999999</v>
      </c>
      <c r="F437" s="355">
        <v>375493.84052999999</v>
      </c>
      <c r="G437" s="355"/>
      <c r="H437" s="355">
        <f>I437+J437</f>
        <v>-375493.84052999999</v>
      </c>
      <c r="I437" s="355">
        <f>L437-F437</f>
        <v>-375493.84052999999</v>
      </c>
      <c r="J437" s="355"/>
      <c r="K437" s="355">
        <f t="shared" si="558"/>
        <v>0</v>
      </c>
      <c r="L437" s="355">
        <v>0</v>
      </c>
      <c r="M437" s="355"/>
      <c r="N437" s="355"/>
      <c r="O437" s="355"/>
      <c r="P437" s="354">
        <f>R437+X437</f>
        <v>0</v>
      </c>
      <c r="Q437" s="355"/>
      <c r="R437" s="354"/>
      <c r="S437" s="355"/>
      <c r="T437" s="355"/>
      <c r="U437" s="355"/>
      <c r="V437" s="355"/>
      <c r="W437" s="355"/>
      <c r="X437" s="355"/>
      <c r="Y437" s="355"/>
      <c r="Z437" s="354">
        <f>AB437+AH437</f>
        <v>0</v>
      </c>
      <c r="AA437" s="355"/>
      <c r="AB437" s="354"/>
      <c r="AC437" s="355"/>
      <c r="AD437" s="355"/>
      <c r="AE437" s="355"/>
      <c r="AF437" s="355"/>
      <c r="AG437" s="355"/>
      <c r="AH437" s="355"/>
      <c r="AI437" s="355"/>
      <c r="AJ437" s="354">
        <f>AL437+AR437</f>
        <v>0</v>
      </c>
      <c r="AK437" s="303"/>
      <c r="AL437" s="354"/>
      <c r="AM437" s="355"/>
      <c r="AN437" s="355"/>
      <c r="AO437" s="355"/>
      <c r="AP437" s="355"/>
      <c r="AQ437" s="355"/>
      <c r="AR437" s="355"/>
      <c r="AS437" s="355"/>
      <c r="AT437" s="351">
        <v>0</v>
      </c>
      <c r="AU437" s="351"/>
      <c r="AV437" s="351"/>
      <c r="AW437" s="351">
        <f>AX437</f>
        <v>0</v>
      </c>
      <c r="AX437" s="351">
        <v>0</v>
      </c>
      <c r="AY437" s="351"/>
      <c r="AZ437" s="351"/>
      <c r="BA437" s="351">
        <f t="shared" si="559"/>
        <v>0</v>
      </c>
      <c r="BB437" s="351">
        <v>0</v>
      </c>
      <c r="BC437" s="351"/>
      <c r="BD437" s="351"/>
      <c r="BE437" s="351">
        <f>BG437+BK437</f>
        <v>0</v>
      </c>
      <c r="BF437" s="398" t="e">
        <f t="shared" si="557"/>
        <v>#DIV/0!</v>
      </c>
      <c r="BG437" s="356"/>
      <c r="BH437" s="398" t="e">
        <f t="shared" si="560"/>
        <v>#DIV/0!</v>
      </c>
      <c r="BI437" s="351"/>
      <c r="BJ437" s="351"/>
      <c r="BK437" s="351"/>
      <c r="BL437" s="351"/>
    </row>
    <row r="438" spans="2:66" s="43" customFormat="1" ht="45.75" hidden="1" customHeight="1" x14ac:dyDescent="0.25">
      <c r="B438" s="358"/>
      <c r="C438" s="191" t="s">
        <v>73</v>
      </c>
      <c r="D438" s="355"/>
      <c r="E438" s="355">
        <f t="shared" si="571"/>
        <v>0</v>
      </c>
      <c r="F438" s="355">
        <v>0</v>
      </c>
      <c r="G438" s="355"/>
      <c r="H438" s="355">
        <f>I438+J438</f>
        <v>0</v>
      </c>
      <c r="I438" s="355">
        <f>L438-F438</f>
        <v>0</v>
      </c>
      <c r="J438" s="355"/>
      <c r="K438" s="355">
        <f t="shared" si="558"/>
        <v>0</v>
      </c>
      <c r="L438" s="355">
        <v>0</v>
      </c>
      <c r="M438" s="355"/>
      <c r="N438" s="355"/>
      <c r="O438" s="355"/>
      <c r="P438" s="354"/>
      <c r="Q438" s="355"/>
      <c r="R438" s="354"/>
      <c r="S438" s="355"/>
      <c r="T438" s="355"/>
      <c r="U438" s="355"/>
      <c r="V438" s="355"/>
      <c r="W438" s="355"/>
      <c r="X438" s="355"/>
      <c r="Y438" s="355"/>
      <c r="Z438" s="354"/>
      <c r="AA438" s="355"/>
      <c r="AB438" s="354"/>
      <c r="AC438" s="355"/>
      <c r="AD438" s="355"/>
      <c r="AE438" s="355"/>
      <c r="AF438" s="355"/>
      <c r="AG438" s="355"/>
      <c r="AH438" s="355"/>
      <c r="AI438" s="355"/>
      <c r="AJ438" s="354"/>
      <c r="AK438" s="303"/>
      <c r="AL438" s="354"/>
      <c r="AM438" s="355"/>
      <c r="AN438" s="355"/>
      <c r="AO438" s="355"/>
      <c r="AP438" s="355"/>
      <c r="AQ438" s="355"/>
      <c r="AR438" s="355"/>
      <c r="AS438" s="355"/>
      <c r="AT438" s="351">
        <v>0</v>
      </c>
      <c r="AU438" s="351"/>
      <c r="AV438" s="351"/>
      <c r="AW438" s="351">
        <f>AX438</f>
        <v>0</v>
      </c>
      <c r="AX438" s="351">
        <v>0</v>
      </c>
      <c r="AY438" s="351"/>
      <c r="AZ438" s="351"/>
      <c r="BA438" s="351">
        <f t="shared" si="559"/>
        <v>0</v>
      </c>
      <c r="BB438" s="351">
        <v>0</v>
      </c>
      <c r="BC438" s="351"/>
      <c r="BD438" s="351"/>
      <c r="BE438" s="351"/>
      <c r="BF438" s="398" t="e">
        <f t="shared" si="557"/>
        <v>#DIV/0!</v>
      </c>
      <c r="BG438" s="356"/>
      <c r="BH438" s="398" t="e">
        <f t="shared" si="560"/>
        <v>#DIV/0!</v>
      </c>
      <c r="BI438" s="351"/>
      <c r="BJ438" s="351"/>
      <c r="BK438" s="351"/>
      <c r="BL438" s="351"/>
    </row>
    <row r="439" spans="2:66" s="43" customFormat="1" ht="15" hidden="1" customHeight="1" x14ac:dyDescent="0.25">
      <c r="B439" s="358"/>
      <c r="C439" s="191" t="s">
        <v>75</v>
      </c>
      <c r="D439" s="355"/>
      <c r="E439" s="355">
        <f t="shared" si="571"/>
        <v>101907.28194</v>
      </c>
      <c r="F439" s="355">
        <v>101907.28194</v>
      </c>
      <c r="G439" s="355"/>
      <c r="H439" s="355">
        <f>I439+J439</f>
        <v>-101907.28194</v>
      </c>
      <c r="I439" s="355">
        <f>L439-F439</f>
        <v>-101907.28194</v>
      </c>
      <c r="J439" s="355"/>
      <c r="K439" s="355">
        <f t="shared" si="558"/>
        <v>0</v>
      </c>
      <c r="L439" s="355">
        <v>0</v>
      </c>
      <c r="M439" s="355"/>
      <c r="N439" s="355"/>
      <c r="O439" s="355"/>
      <c r="P439" s="354">
        <f t="shared" ref="P439:P445" si="572">R439+X439</f>
        <v>0</v>
      </c>
      <c r="Q439" s="355"/>
      <c r="R439" s="354"/>
      <c r="S439" s="355"/>
      <c r="T439" s="355"/>
      <c r="U439" s="355"/>
      <c r="V439" s="355"/>
      <c r="W439" s="355"/>
      <c r="X439" s="355"/>
      <c r="Y439" s="355"/>
      <c r="Z439" s="354">
        <f t="shared" ref="Z439:Z445" si="573">AB439+AH439</f>
        <v>0</v>
      </c>
      <c r="AA439" s="355"/>
      <c r="AB439" s="354"/>
      <c r="AC439" s="355"/>
      <c r="AD439" s="355"/>
      <c r="AE439" s="355"/>
      <c r="AF439" s="355"/>
      <c r="AG439" s="355"/>
      <c r="AH439" s="355"/>
      <c r="AI439" s="355"/>
      <c r="AJ439" s="354">
        <f t="shared" ref="AJ439:AJ445" si="574">AL439+AR439</f>
        <v>0</v>
      </c>
      <c r="AK439" s="303"/>
      <c r="AL439" s="354"/>
      <c r="AM439" s="355"/>
      <c r="AN439" s="355"/>
      <c r="AO439" s="355"/>
      <c r="AP439" s="355"/>
      <c r="AQ439" s="355"/>
      <c r="AR439" s="355"/>
      <c r="AS439" s="355"/>
      <c r="AT439" s="351">
        <v>0</v>
      </c>
      <c r="AU439" s="351"/>
      <c r="AV439" s="351"/>
      <c r="AW439" s="351">
        <f>AX439</f>
        <v>0</v>
      </c>
      <c r="AX439" s="351">
        <v>0</v>
      </c>
      <c r="AY439" s="351"/>
      <c r="AZ439" s="351"/>
      <c r="BA439" s="351">
        <f t="shared" si="559"/>
        <v>0</v>
      </c>
      <c r="BB439" s="351">
        <v>0</v>
      </c>
      <c r="BC439" s="351"/>
      <c r="BD439" s="351"/>
      <c r="BE439" s="351">
        <f t="shared" ref="BE439:BE445" si="575">BG439+BK439</f>
        <v>0</v>
      </c>
      <c r="BF439" s="398" t="e">
        <f t="shared" si="557"/>
        <v>#DIV/0!</v>
      </c>
      <c r="BG439" s="356"/>
      <c r="BH439" s="398" t="e">
        <f t="shared" si="560"/>
        <v>#DIV/0!</v>
      </c>
      <c r="BI439" s="351"/>
      <c r="BJ439" s="351"/>
      <c r="BK439" s="351"/>
      <c r="BL439" s="351"/>
    </row>
    <row r="440" spans="2:66" s="44" customFormat="1" ht="153" hidden="1" customHeight="1" x14ac:dyDescent="0.25">
      <c r="B440" s="301" t="s">
        <v>141</v>
      </c>
      <c r="C440" s="186" t="s">
        <v>185</v>
      </c>
      <c r="D440" s="302"/>
      <c r="E440" s="303">
        <f t="shared" si="571"/>
        <v>0</v>
      </c>
      <c r="F440" s="302">
        <f>F441+F442</f>
        <v>0</v>
      </c>
      <c r="G440" s="302">
        <f>SUM(G441:G442)</f>
        <v>0</v>
      </c>
      <c r="H440" s="302"/>
      <c r="I440" s="302"/>
      <c r="J440" s="302"/>
      <c r="K440" s="355">
        <f t="shared" si="558"/>
        <v>0</v>
      </c>
      <c r="L440" s="302">
        <f>L441+L442</f>
        <v>0</v>
      </c>
      <c r="M440" s="302"/>
      <c r="N440" s="302"/>
      <c r="O440" s="302"/>
      <c r="P440" s="229">
        <f t="shared" si="572"/>
        <v>0</v>
      </c>
      <c r="Q440" s="303"/>
      <c r="R440" s="229">
        <f>SUM(R441:R442)</f>
        <v>0</v>
      </c>
      <c r="S440" s="302"/>
      <c r="T440" s="302"/>
      <c r="U440" s="302"/>
      <c r="V440" s="302"/>
      <c r="W440" s="302"/>
      <c r="X440" s="302">
        <f>SUM(X441:X442)</f>
        <v>0</v>
      </c>
      <c r="Y440" s="302"/>
      <c r="Z440" s="229">
        <f t="shared" si="573"/>
        <v>0</v>
      </c>
      <c r="AA440" s="303"/>
      <c r="AB440" s="229">
        <f>SUM(AB441:AB442)</f>
        <v>0</v>
      </c>
      <c r="AC440" s="302"/>
      <c r="AD440" s="302"/>
      <c r="AE440" s="302"/>
      <c r="AF440" s="302"/>
      <c r="AG440" s="302"/>
      <c r="AH440" s="302">
        <f>SUM(AH441:AH442)</f>
        <v>0</v>
      </c>
      <c r="AI440" s="302"/>
      <c r="AJ440" s="229">
        <f t="shared" si="574"/>
        <v>0</v>
      </c>
      <c r="AK440" s="303"/>
      <c r="AL440" s="229">
        <f>SUM(AL441:AL442)</f>
        <v>0</v>
      </c>
      <c r="AM440" s="426"/>
      <c r="AN440" s="426"/>
      <c r="AO440" s="426"/>
      <c r="AP440" s="302"/>
      <c r="AQ440" s="302"/>
      <c r="AR440" s="302">
        <f>SUM(AR441:AR442)</f>
        <v>0</v>
      </c>
      <c r="AS440" s="302"/>
      <c r="AT440" s="305">
        <f>AT441+AT442</f>
        <v>0</v>
      </c>
      <c r="AU440" s="305"/>
      <c r="AV440" s="305"/>
      <c r="AW440" s="331">
        <f>AX440+AZ440</f>
        <v>0</v>
      </c>
      <c r="AX440" s="305">
        <f>AX441+AX442</f>
        <v>0</v>
      </c>
      <c r="AY440" s="305"/>
      <c r="AZ440" s="305"/>
      <c r="BA440" s="351">
        <f t="shared" si="559"/>
        <v>0</v>
      </c>
      <c r="BB440" s="305">
        <f>BB441+BB442</f>
        <v>0</v>
      </c>
      <c r="BC440" s="305"/>
      <c r="BD440" s="305"/>
      <c r="BE440" s="331">
        <f t="shared" si="575"/>
        <v>0</v>
      </c>
      <c r="BF440" s="398" t="e">
        <f t="shared" si="557"/>
        <v>#DIV/0!</v>
      </c>
      <c r="BG440" s="230">
        <f>SUM(BG441:BG442)</f>
        <v>0</v>
      </c>
      <c r="BH440" s="398" t="e">
        <f t="shared" si="560"/>
        <v>#DIV/0!</v>
      </c>
      <c r="BI440" s="305"/>
      <c r="BJ440" s="305"/>
      <c r="BK440" s="305">
        <f>SUM(BK441:BK442)</f>
        <v>0</v>
      </c>
      <c r="BL440" s="305"/>
    </row>
    <row r="441" spans="2:66" s="43" customFormat="1" ht="15" hidden="1" customHeight="1" x14ac:dyDescent="0.25">
      <c r="B441" s="358"/>
      <c r="C441" s="191" t="s">
        <v>65</v>
      </c>
      <c r="D441" s="355"/>
      <c r="E441" s="355">
        <f t="shared" si="571"/>
        <v>0</v>
      </c>
      <c r="F441" s="355">
        <v>0</v>
      </c>
      <c r="G441" s="355">
        <v>0</v>
      </c>
      <c r="H441" s="355"/>
      <c r="I441" s="355"/>
      <c r="J441" s="355"/>
      <c r="K441" s="355">
        <f t="shared" si="558"/>
        <v>0</v>
      </c>
      <c r="L441" s="355">
        <v>0</v>
      </c>
      <c r="M441" s="355"/>
      <c r="N441" s="355"/>
      <c r="O441" s="355"/>
      <c r="P441" s="354">
        <f t="shared" si="572"/>
        <v>0</v>
      </c>
      <c r="Q441" s="355"/>
      <c r="R441" s="354">
        <f>L441</f>
        <v>0</v>
      </c>
      <c r="S441" s="355"/>
      <c r="T441" s="355"/>
      <c r="U441" s="355"/>
      <c r="V441" s="355"/>
      <c r="W441" s="355"/>
      <c r="X441" s="355"/>
      <c r="Y441" s="355"/>
      <c r="Z441" s="354">
        <f t="shared" si="573"/>
        <v>0</v>
      </c>
      <c r="AA441" s="355"/>
      <c r="AB441" s="354">
        <f>X441</f>
        <v>0</v>
      </c>
      <c r="AC441" s="355"/>
      <c r="AD441" s="355"/>
      <c r="AE441" s="355"/>
      <c r="AF441" s="355"/>
      <c r="AG441" s="355"/>
      <c r="AH441" s="355"/>
      <c r="AI441" s="355"/>
      <c r="AJ441" s="354">
        <f t="shared" si="574"/>
        <v>0</v>
      </c>
      <c r="AK441" s="303"/>
      <c r="AL441" s="354">
        <f>AH441</f>
        <v>0</v>
      </c>
      <c r="AM441" s="355"/>
      <c r="AN441" s="355"/>
      <c r="AO441" s="355"/>
      <c r="AP441" s="355"/>
      <c r="AQ441" s="355"/>
      <c r="AR441" s="355"/>
      <c r="AS441" s="355"/>
      <c r="AT441" s="351">
        <v>0</v>
      </c>
      <c r="AU441" s="351"/>
      <c r="AV441" s="351"/>
      <c r="AW441" s="351">
        <f>AX441+AZ441</f>
        <v>0</v>
      </c>
      <c r="AX441" s="351">
        <v>0</v>
      </c>
      <c r="AY441" s="351"/>
      <c r="AZ441" s="351"/>
      <c r="BA441" s="351">
        <f t="shared" si="559"/>
        <v>0</v>
      </c>
      <c r="BB441" s="351">
        <v>0</v>
      </c>
      <c r="BC441" s="351"/>
      <c r="BD441" s="351"/>
      <c r="BE441" s="351">
        <f t="shared" si="575"/>
        <v>0</v>
      </c>
      <c r="BF441" s="398" t="e">
        <f t="shared" si="557"/>
        <v>#DIV/0!</v>
      </c>
      <c r="BG441" s="356">
        <f>BC441</f>
        <v>0</v>
      </c>
      <c r="BH441" s="398" t="e">
        <f t="shared" si="560"/>
        <v>#DIV/0!</v>
      </c>
      <c r="BI441" s="351"/>
      <c r="BJ441" s="351"/>
      <c r="BK441" s="351"/>
      <c r="BL441" s="351"/>
    </row>
    <row r="442" spans="2:66" s="43" customFormat="1" ht="15" hidden="1" customHeight="1" x14ac:dyDescent="0.25">
      <c r="B442" s="358"/>
      <c r="C442" s="191" t="s">
        <v>75</v>
      </c>
      <c r="D442" s="355"/>
      <c r="E442" s="355">
        <f t="shared" si="571"/>
        <v>0</v>
      </c>
      <c r="F442" s="355">
        <v>0</v>
      </c>
      <c r="G442" s="355"/>
      <c r="H442" s="355"/>
      <c r="I442" s="355"/>
      <c r="J442" s="355"/>
      <c r="K442" s="355">
        <f t="shared" si="558"/>
        <v>0</v>
      </c>
      <c r="L442" s="355">
        <v>0</v>
      </c>
      <c r="M442" s="355"/>
      <c r="N442" s="355"/>
      <c r="O442" s="355"/>
      <c r="P442" s="354">
        <f t="shared" si="572"/>
        <v>0</v>
      </c>
      <c r="Q442" s="355"/>
      <c r="R442" s="354"/>
      <c r="S442" s="355"/>
      <c r="T442" s="355"/>
      <c r="U442" s="355"/>
      <c r="V442" s="355"/>
      <c r="W442" s="355"/>
      <c r="X442" s="355"/>
      <c r="Y442" s="355"/>
      <c r="Z442" s="354">
        <f t="shared" si="573"/>
        <v>0</v>
      </c>
      <c r="AA442" s="355"/>
      <c r="AB442" s="354"/>
      <c r="AC442" s="355"/>
      <c r="AD442" s="355"/>
      <c r="AE442" s="355"/>
      <c r="AF442" s="355"/>
      <c r="AG442" s="355"/>
      <c r="AH442" s="355"/>
      <c r="AI442" s="355"/>
      <c r="AJ442" s="354">
        <f t="shared" si="574"/>
        <v>0</v>
      </c>
      <c r="AK442" s="303"/>
      <c r="AL442" s="354"/>
      <c r="AM442" s="355"/>
      <c r="AN442" s="355"/>
      <c r="AO442" s="355"/>
      <c r="AP442" s="355"/>
      <c r="AQ442" s="355"/>
      <c r="AR442" s="355"/>
      <c r="AS442" s="355"/>
      <c r="AT442" s="351">
        <v>0</v>
      </c>
      <c r="AU442" s="351"/>
      <c r="AV442" s="351"/>
      <c r="AW442" s="351">
        <f>AX442+AZ442</f>
        <v>0</v>
      </c>
      <c r="AX442" s="351">
        <v>0</v>
      </c>
      <c r="AY442" s="351"/>
      <c r="AZ442" s="351"/>
      <c r="BA442" s="351">
        <f t="shared" si="559"/>
        <v>0</v>
      </c>
      <c r="BB442" s="351">
        <v>0</v>
      </c>
      <c r="BC442" s="351"/>
      <c r="BD442" s="351"/>
      <c r="BE442" s="351">
        <f t="shared" si="575"/>
        <v>0</v>
      </c>
      <c r="BF442" s="398" t="e">
        <f t="shared" si="557"/>
        <v>#DIV/0!</v>
      </c>
      <c r="BG442" s="356"/>
      <c r="BH442" s="398" t="e">
        <f t="shared" si="560"/>
        <v>#DIV/0!</v>
      </c>
      <c r="BI442" s="351"/>
      <c r="BJ442" s="351"/>
      <c r="BK442" s="351"/>
      <c r="BL442" s="351"/>
    </row>
    <row r="443" spans="2:66" s="44" customFormat="1" ht="155.25" hidden="1" customHeight="1" x14ac:dyDescent="0.25">
      <c r="B443" s="301" t="s">
        <v>103</v>
      </c>
      <c r="C443" s="186" t="s">
        <v>186</v>
      </c>
      <c r="D443" s="302"/>
      <c r="E443" s="303">
        <f t="shared" si="571"/>
        <v>20250</v>
      </c>
      <c r="F443" s="302">
        <f>F444+F445</f>
        <v>20250</v>
      </c>
      <c r="G443" s="302">
        <f>SUM(G444:G445)</f>
        <v>0</v>
      </c>
      <c r="H443" s="302"/>
      <c r="I443" s="302"/>
      <c r="J443" s="302"/>
      <c r="K443" s="355">
        <f t="shared" si="558"/>
        <v>0</v>
      </c>
      <c r="L443" s="302">
        <f>L444+L445</f>
        <v>0</v>
      </c>
      <c r="M443" s="302"/>
      <c r="N443" s="302"/>
      <c r="O443" s="302"/>
      <c r="P443" s="229" t="e">
        <f t="shared" si="572"/>
        <v>#REF!</v>
      </c>
      <c r="Q443" s="303"/>
      <c r="R443" s="229" t="e">
        <f>R444+R445</f>
        <v>#REF!</v>
      </c>
      <c r="S443" s="302"/>
      <c r="T443" s="302"/>
      <c r="U443" s="302"/>
      <c r="V443" s="302"/>
      <c r="W443" s="302"/>
      <c r="X443" s="302">
        <f>SUM(X444:X445)</f>
        <v>0</v>
      </c>
      <c r="Y443" s="302"/>
      <c r="Z443" s="229" t="e">
        <f t="shared" si="573"/>
        <v>#REF!</v>
      </c>
      <c r="AA443" s="303"/>
      <c r="AB443" s="229" t="e">
        <f>AB444+AB445</f>
        <v>#REF!</v>
      </c>
      <c r="AC443" s="302"/>
      <c r="AD443" s="302"/>
      <c r="AE443" s="302"/>
      <c r="AF443" s="302"/>
      <c r="AG443" s="302"/>
      <c r="AH443" s="302">
        <f>SUM(AH444:AH445)</f>
        <v>0</v>
      </c>
      <c r="AI443" s="302"/>
      <c r="AJ443" s="229" t="e">
        <f t="shared" si="574"/>
        <v>#REF!</v>
      </c>
      <c r="AK443" s="303"/>
      <c r="AL443" s="229" t="e">
        <f>AL444+AL445</f>
        <v>#REF!</v>
      </c>
      <c r="AM443" s="426"/>
      <c r="AN443" s="426"/>
      <c r="AO443" s="426"/>
      <c r="AP443" s="302"/>
      <c r="AQ443" s="302"/>
      <c r="AR443" s="302">
        <f>SUM(AR444:AR445)</f>
        <v>0</v>
      </c>
      <c r="AS443" s="302"/>
      <c r="AT443" s="305">
        <f>BB443-AF443</f>
        <v>0</v>
      </c>
      <c r="AU443" s="305"/>
      <c r="AV443" s="305"/>
      <c r="AW443" s="305" t="e">
        <f>AX443</f>
        <v>#REF!</v>
      </c>
      <c r="AX443" s="305" t="e">
        <f>BE443-AJ443</f>
        <v>#REF!</v>
      </c>
      <c r="AY443" s="305"/>
      <c r="AZ443" s="305"/>
      <c r="BA443" s="351">
        <f t="shared" si="559"/>
        <v>0</v>
      </c>
      <c r="BB443" s="305">
        <f>BB444</f>
        <v>0</v>
      </c>
      <c r="BC443" s="305"/>
      <c r="BD443" s="305"/>
      <c r="BE443" s="331" t="e">
        <f t="shared" si="575"/>
        <v>#REF!</v>
      </c>
      <c r="BF443" s="398" t="e">
        <f t="shared" si="557"/>
        <v>#REF!</v>
      </c>
      <c r="BG443" s="230" t="e">
        <f>BG444+BG445</f>
        <v>#REF!</v>
      </c>
      <c r="BH443" s="398" t="e">
        <f t="shared" si="560"/>
        <v>#REF!</v>
      </c>
      <c r="BI443" s="305"/>
      <c r="BJ443" s="305"/>
      <c r="BK443" s="305">
        <f>SUM(BK444:BK445)</f>
        <v>0</v>
      </c>
      <c r="BL443" s="305"/>
    </row>
    <row r="444" spans="2:66" s="43" customFormat="1" ht="24" hidden="1" customHeight="1" x14ac:dyDescent="0.25">
      <c r="B444" s="358"/>
      <c r="C444" s="191" t="s">
        <v>65</v>
      </c>
      <c r="D444" s="355"/>
      <c r="E444" s="355">
        <f t="shared" si="571"/>
        <v>20250</v>
      </c>
      <c r="F444" s="355">
        <v>20250</v>
      </c>
      <c r="G444" s="355">
        <v>0</v>
      </c>
      <c r="H444" s="355"/>
      <c r="I444" s="355"/>
      <c r="J444" s="355"/>
      <c r="K444" s="355">
        <f t="shared" si="558"/>
        <v>0</v>
      </c>
      <c r="L444" s="355">
        <v>0</v>
      </c>
      <c r="M444" s="355"/>
      <c r="N444" s="355"/>
      <c r="O444" s="355"/>
      <c r="P444" s="354" t="e">
        <f t="shared" si="572"/>
        <v>#REF!</v>
      </c>
      <c r="Q444" s="355"/>
      <c r="R444" s="354" t="e">
        <f>#REF!-L444</f>
        <v>#REF!</v>
      </c>
      <c r="S444" s="355"/>
      <c r="T444" s="355"/>
      <c r="U444" s="355"/>
      <c r="V444" s="355"/>
      <c r="W444" s="355"/>
      <c r="X444" s="355"/>
      <c r="Y444" s="355"/>
      <c r="Z444" s="354" t="e">
        <f t="shared" si="573"/>
        <v>#REF!</v>
      </c>
      <c r="AA444" s="355"/>
      <c r="AB444" s="354" t="e">
        <f>#REF!-X444</f>
        <v>#REF!</v>
      </c>
      <c r="AC444" s="355"/>
      <c r="AD444" s="355"/>
      <c r="AE444" s="355"/>
      <c r="AF444" s="355"/>
      <c r="AG444" s="355"/>
      <c r="AH444" s="355"/>
      <c r="AI444" s="355"/>
      <c r="AJ444" s="354" t="e">
        <f t="shared" si="574"/>
        <v>#REF!</v>
      </c>
      <c r="AK444" s="303"/>
      <c r="AL444" s="354" t="e">
        <f>#REF!-AH444</f>
        <v>#REF!</v>
      </c>
      <c r="AM444" s="355"/>
      <c r="AN444" s="355"/>
      <c r="AO444" s="355"/>
      <c r="AP444" s="355"/>
      <c r="AQ444" s="355"/>
      <c r="AR444" s="355"/>
      <c r="AS444" s="355"/>
      <c r="AT444" s="351">
        <f>BB444-AF444</f>
        <v>0</v>
      </c>
      <c r="AU444" s="351"/>
      <c r="AV444" s="351"/>
      <c r="AW444" s="351"/>
      <c r="AX444" s="351"/>
      <c r="AY444" s="351"/>
      <c r="AZ444" s="351"/>
      <c r="BA444" s="351">
        <f t="shared" si="559"/>
        <v>0</v>
      </c>
      <c r="BB444" s="351">
        <v>0</v>
      </c>
      <c r="BC444" s="351"/>
      <c r="BD444" s="351"/>
      <c r="BE444" s="351" t="e">
        <f t="shared" si="575"/>
        <v>#REF!</v>
      </c>
      <c r="BF444" s="398" t="e">
        <f t="shared" si="557"/>
        <v>#REF!</v>
      </c>
      <c r="BG444" s="356" t="e">
        <f>#REF!-BC444</f>
        <v>#REF!</v>
      </c>
      <c r="BH444" s="398" t="e">
        <f t="shared" si="560"/>
        <v>#REF!</v>
      </c>
      <c r="BI444" s="351"/>
      <c r="BJ444" s="351"/>
      <c r="BK444" s="351"/>
      <c r="BL444" s="351"/>
    </row>
    <row r="445" spans="2:66" s="43" customFormat="1" ht="35.25" hidden="1" customHeight="1" x14ac:dyDescent="0.25">
      <c r="B445" s="358"/>
      <c r="C445" s="191" t="s">
        <v>75</v>
      </c>
      <c r="D445" s="355"/>
      <c r="E445" s="355">
        <f t="shared" si="571"/>
        <v>0</v>
      </c>
      <c r="F445" s="355">
        <v>0</v>
      </c>
      <c r="G445" s="355"/>
      <c r="H445" s="355"/>
      <c r="I445" s="355"/>
      <c r="J445" s="355"/>
      <c r="K445" s="355">
        <f t="shared" si="558"/>
        <v>0</v>
      </c>
      <c r="L445" s="355">
        <v>0</v>
      </c>
      <c r="M445" s="355"/>
      <c r="N445" s="355"/>
      <c r="O445" s="355"/>
      <c r="P445" s="354" t="e">
        <f t="shared" si="572"/>
        <v>#REF!</v>
      </c>
      <c r="Q445" s="355"/>
      <c r="R445" s="354" t="e">
        <f>#REF!-L445</f>
        <v>#REF!</v>
      </c>
      <c r="S445" s="355"/>
      <c r="T445" s="355"/>
      <c r="U445" s="355"/>
      <c r="V445" s="355"/>
      <c r="W445" s="355"/>
      <c r="X445" s="355"/>
      <c r="Y445" s="355"/>
      <c r="Z445" s="354" t="e">
        <f t="shared" si="573"/>
        <v>#REF!</v>
      </c>
      <c r="AA445" s="355"/>
      <c r="AB445" s="354" t="e">
        <f>#REF!-X445</f>
        <v>#REF!</v>
      </c>
      <c r="AC445" s="355"/>
      <c r="AD445" s="355"/>
      <c r="AE445" s="355"/>
      <c r="AF445" s="355"/>
      <c r="AG445" s="355"/>
      <c r="AH445" s="355"/>
      <c r="AI445" s="355"/>
      <c r="AJ445" s="354" t="e">
        <f t="shared" si="574"/>
        <v>#REF!</v>
      </c>
      <c r="AK445" s="303"/>
      <c r="AL445" s="354" t="e">
        <f>#REF!-AH445</f>
        <v>#REF!</v>
      </c>
      <c r="AM445" s="355"/>
      <c r="AN445" s="355"/>
      <c r="AO445" s="355"/>
      <c r="AP445" s="355"/>
      <c r="AQ445" s="355"/>
      <c r="AR445" s="355"/>
      <c r="AS445" s="355"/>
      <c r="AT445" s="351"/>
      <c r="AU445" s="351"/>
      <c r="AV445" s="351"/>
      <c r="AW445" s="351"/>
      <c r="AX445" s="351"/>
      <c r="AY445" s="351"/>
      <c r="AZ445" s="351"/>
      <c r="BA445" s="351">
        <f t="shared" si="559"/>
        <v>0</v>
      </c>
      <c r="BB445" s="351"/>
      <c r="BC445" s="351"/>
      <c r="BD445" s="351"/>
      <c r="BE445" s="351" t="e">
        <f t="shared" si="575"/>
        <v>#REF!</v>
      </c>
      <c r="BF445" s="398" t="e">
        <f t="shared" si="557"/>
        <v>#REF!</v>
      </c>
      <c r="BG445" s="356" t="e">
        <f>#REF!-BC445</f>
        <v>#REF!</v>
      </c>
      <c r="BH445" s="398" t="e">
        <f t="shared" si="560"/>
        <v>#REF!</v>
      </c>
      <c r="BI445" s="351"/>
      <c r="BJ445" s="351"/>
      <c r="BK445" s="351"/>
      <c r="BL445" s="351"/>
    </row>
    <row r="446" spans="2:66" s="43" customFormat="1" ht="86.25" hidden="1" customHeight="1" x14ac:dyDescent="0.25">
      <c r="B446" s="448" t="s">
        <v>31</v>
      </c>
      <c r="C446" s="214" t="s">
        <v>187</v>
      </c>
      <c r="D446" s="362">
        <v>0</v>
      </c>
      <c r="E446" s="362">
        <v>0</v>
      </c>
      <c r="F446" s="362">
        <v>0</v>
      </c>
      <c r="G446" s="362">
        <v>0</v>
      </c>
      <c r="H446" s="362">
        <v>0</v>
      </c>
      <c r="I446" s="362">
        <v>0</v>
      </c>
      <c r="J446" s="362">
        <v>0</v>
      </c>
      <c r="K446" s="355">
        <f t="shared" si="558"/>
        <v>0</v>
      </c>
      <c r="L446" s="362">
        <v>0</v>
      </c>
      <c r="M446" s="362"/>
      <c r="N446" s="362"/>
      <c r="O446" s="362">
        <v>0</v>
      </c>
      <c r="P446" s="361">
        <v>0</v>
      </c>
      <c r="Q446" s="362"/>
      <c r="R446" s="361">
        <v>0</v>
      </c>
      <c r="S446" s="362"/>
      <c r="T446" s="362"/>
      <c r="U446" s="362"/>
      <c r="V446" s="362"/>
      <c r="W446" s="362"/>
      <c r="X446" s="362">
        <v>0</v>
      </c>
      <c r="Y446" s="362"/>
      <c r="Z446" s="361">
        <v>0</v>
      </c>
      <c r="AA446" s="362"/>
      <c r="AB446" s="361">
        <v>0</v>
      </c>
      <c r="AC446" s="362"/>
      <c r="AD446" s="362"/>
      <c r="AE446" s="362"/>
      <c r="AF446" s="362"/>
      <c r="AG446" s="362"/>
      <c r="AH446" s="362">
        <v>0</v>
      </c>
      <c r="AI446" s="362"/>
      <c r="AJ446" s="361">
        <v>0</v>
      </c>
      <c r="AK446" s="362"/>
      <c r="AL446" s="361">
        <v>0</v>
      </c>
      <c r="AM446" s="355"/>
      <c r="AN446" s="355"/>
      <c r="AO446" s="355"/>
      <c r="AP446" s="362"/>
      <c r="AQ446" s="362"/>
      <c r="AR446" s="362">
        <v>0</v>
      </c>
      <c r="AS446" s="362"/>
      <c r="AT446" s="363">
        <v>0</v>
      </c>
      <c r="AU446" s="363"/>
      <c r="AV446" s="363">
        <v>0</v>
      </c>
      <c r="AW446" s="363">
        <v>0</v>
      </c>
      <c r="AX446" s="363">
        <v>0</v>
      </c>
      <c r="AY446" s="363"/>
      <c r="AZ446" s="363">
        <v>0</v>
      </c>
      <c r="BA446" s="351">
        <f t="shared" si="559"/>
        <v>0</v>
      </c>
      <c r="BB446" s="363">
        <v>0</v>
      </c>
      <c r="BC446" s="363"/>
      <c r="BD446" s="363">
        <v>0</v>
      </c>
      <c r="BE446" s="363">
        <v>0</v>
      </c>
      <c r="BF446" s="398" t="e">
        <f t="shared" si="557"/>
        <v>#DIV/0!</v>
      </c>
      <c r="BG446" s="364">
        <v>0</v>
      </c>
      <c r="BH446" s="398" t="e">
        <f t="shared" si="560"/>
        <v>#DIV/0!</v>
      </c>
      <c r="BI446" s="363"/>
      <c r="BJ446" s="363"/>
      <c r="BK446" s="363">
        <v>0</v>
      </c>
      <c r="BL446" s="363"/>
    </row>
    <row r="447" spans="2:66" s="42" customFormat="1" ht="90.75" hidden="1" customHeight="1" x14ac:dyDescent="0.25">
      <c r="B447" s="448" t="s">
        <v>32</v>
      </c>
      <c r="C447" s="214" t="s">
        <v>188</v>
      </c>
      <c r="D447" s="355">
        <v>0</v>
      </c>
      <c r="E447" s="355">
        <v>0</v>
      </c>
      <c r="F447" s="355">
        <v>0</v>
      </c>
      <c r="G447" s="355">
        <v>0</v>
      </c>
      <c r="H447" s="355">
        <v>0</v>
      </c>
      <c r="I447" s="355">
        <v>0</v>
      </c>
      <c r="J447" s="355">
        <v>0</v>
      </c>
      <c r="K447" s="355">
        <f t="shared" si="558"/>
        <v>0</v>
      </c>
      <c r="L447" s="355">
        <v>0</v>
      </c>
      <c r="M447" s="355"/>
      <c r="N447" s="355"/>
      <c r="O447" s="355">
        <v>0</v>
      </c>
      <c r="P447" s="354">
        <v>0</v>
      </c>
      <c r="Q447" s="355"/>
      <c r="R447" s="354">
        <v>0</v>
      </c>
      <c r="S447" s="355"/>
      <c r="T447" s="355"/>
      <c r="U447" s="355"/>
      <c r="V447" s="355"/>
      <c r="W447" s="355"/>
      <c r="X447" s="355">
        <v>0</v>
      </c>
      <c r="Y447" s="355"/>
      <c r="Z447" s="354">
        <v>0</v>
      </c>
      <c r="AA447" s="355"/>
      <c r="AB447" s="354">
        <v>0</v>
      </c>
      <c r="AC447" s="355"/>
      <c r="AD447" s="355"/>
      <c r="AE447" s="355"/>
      <c r="AF447" s="355"/>
      <c r="AG447" s="355"/>
      <c r="AH447" s="355">
        <v>0</v>
      </c>
      <c r="AI447" s="355"/>
      <c r="AJ447" s="354">
        <v>0</v>
      </c>
      <c r="AK447" s="303"/>
      <c r="AL447" s="354">
        <v>0</v>
      </c>
      <c r="AM447" s="355"/>
      <c r="AN447" s="355"/>
      <c r="AO447" s="355"/>
      <c r="AP447" s="355"/>
      <c r="AQ447" s="355"/>
      <c r="AR447" s="355">
        <v>0</v>
      </c>
      <c r="AS447" s="355"/>
      <c r="AT447" s="351">
        <v>0</v>
      </c>
      <c r="AU447" s="351"/>
      <c r="AV447" s="351">
        <v>0</v>
      </c>
      <c r="AW447" s="351">
        <v>0</v>
      </c>
      <c r="AX447" s="351">
        <v>0</v>
      </c>
      <c r="AY447" s="351"/>
      <c r="AZ447" s="351">
        <v>0</v>
      </c>
      <c r="BA447" s="351">
        <f t="shared" si="559"/>
        <v>0</v>
      </c>
      <c r="BB447" s="351">
        <v>0</v>
      </c>
      <c r="BC447" s="351"/>
      <c r="BD447" s="351">
        <v>0</v>
      </c>
      <c r="BE447" s="351">
        <v>0</v>
      </c>
      <c r="BF447" s="398" t="e">
        <f t="shared" si="557"/>
        <v>#DIV/0!</v>
      </c>
      <c r="BG447" s="356">
        <v>0</v>
      </c>
      <c r="BH447" s="398" t="e">
        <f t="shared" si="560"/>
        <v>#DIV/0!</v>
      </c>
      <c r="BI447" s="351"/>
      <c r="BJ447" s="351"/>
      <c r="BK447" s="351">
        <v>0</v>
      </c>
      <c r="BL447" s="351"/>
      <c r="BM447" s="41"/>
      <c r="BN447" s="41"/>
    </row>
    <row r="448" spans="2:66" s="42" customFormat="1" ht="180" hidden="1" customHeight="1" x14ac:dyDescent="0.25">
      <c r="B448" s="358" t="s">
        <v>60</v>
      </c>
      <c r="C448" s="211" t="s">
        <v>180</v>
      </c>
      <c r="D448" s="355"/>
      <c r="E448" s="355"/>
      <c r="F448" s="355"/>
      <c r="G448" s="355"/>
      <c r="H448" s="355"/>
      <c r="I448" s="355"/>
      <c r="J448" s="355"/>
      <c r="K448" s="355">
        <f t="shared" si="558"/>
        <v>0</v>
      </c>
      <c r="L448" s="355"/>
      <c r="M448" s="355"/>
      <c r="N448" s="355"/>
      <c r="O448" s="355"/>
      <c r="P448" s="354">
        <f>X448</f>
        <v>0</v>
      </c>
      <c r="Q448" s="355"/>
      <c r="R448" s="354"/>
      <c r="S448" s="355"/>
      <c r="T448" s="355"/>
      <c r="U448" s="355"/>
      <c r="V448" s="355"/>
      <c r="W448" s="355"/>
      <c r="X448" s="355">
        <v>0</v>
      </c>
      <c r="Y448" s="355"/>
      <c r="Z448" s="354">
        <f>AH448</f>
        <v>0</v>
      </c>
      <c r="AA448" s="355"/>
      <c r="AB448" s="354"/>
      <c r="AC448" s="355"/>
      <c r="AD448" s="355"/>
      <c r="AE448" s="355"/>
      <c r="AF448" s="355"/>
      <c r="AG448" s="355"/>
      <c r="AH448" s="355">
        <v>0</v>
      </c>
      <c r="AI448" s="355"/>
      <c r="AJ448" s="354">
        <f>AR448</f>
        <v>0</v>
      </c>
      <c r="AK448" s="303"/>
      <c r="AL448" s="354"/>
      <c r="AM448" s="355"/>
      <c r="AN448" s="355"/>
      <c r="AO448" s="355"/>
      <c r="AP448" s="355"/>
      <c r="AQ448" s="355"/>
      <c r="AR448" s="355">
        <v>0</v>
      </c>
      <c r="AS448" s="355"/>
      <c r="AT448" s="351"/>
      <c r="AU448" s="351"/>
      <c r="AV448" s="351">
        <f>BD448-AH448</f>
        <v>75549.461750000002</v>
      </c>
      <c r="AW448" s="351"/>
      <c r="AX448" s="351"/>
      <c r="AY448" s="351"/>
      <c r="AZ448" s="351"/>
      <c r="BA448" s="351">
        <f t="shared" si="559"/>
        <v>75549.461750000002</v>
      </c>
      <c r="BB448" s="351"/>
      <c r="BC448" s="351"/>
      <c r="BD448" s="351">
        <v>75549.461750000002</v>
      </c>
      <c r="BE448" s="351">
        <f>BK448</f>
        <v>0</v>
      </c>
      <c r="BF448" s="398" t="e">
        <f t="shared" si="557"/>
        <v>#DIV/0!</v>
      </c>
      <c r="BG448" s="356"/>
      <c r="BH448" s="398" t="e">
        <f t="shared" si="560"/>
        <v>#DIV/0!</v>
      </c>
      <c r="BI448" s="351"/>
      <c r="BJ448" s="351"/>
      <c r="BK448" s="351">
        <v>0</v>
      </c>
      <c r="BL448" s="351"/>
      <c r="BM448" s="41"/>
      <c r="BN448" s="41"/>
    </row>
    <row r="449" spans="2:66" s="42" customFormat="1" ht="81" hidden="1" customHeight="1" x14ac:dyDescent="0.25">
      <c r="B449" s="448"/>
      <c r="C449" s="214"/>
      <c r="D449" s="362"/>
      <c r="E449" s="362"/>
      <c r="F449" s="362"/>
      <c r="G449" s="362"/>
      <c r="H449" s="362"/>
      <c r="I449" s="362"/>
      <c r="J449" s="362"/>
      <c r="K449" s="362"/>
      <c r="L449" s="362"/>
      <c r="M449" s="362"/>
      <c r="N449" s="362"/>
      <c r="O449" s="362"/>
      <c r="P449" s="361"/>
      <c r="Q449" s="362"/>
      <c r="R449" s="361"/>
      <c r="S449" s="362"/>
      <c r="T449" s="362"/>
      <c r="U449" s="362"/>
      <c r="V449" s="362"/>
      <c r="W449" s="362"/>
      <c r="X449" s="362"/>
      <c r="Y449" s="362"/>
      <c r="Z449" s="361"/>
      <c r="AA449" s="362"/>
      <c r="AB449" s="361"/>
      <c r="AC449" s="362"/>
      <c r="AD449" s="362"/>
      <c r="AE449" s="362"/>
      <c r="AF449" s="362"/>
      <c r="AG449" s="362"/>
      <c r="AH449" s="362"/>
      <c r="AI449" s="362"/>
      <c r="AJ449" s="361"/>
      <c r="AK449" s="362"/>
      <c r="AL449" s="361"/>
      <c r="AM449" s="355"/>
      <c r="AN449" s="355"/>
      <c r="AO449" s="355"/>
      <c r="AP449" s="362"/>
      <c r="AQ449" s="362"/>
      <c r="AR449" s="362"/>
      <c r="AS449" s="362"/>
      <c r="AT449" s="363"/>
      <c r="AU449" s="363"/>
      <c r="AV449" s="351"/>
      <c r="AW449" s="363"/>
      <c r="AX449" s="363"/>
      <c r="AY449" s="363"/>
      <c r="AZ449" s="351"/>
      <c r="BA449" s="363"/>
      <c r="BB449" s="363"/>
      <c r="BC449" s="363"/>
      <c r="BD449" s="351"/>
      <c r="BE449" s="363"/>
      <c r="BF449" s="398" t="e">
        <f t="shared" si="557"/>
        <v>#DIV/0!</v>
      </c>
      <c r="BG449" s="364"/>
      <c r="BH449" s="398" t="e">
        <f t="shared" si="560"/>
        <v>#DIV/0!</v>
      </c>
      <c r="BI449" s="363"/>
      <c r="BJ449" s="363"/>
      <c r="BK449" s="363"/>
      <c r="BL449" s="363"/>
      <c r="BM449" s="41"/>
      <c r="BN449" s="41"/>
    </row>
    <row r="450" spans="2:66" s="42" customFormat="1" ht="81" hidden="1" customHeight="1" x14ac:dyDescent="0.25">
      <c r="B450" s="346"/>
      <c r="C450" s="189"/>
      <c r="D450" s="347"/>
      <c r="E450" s="347"/>
      <c r="F450" s="347"/>
      <c r="G450" s="347"/>
      <c r="H450" s="347"/>
      <c r="I450" s="347"/>
      <c r="J450" s="347"/>
      <c r="K450" s="347"/>
      <c r="L450" s="347"/>
      <c r="M450" s="347"/>
      <c r="N450" s="347"/>
      <c r="O450" s="347"/>
      <c r="P450" s="348"/>
      <c r="Q450" s="347"/>
      <c r="R450" s="348"/>
      <c r="S450" s="347"/>
      <c r="T450" s="347"/>
      <c r="U450" s="347"/>
      <c r="V450" s="347"/>
      <c r="W450" s="347"/>
      <c r="X450" s="347"/>
      <c r="Y450" s="347"/>
      <c r="Z450" s="348"/>
      <c r="AA450" s="347"/>
      <c r="AB450" s="348"/>
      <c r="AC450" s="347"/>
      <c r="AD450" s="347"/>
      <c r="AE450" s="347"/>
      <c r="AF450" s="347"/>
      <c r="AG450" s="347"/>
      <c r="AH450" s="347"/>
      <c r="AI450" s="347"/>
      <c r="AJ450" s="348"/>
      <c r="AK450" s="347"/>
      <c r="AL450" s="348"/>
      <c r="AM450" s="355"/>
      <c r="AN450" s="355"/>
      <c r="AO450" s="355"/>
      <c r="AP450" s="347"/>
      <c r="AQ450" s="347"/>
      <c r="AR450" s="347"/>
      <c r="AS450" s="347"/>
      <c r="AT450" s="350"/>
      <c r="AU450" s="350"/>
      <c r="AV450" s="351"/>
      <c r="AW450" s="350"/>
      <c r="AX450" s="350"/>
      <c r="AY450" s="350"/>
      <c r="AZ450" s="351"/>
      <c r="BA450" s="350"/>
      <c r="BB450" s="350"/>
      <c r="BC450" s="350"/>
      <c r="BD450" s="351"/>
      <c r="BE450" s="350"/>
      <c r="BF450" s="398" t="e">
        <f t="shared" si="557"/>
        <v>#DIV/0!</v>
      </c>
      <c r="BG450" s="352"/>
      <c r="BH450" s="398" t="e">
        <f t="shared" si="560"/>
        <v>#DIV/0!</v>
      </c>
      <c r="BI450" s="350"/>
      <c r="BJ450" s="350"/>
      <c r="BK450" s="350"/>
      <c r="BL450" s="350"/>
      <c r="BM450" s="41"/>
      <c r="BN450" s="41"/>
    </row>
    <row r="451" spans="2:66" s="42" customFormat="1" ht="180" hidden="1" customHeight="1" x14ac:dyDescent="0.25">
      <c r="B451" s="301"/>
      <c r="C451" s="190"/>
      <c r="D451" s="303"/>
      <c r="E451" s="303"/>
      <c r="F451" s="303"/>
      <c r="G451" s="303"/>
      <c r="H451" s="303"/>
      <c r="I451" s="303"/>
      <c r="J451" s="303"/>
      <c r="K451" s="303"/>
      <c r="L451" s="303"/>
      <c r="M451" s="303"/>
      <c r="N451" s="355"/>
      <c r="O451" s="355"/>
      <c r="P451" s="229"/>
      <c r="Q451" s="303"/>
      <c r="R451" s="229"/>
      <c r="S451" s="303"/>
      <c r="T451" s="303"/>
      <c r="U451" s="303"/>
      <c r="V451" s="303"/>
      <c r="W451" s="303"/>
      <c r="X451" s="303"/>
      <c r="Y451" s="303"/>
      <c r="Z451" s="229"/>
      <c r="AA451" s="303"/>
      <c r="AB451" s="229"/>
      <c r="AC451" s="303"/>
      <c r="AD451" s="303"/>
      <c r="AE451" s="303"/>
      <c r="AF451" s="303"/>
      <c r="AG451" s="303"/>
      <c r="AH451" s="303"/>
      <c r="AI451" s="303"/>
      <c r="AJ451" s="229"/>
      <c r="AK451" s="303"/>
      <c r="AL451" s="229"/>
      <c r="AM451" s="355"/>
      <c r="AN451" s="355"/>
      <c r="AO451" s="355"/>
      <c r="AP451" s="303"/>
      <c r="AQ451" s="303"/>
      <c r="AR451" s="303"/>
      <c r="AS451" s="303"/>
      <c r="AT451" s="331"/>
      <c r="AU451" s="351"/>
      <c r="AV451" s="351"/>
      <c r="AW451" s="331"/>
      <c r="AX451" s="331"/>
      <c r="AY451" s="351"/>
      <c r="AZ451" s="351"/>
      <c r="BA451" s="331"/>
      <c r="BB451" s="331"/>
      <c r="BC451" s="351"/>
      <c r="BD451" s="351"/>
      <c r="BE451" s="331"/>
      <c r="BF451" s="398" t="e">
        <f t="shared" si="557"/>
        <v>#DIV/0!</v>
      </c>
      <c r="BG451" s="230"/>
      <c r="BH451" s="398" t="e">
        <f t="shared" si="560"/>
        <v>#DIV/0!</v>
      </c>
      <c r="BI451" s="331"/>
      <c r="BJ451" s="331"/>
      <c r="BK451" s="331"/>
      <c r="BL451" s="331"/>
      <c r="BM451" s="41"/>
      <c r="BN451" s="41"/>
    </row>
    <row r="452" spans="2:66" s="42" customFormat="1" ht="45.75" hidden="1" customHeight="1" x14ac:dyDescent="0.25">
      <c r="B452" s="301"/>
      <c r="C452" s="186"/>
      <c r="D452" s="303"/>
      <c r="E452" s="303"/>
      <c r="F452" s="303"/>
      <c r="G452" s="303"/>
      <c r="H452" s="303"/>
      <c r="I452" s="303"/>
      <c r="J452" s="303"/>
      <c r="K452" s="303"/>
      <c r="L452" s="303"/>
      <c r="M452" s="303"/>
      <c r="N452" s="355"/>
      <c r="O452" s="355"/>
      <c r="P452" s="229"/>
      <c r="Q452" s="303"/>
      <c r="R452" s="229"/>
      <c r="S452" s="303"/>
      <c r="T452" s="303"/>
      <c r="U452" s="303"/>
      <c r="V452" s="303"/>
      <c r="W452" s="303"/>
      <c r="X452" s="303"/>
      <c r="Y452" s="303"/>
      <c r="Z452" s="229"/>
      <c r="AA452" s="303"/>
      <c r="AB452" s="229"/>
      <c r="AC452" s="303"/>
      <c r="AD452" s="303"/>
      <c r="AE452" s="303"/>
      <c r="AF452" s="303"/>
      <c r="AG452" s="303"/>
      <c r="AH452" s="303"/>
      <c r="AI452" s="303"/>
      <c r="AJ452" s="229"/>
      <c r="AK452" s="303"/>
      <c r="AL452" s="229"/>
      <c r="AM452" s="355"/>
      <c r="AN452" s="355"/>
      <c r="AO452" s="355"/>
      <c r="AP452" s="303"/>
      <c r="AQ452" s="303"/>
      <c r="AR452" s="303"/>
      <c r="AS452" s="303"/>
      <c r="AT452" s="331"/>
      <c r="AU452" s="351"/>
      <c r="AV452" s="351"/>
      <c r="AW452" s="331"/>
      <c r="AX452" s="331"/>
      <c r="AY452" s="351"/>
      <c r="AZ452" s="351"/>
      <c r="BA452" s="331"/>
      <c r="BB452" s="331"/>
      <c r="BC452" s="351"/>
      <c r="BD452" s="351"/>
      <c r="BE452" s="331"/>
      <c r="BF452" s="398" t="e">
        <f t="shared" si="557"/>
        <v>#DIV/0!</v>
      </c>
      <c r="BG452" s="230"/>
      <c r="BH452" s="398" t="e">
        <f t="shared" si="560"/>
        <v>#DIV/0!</v>
      </c>
      <c r="BI452" s="331"/>
      <c r="BJ452" s="331"/>
      <c r="BK452" s="331"/>
      <c r="BL452" s="331"/>
      <c r="BM452" s="41"/>
      <c r="BN452" s="41"/>
    </row>
    <row r="453" spans="2:66" s="42" customFormat="1" ht="36" hidden="1" customHeight="1" x14ac:dyDescent="0.25">
      <c r="B453" s="301"/>
      <c r="C453" s="191"/>
      <c r="D453" s="303"/>
      <c r="E453" s="355"/>
      <c r="F453" s="355"/>
      <c r="G453" s="303"/>
      <c r="H453" s="355"/>
      <c r="I453" s="355"/>
      <c r="J453" s="303"/>
      <c r="K453" s="355"/>
      <c r="L453" s="355"/>
      <c r="M453" s="355"/>
      <c r="N453" s="355"/>
      <c r="O453" s="355"/>
      <c r="P453" s="355"/>
      <c r="Q453" s="355"/>
      <c r="R453" s="355"/>
      <c r="S453" s="355"/>
      <c r="T453" s="355"/>
      <c r="U453" s="355"/>
      <c r="V453" s="303"/>
      <c r="W453" s="303"/>
      <c r="X453" s="303"/>
      <c r="Y453" s="303"/>
      <c r="Z453" s="355"/>
      <c r="AA453" s="355"/>
      <c r="AB453" s="355"/>
      <c r="AC453" s="355"/>
      <c r="AD453" s="355"/>
      <c r="AE453" s="355"/>
      <c r="AF453" s="303"/>
      <c r="AG453" s="303"/>
      <c r="AH453" s="303"/>
      <c r="AI453" s="303"/>
      <c r="AJ453" s="355"/>
      <c r="AK453" s="303"/>
      <c r="AL453" s="355"/>
      <c r="AM453" s="355"/>
      <c r="AN453" s="355"/>
      <c r="AO453" s="355"/>
      <c r="AP453" s="303"/>
      <c r="AQ453" s="303"/>
      <c r="AR453" s="303"/>
      <c r="AS453" s="303"/>
      <c r="AT453" s="351"/>
      <c r="AU453" s="351"/>
      <c r="AV453" s="351"/>
      <c r="AW453" s="351"/>
      <c r="AX453" s="351"/>
      <c r="AY453" s="351"/>
      <c r="AZ453" s="351"/>
      <c r="BA453" s="351"/>
      <c r="BB453" s="351"/>
      <c r="BC453" s="351"/>
      <c r="BD453" s="351"/>
      <c r="BE453" s="351"/>
      <c r="BF453" s="398" t="e">
        <f t="shared" si="557"/>
        <v>#DIV/0!</v>
      </c>
      <c r="BG453" s="351"/>
      <c r="BH453" s="398" t="e">
        <f t="shared" si="560"/>
        <v>#DIV/0!</v>
      </c>
      <c r="BI453" s="331"/>
      <c r="BJ453" s="331"/>
      <c r="BK453" s="331"/>
      <c r="BL453" s="331"/>
      <c r="BM453" s="41"/>
      <c r="BN453" s="41"/>
    </row>
    <row r="454" spans="2:66" s="42" customFormat="1" ht="30" hidden="1" customHeight="1" x14ac:dyDescent="0.25">
      <c r="B454" s="301"/>
      <c r="C454" s="191"/>
      <c r="D454" s="303"/>
      <c r="E454" s="355"/>
      <c r="F454" s="355"/>
      <c r="G454" s="303"/>
      <c r="H454" s="355"/>
      <c r="I454" s="355"/>
      <c r="J454" s="303"/>
      <c r="K454" s="355"/>
      <c r="L454" s="355"/>
      <c r="M454" s="355"/>
      <c r="N454" s="355"/>
      <c r="O454" s="355"/>
      <c r="P454" s="355"/>
      <c r="Q454" s="355"/>
      <c r="R454" s="355"/>
      <c r="S454" s="355"/>
      <c r="T454" s="355"/>
      <c r="U454" s="355"/>
      <c r="V454" s="303"/>
      <c r="W454" s="303"/>
      <c r="X454" s="303"/>
      <c r="Y454" s="303"/>
      <c r="Z454" s="355"/>
      <c r="AA454" s="355"/>
      <c r="AB454" s="355"/>
      <c r="AC454" s="355"/>
      <c r="AD454" s="355"/>
      <c r="AE454" s="355"/>
      <c r="AF454" s="303"/>
      <c r="AG454" s="303"/>
      <c r="AH454" s="303"/>
      <c r="AI454" s="303"/>
      <c r="AJ454" s="355"/>
      <c r="AK454" s="303"/>
      <c r="AL454" s="355"/>
      <c r="AM454" s="355"/>
      <c r="AN454" s="355"/>
      <c r="AO454" s="355"/>
      <c r="AP454" s="303"/>
      <c r="AQ454" s="303"/>
      <c r="AR454" s="303"/>
      <c r="AS454" s="303"/>
      <c r="AT454" s="351"/>
      <c r="AU454" s="351"/>
      <c r="AV454" s="351"/>
      <c r="AW454" s="351"/>
      <c r="AX454" s="351"/>
      <c r="AY454" s="351"/>
      <c r="AZ454" s="351"/>
      <c r="BA454" s="351"/>
      <c r="BB454" s="351"/>
      <c r="BC454" s="351"/>
      <c r="BD454" s="351"/>
      <c r="BE454" s="351"/>
      <c r="BF454" s="398" t="e">
        <f t="shared" si="557"/>
        <v>#DIV/0!</v>
      </c>
      <c r="BG454" s="351"/>
      <c r="BH454" s="398" t="e">
        <f t="shared" si="560"/>
        <v>#DIV/0!</v>
      </c>
      <c r="BI454" s="331"/>
      <c r="BJ454" s="331"/>
      <c r="BK454" s="331"/>
      <c r="BL454" s="331"/>
      <c r="BM454" s="41"/>
      <c r="BN454" s="41"/>
    </row>
    <row r="455" spans="2:66" s="42" customFormat="1" ht="45" hidden="1" customHeight="1" x14ac:dyDescent="0.25">
      <c r="B455" s="301"/>
      <c r="C455" s="191"/>
      <c r="D455" s="303"/>
      <c r="E455" s="355"/>
      <c r="F455" s="355"/>
      <c r="G455" s="303"/>
      <c r="H455" s="303"/>
      <c r="I455" s="303"/>
      <c r="J455" s="303"/>
      <c r="K455" s="303"/>
      <c r="L455" s="355"/>
      <c r="M455" s="355"/>
      <c r="N455" s="355"/>
      <c r="O455" s="355"/>
      <c r="P455" s="355"/>
      <c r="Q455" s="355"/>
      <c r="R455" s="355"/>
      <c r="S455" s="355"/>
      <c r="T455" s="355"/>
      <c r="U455" s="355"/>
      <c r="V455" s="303"/>
      <c r="W455" s="303"/>
      <c r="X455" s="303"/>
      <c r="Y455" s="303"/>
      <c r="Z455" s="355"/>
      <c r="AA455" s="355"/>
      <c r="AB455" s="355"/>
      <c r="AC455" s="355"/>
      <c r="AD455" s="355"/>
      <c r="AE455" s="355"/>
      <c r="AF455" s="303"/>
      <c r="AG455" s="303"/>
      <c r="AH455" s="303"/>
      <c r="AI455" s="303"/>
      <c r="AJ455" s="355"/>
      <c r="AK455" s="303"/>
      <c r="AL455" s="355"/>
      <c r="AM455" s="355"/>
      <c r="AN455" s="355"/>
      <c r="AO455" s="355"/>
      <c r="AP455" s="303"/>
      <c r="AQ455" s="303"/>
      <c r="AR455" s="303"/>
      <c r="AS455" s="303"/>
      <c r="AT455" s="351"/>
      <c r="AU455" s="351"/>
      <c r="AV455" s="351"/>
      <c r="AW455" s="331"/>
      <c r="AX455" s="351"/>
      <c r="AY455" s="351"/>
      <c r="AZ455" s="351"/>
      <c r="BA455" s="351"/>
      <c r="BB455" s="351"/>
      <c r="BC455" s="351"/>
      <c r="BD455" s="351"/>
      <c r="BE455" s="351"/>
      <c r="BF455" s="398" t="e">
        <f t="shared" si="557"/>
        <v>#DIV/0!</v>
      </c>
      <c r="BG455" s="351"/>
      <c r="BH455" s="398" t="e">
        <f t="shared" si="560"/>
        <v>#DIV/0!</v>
      </c>
      <c r="BI455" s="331"/>
      <c r="BJ455" s="331"/>
      <c r="BK455" s="331"/>
      <c r="BL455" s="331"/>
      <c r="BM455" s="41"/>
      <c r="BN455" s="41"/>
    </row>
    <row r="456" spans="2:66" s="42" customFormat="1" ht="56.25" hidden="1" customHeight="1" x14ac:dyDescent="0.25">
      <c r="B456" s="301"/>
      <c r="C456" s="191"/>
      <c r="D456" s="303"/>
      <c r="E456" s="355"/>
      <c r="F456" s="355"/>
      <c r="G456" s="303"/>
      <c r="H456" s="303"/>
      <c r="I456" s="303"/>
      <c r="J456" s="303"/>
      <c r="K456" s="355"/>
      <c r="L456" s="355"/>
      <c r="M456" s="355"/>
      <c r="N456" s="355"/>
      <c r="O456" s="355"/>
      <c r="P456" s="355"/>
      <c r="Q456" s="355"/>
      <c r="R456" s="355"/>
      <c r="S456" s="355"/>
      <c r="T456" s="355"/>
      <c r="U456" s="355"/>
      <c r="V456" s="303"/>
      <c r="W456" s="303"/>
      <c r="X456" s="303"/>
      <c r="Y456" s="303"/>
      <c r="Z456" s="355"/>
      <c r="AA456" s="355"/>
      <c r="AB456" s="355"/>
      <c r="AC456" s="355"/>
      <c r="AD456" s="355"/>
      <c r="AE456" s="355"/>
      <c r="AF456" s="303"/>
      <c r="AG456" s="303"/>
      <c r="AH456" s="303"/>
      <c r="AI456" s="303"/>
      <c r="AJ456" s="355"/>
      <c r="AK456" s="303"/>
      <c r="AL456" s="355"/>
      <c r="AM456" s="355"/>
      <c r="AN456" s="355"/>
      <c r="AO456" s="355"/>
      <c r="AP456" s="303"/>
      <c r="AQ456" s="303"/>
      <c r="AR456" s="303"/>
      <c r="AS456" s="303"/>
      <c r="AT456" s="351"/>
      <c r="AU456" s="351"/>
      <c r="AV456" s="351"/>
      <c r="AW456" s="331"/>
      <c r="AX456" s="351"/>
      <c r="AY456" s="351"/>
      <c r="AZ456" s="351"/>
      <c r="BA456" s="331"/>
      <c r="BB456" s="351"/>
      <c r="BC456" s="351"/>
      <c r="BD456" s="351"/>
      <c r="BE456" s="351"/>
      <c r="BF456" s="398" t="e">
        <f t="shared" si="557"/>
        <v>#DIV/0!</v>
      </c>
      <c r="BG456" s="351"/>
      <c r="BH456" s="398" t="e">
        <f t="shared" si="560"/>
        <v>#DIV/0!</v>
      </c>
      <c r="BI456" s="331"/>
      <c r="BJ456" s="331"/>
      <c r="BK456" s="331"/>
      <c r="BL456" s="331"/>
      <c r="BM456" s="41"/>
      <c r="BN456" s="41"/>
    </row>
    <row r="457" spans="2:66" s="36" customFormat="1" ht="46.5" hidden="1" customHeight="1" x14ac:dyDescent="0.25">
      <c r="B457" s="307"/>
      <c r="C457" s="187"/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  <c r="Q457" s="308"/>
      <c r="R457" s="308"/>
      <c r="S457" s="308"/>
      <c r="T457" s="308"/>
      <c r="U457" s="308"/>
      <c r="V457" s="308"/>
      <c r="W457" s="308"/>
      <c r="X457" s="308"/>
      <c r="Y457" s="308"/>
      <c r="Z457" s="308"/>
      <c r="AA457" s="308"/>
      <c r="AB457" s="308"/>
      <c r="AC457" s="308"/>
      <c r="AD457" s="308"/>
      <c r="AE457" s="308"/>
      <c r="AF457" s="308"/>
      <c r="AG457" s="308"/>
      <c r="AH457" s="308"/>
      <c r="AI457" s="308"/>
      <c r="AJ457" s="308"/>
      <c r="AK457" s="308"/>
      <c r="AL457" s="308"/>
      <c r="AM457" s="355"/>
      <c r="AN457" s="355"/>
      <c r="AO457" s="355"/>
      <c r="AP457" s="308"/>
      <c r="AQ457" s="308"/>
      <c r="AR457" s="308"/>
      <c r="AS457" s="308"/>
      <c r="AT457" s="310"/>
      <c r="AU457" s="310"/>
      <c r="AV457" s="310"/>
      <c r="AW457" s="310"/>
      <c r="AX457" s="310"/>
      <c r="AY457" s="310"/>
      <c r="AZ457" s="310"/>
      <c r="BA457" s="310"/>
      <c r="BB457" s="310"/>
      <c r="BC457" s="310"/>
      <c r="BD457" s="310"/>
      <c r="BE457" s="310"/>
      <c r="BF457" s="398" t="e">
        <f t="shared" si="557"/>
        <v>#DIV/0!</v>
      </c>
      <c r="BG457" s="310"/>
      <c r="BH457" s="398" t="e">
        <f t="shared" si="560"/>
        <v>#DIV/0!</v>
      </c>
      <c r="BI457" s="310"/>
      <c r="BJ457" s="310"/>
      <c r="BK457" s="310"/>
      <c r="BL457" s="310"/>
    </row>
    <row r="458" spans="2:66" s="42" customFormat="1" ht="137.25" hidden="1" customHeight="1" x14ac:dyDescent="0.25">
      <c r="B458" s="301" t="s">
        <v>189</v>
      </c>
      <c r="C458" s="190" t="s">
        <v>190</v>
      </c>
      <c r="D458" s="303">
        <f>D436</f>
        <v>0</v>
      </c>
      <c r="E458" s="303">
        <f>F458</f>
        <v>0</v>
      </c>
      <c r="F458" s="303">
        <f>F460+F461+F462</f>
        <v>0</v>
      </c>
      <c r="G458" s="303">
        <f t="shared" ref="G458:J458" si="576">G436</f>
        <v>0</v>
      </c>
      <c r="H458" s="303" t="e">
        <f>I458</f>
        <v>#REF!</v>
      </c>
      <c r="I458" s="303" t="e">
        <f>I460+I461+I462</f>
        <v>#REF!</v>
      </c>
      <c r="J458" s="303">
        <f t="shared" si="576"/>
        <v>0</v>
      </c>
      <c r="K458" s="303">
        <f>L458</f>
        <v>0</v>
      </c>
      <c r="L458" s="303">
        <f>L459+L463</f>
        <v>0</v>
      </c>
      <c r="M458" s="303"/>
      <c r="N458" s="303"/>
      <c r="O458" s="355"/>
      <c r="P458" s="303" t="e">
        <f>R458</f>
        <v>#REF!</v>
      </c>
      <c r="Q458" s="303"/>
      <c r="R458" s="303" t="e">
        <f>R459+R463</f>
        <v>#REF!</v>
      </c>
      <c r="S458" s="303"/>
      <c r="T458" s="303"/>
      <c r="U458" s="303"/>
      <c r="V458" s="303"/>
      <c r="W458" s="303"/>
      <c r="X458" s="303">
        <f>X436</f>
        <v>0</v>
      </c>
      <c r="Y458" s="303"/>
      <c r="Z458" s="303" t="e">
        <f>AB458</f>
        <v>#REF!</v>
      </c>
      <c r="AA458" s="303"/>
      <c r="AB458" s="303" t="e">
        <f>AB459+AB463</f>
        <v>#REF!</v>
      </c>
      <c r="AC458" s="303"/>
      <c r="AD458" s="303"/>
      <c r="AE458" s="303"/>
      <c r="AF458" s="303"/>
      <c r="AG458" s="303"/>
      <c r="AH458" s="303">
        <f>AH436</f>
        <v>0</v>
      </c>
      <c r="AI458" s="303"/>
      <c r="AJ458" s="303" t="e">
        <f>AL458</f>
        <v>#REF!</v>
      </c>
      <c r="AK458" s="303"/>
      <c r="AL458" s="303" t="e">
        <f>AL459+AL463</f>
        <v>#REF!</v>
      </c>
      <c r="AM458" s="355"/>
      <c r="AN458" s="355"/>
      <c r="AO458" s="355"/>
      <c r="AP458" s="303"/>
      <c r="AQ458" s="303"/>
      <c r="AR458" s="303">
        <f>AR436</f>
        <v>0</v>
      </c>
      <c r="AS458" s="303"/>
      <c r="AT458" s="331">
        <f>AT459+AT463</f>
        <v>0</v>
      </c>
      <c r="AU458" s="331"/>
      <c r="AV458" s="351"/>
      <c r="AW458" s="331" t="e">
        <f>AX458</f>
        <v>#REF!</v>
      </c>
      <c r="AX458" s="331" t="e">
        <f>AX460+AX461+AX462</f>
        <v>#REF!</v>
      </c>
      <c r="AY458" s="331"/>
      <c r="AZ458" s="351"/>
      <c r="BA458" s="331">
        <f>BB458</f>
        <v>0</v>
      </c>
      <c r="BB458" s="331">
        <f>BB459+BB463</f>
        <v>0</v>
      </c>
      <c r="BC458" s="331"/>
      <c r="BD458" s="351"/>
      <c r="BE458" s="331" t="e">
        <f>BG458</f>
        <v>#REF!</v>
      </c>
      <c r="BF458" s="398" t="e">
        <f t="shared" si="557"/>
        <v>#REF!</v>
      </c>
      <c r="BG458" s="331" t="e">
        <f>BG459+BG463</f>
        <v>#REF!</v>
      </c>
      <c r="BH458" s="398" t="e">
        <f t="shared" si="560"/>
        <v>#REF!</v>
      </c>
      <c r="BI458" s="331"/>
      <c r="BJ458" s="331"/>
      <c r="BK458" s="331">
        <f>BK436</f>
        <v>0</v>
      </c>
      <c r="BL458" s="331"/>
      <c r="BM458" s="41"/>
      <c r="BN458" s="41"/>
    </row>
    <row r="459" spans="2:66" s="42" customFormat="1" ht="45.75" hidden="1" customHeight="1" x14ac:dyDescent="0.25">
      <c r="B459" s="301"/>
      <c r="C459" s="186" t="s">
        <v>56</v>
      </c>
      <c r="D459" s="303"/>
      <c r="E459" s="303"/>
      <c r="F459" s="303"/>
      <c r="G459" s="303"/>
      <c r="H459" s="303"/>
      <c r="I459" s="303"/>
      <c r="J459" s="303"/>
      <c r="K459" s="303">
        <f>L459</f>
        <v>0</v>
      </c>
      <c r="L459" s="303">
        <f>SUM(L460:L462)</f>
        <v>0</v>
      </c>
      <c r="M459" s="303"/>
      <c r="N459" s="355"/>
      <c r="O459" s="355"/>
      <c r="P459" s="303" t="e">
        <f>R459</f>
        <v>#REF!</v>
      </c>
      <c r="Q459" s="303"/>
      <c r="R459" s="303" t="e">
        <f>SUM(R460:R462)</f>
        <v>#REF!</v>
      </c>
      <c r="S459" s="303"/>
      <c r="T459" s="303"/>
      <c r="U459" s="303"/>
      <c r="V459" s="303"/>
      <c r="W459" s="303"/>
      <c r="X459" s="303"/>
      <c r="Y459" s="303"/>
      <c r="Z459" s="303" t="e">
        <f>AB459</f>
        <v>#REF!</v>
      </c>
      <c r="AA459" s="303"/>
      <c r="AB459" s="303" t="e">
        <f>SUM(AB460:AB462)</f>
        <v>#REF!</v>
      </c>
      <c r="AC459" s="303"/>
      <c r="AD459" s="303"/>
      <c r="AE459" s="303"/>
      <c r="AF459" s="303"/>
      <c r="AG459" s="303"/>
      <c r="AH459" s="303"/>
      <c r="AI459" s="303"/>
      <c r="AJ459" s="303" t="e">
        <f>AL459</f>
        <v>#REF!</v>
      </c>
      <c r="AK459" s="303"/>
      <c r="AL459" s="303" t="e">
        <f>SUM(AL460:AL462)</f>
        <v>#REF!</v>
      </c>
      <c r="AM459" s="355"/>
      <c r="AN459" s="355"/>
      <c r="AO459" s="355"/>
      <c r="AP459" s="303"/>
      <c r="AQ459" s="303"/>
      <c r="AR459" s="303"/>
      <c r="AS459" s="303"/>
      <c r="AT459" s="331">
        <f>SUM(AT460:AT462)</f>
        <v>0</v>
      </c>
      <c r="AU459" s="351"/>
      <c r="AV459" s="351"/>
      <c r="AW459" s="331"/>
      <c r="AX459" s="331"/>
      <c r="AY459" s="351"/>
      <c r="AZ459" s="351"/>
      <c r="BA459" s="331">
        <f>BB459</f>
        <v>0</v>
      </c>
      <c r="BB459" s="331">
        <f>SUM(BB460:BB462)</f>
        <v>0</v>
      </c>
      <c r="BC459" s="351"/>
      <c r="BD459" s="351"/>
      <c r="BE459" s="331" t="e">
        <f>BG459</f>
        <v>#REF!</v>
      </c>
      <c r="BF459" s="398" t="e">
        <f t="shared" si="557"/>
        <v>#REF!</v>
      </c>
      <c r="BG459" s="331" t="e">
        <f>SUM(BG460:BG462)</f>
        <v>#REF!</v>
      </c>
      <c r="BH459" s="398" t="e">
        <f t="shared" si="560"/>
        <v>#REF!</v>
      </c>
      <c r="BI459" s="331"/>
      <c r="BJ459" s="331"/>
      <c r="BK459" s="331"/>
      <c r="BL459" s="331"/>
      <c r="BM459" s="41"/>
      <c r="BN459" s="41"/>
    </row>
    <row r="460" spans="2:66" s="42" customFormat="1" ht="33.75" hidden="1" customHeight="1" x14ac:dyDescent="0.25">
      <c r="B460" s="301"/>
      <c r="C460" s="191" t="s">
        <v>65</v>
      </c>
      <c r="D460" s="303"/>
      <c r="E460" s="355">
        <f>F460</f>
        <v>0</v>
      </c>
      <c r="F460" s="355">
        <v>0</v>
      </c>
      <c r="G460" s="303"/>
      <c r="H460" s="355" t="e">
        <f>I460+J460</f>
        <v>#REF!</v>
      </c>
      <c r="I460" s="355" t="e">
        <f>L460-#REF!</f>
        <v>#REF!</v>
      </c>
      <c r="J460" s="303"/>
      <c r="K460" s="355">
        <f>L460</f>
        <v>0</v>
      </c>
      <c r="L460" s="355">
        <v>0</v>
      </c>
      <c r="M460" s="355"/>
      <c r="N460" s="355"/>
      <c r="O460" s="355"/>
      <c r="P460" s="355" t="e">
        <f>R460</f>
        <v>#REF!</v>
      </c>
      <c r="Q460" s="355"/>
      <c r="R460" s="355" t="e">
        <f>#REF!-L460</f>
        <v>#REF!</v>
      </c>
      <c r="S460" s="355"/>
      <c r="T460" s="355"/>
      <c r="U460" s="355"/>
      <c r="V460" s="303"/>
      <c r="W460" s="303"/>
      <c r="X460" s="303"/>
      <c r="Y460" s="303"/>
      <c r="Z460" s="355" t="e">
        <f>AB460</f>
        <v>#REF!</v>
      </c>
      <c r="AA460" s="355"/>
      <c r="AB460" s="355" t="e">
        <f>#REF!-X460</f>
        <v>#REF!</v>
      </c>
      <c r="AC460" s="355"/>
      <c r="AD460" s="355"/>
      <c r="AE460" s="355"/>
      <c r="AF460" s="303"/>
      <c r="AG460" s="303"/>
      <c r="AH460" s="303"/>
      <c r="AI460" s="303"/>
      <c r="AJ460" s="355" t="e">
        <f>AL460</f>
        <v>#REF!</v>
      </c>
      <c r="AK460" s="303"/>
      <c r="AL460" s="355" t="e">
        <f>#REF!-AH460</f>
        <v>#REF!</v>
      </c>
      <c r="AM460" s="355"/>
      <c r="AN460" s="355"/>
      <c r="AO460" s="355"/>
      <c r="AP460" s="303"/>
      <c r="AQ460" s="303"/>
      <c r="AR460" s="303"/>
      <c r="AS460" s="303"/>
      <c r="AT460" s="351">
        <f>BB460-AF460</f>
        <v>0</v>
      </c>
      <c r="AU460" s="351"/>
      <c r="AV460" s="351"/>
      <c r="AW460" s="351" t="e">
        <f>AX460</f>
        <v>#REF!</v>
      </c>
      <c r="AX460" s="351" t="e">
        <f>BE460-AJ460</f>
        <v>#REF!</v>
      </c>
      <c r="AY460" s="351"/>
      <c r="AZ460" s="351"/>
      <c r="BA460" s="351">
        <f>BB460</f>
        <v>0</v>
      </c>
      <c r="BB460" s="351">
        <v>0</v>
      </c>
      <c r="BC460" s="351"/>
      <c r="BD460" s="351"/>
      <c r="BE460" s="351" t="e">
        <f>BG460</f>
        <v>#REF!</v>
      </c>
      <c r="BF460" s="398" t="e">
        <f t="shared" si="557"/>
        <v>#REF!</v>
      </c>
      <c r="BG460" s="351" t="e">
        <f>#REF!-BC460</f>
        <v>#REF!</v>
      </c>
      <c r="BH460" s="398" t="e">
        <f t="shared" si="560"/>
        <v>#REF!</v>
      </c>
      <c r="BI460" s="331"/>
      <c r="BJ460" s="331"/>
      <c r="BK460" s="331"/>
      <c r="BL460" s="331"/>
      <c r="BM460" s="41"/>
      <c r="BN460" s="41"/>
    </row>
    <row r="461" spans="2:66" s="42" customFormat="1" ht="40.5" hidden="1" customHeight="1" x14ac:dyDescent="0.25">
      <c r="B461" s="301"/>
      <c r="C461" s="191" t="s">
        <v>73</v>
      </c>
      <c r="D461" s="303"/>
      <c r="E461" s="355">
        <f>F461</f>
        <v>0</v>
      </c>
      <c r="F461" s="355">
        <v>0</v>
      </c>
      <c r="G461" s="303"/>
      <c r="H461" s="355" t="e">
        <f>I461+J461</f>
        <v>#REF!</v>
      </c>
      <c r="I461" s="355" t="e">
        <f>L461-#REF!</f>
        <v>#REF!</v>
      </c>
      <c r="J461" s="303"/>
      <c r="K461" s="355">
        <f>L461</f>
        <v>0</v>
      </c>
      <c r="L461" s="355">
        <v>0</v>
      </c>
      <c r="M461" s="355"/>
      <c r="N461" s="355"/>
      <c r="O461" s="355"/>
      <c r="P461" s="355" t="e">
        <f>R461</f>
        <v>#REF!</v>
      </c>
      <c r="Q461" s="355"/>
      <c r="R461" s="355" t="e">
        <f>#REF!-L461</f>
        <v>#REF!</v>
      </c>
      <c r="S461" s="355"/>
      <c r="T461" s="355"/>
      <c r="U461" s="355"/>
      <c r="V461" s="303"/>
      <c r="W461" s="303"/>
      <c r="X461" s="303"/>
      <c r="Y461" s="303"/>
      <c r="Z461" s="355" t="e">
        <f>AB461</f>
        <v>#REF!</v>
      </c>
      <c r="AA461" s="355"/>
      <c r="AB461" s="355" t="e">
        <f>#REF!-X461</f>
        <v>#REF!</v>
      </c>
      <c r="AC461" s="355"/>
      <c r="AD461" s="355"/>
      <c r="AE461" s="355"/>
      <c r="AF461" s="303"/>
      <c r="AG461" s="303"/>
      <c r="AH461" s="303"/>
      <c r="AI461" s="303"/>
      <c r="AJ461" s="355" t="e">
        <f>AL461</f>
        <v>#REF!</v>
      </c>
      <c r="AK461" s="303"/>
      <c r="AL461" s="355" t="e">
        <f>#REF!-AH461</f>
        <v>#REF!</v>
      </c>
      <c r="AM461" s="355"/>
      <c r="AN461" s="355"/>
      <c r="AO461" s="355"/>
      <c r="AP461" s="303"/>
      <c r="AQ461" s="303"/>
      <c r="AR461" s="303"/>
      <c r="AS461" s="303"/>
      <c r="AT461" s="351">
        <f>BB461-AF461</f>
        <v>0</v>
      </c>
      <c r="AU461" s="351"/>
      <c r="AV461" s="351"/>
      <c r="AW461" s="351" t="e">
        <f>AX461</f>
        <v>#REF!</v>
      </c>
      <c r="AX461" s="351" t="e">
        <f>BE461-AJ461</f>
        <v>#REF!</v>
      </c>
      <c r="AY461" s="351"/>
      <c r="AZ461" s="351"/>
      <c r="BA461" s="351">
        <f>BB461</f>
        <v>0</v>
      </c>
      <c r="BB461" s="351">
        <v>0</v>
      </c>
      <c r="BC461" s="351"/>
      <c r="BD461" s="351"/>
      <c r="BE461" s="351" t="e">
        <f>BG461</f>
        <v>#REF!</v>
      </c>
      <c r="BF461" s="398" t="e">
        <f t="shared" si="557"/>
        <v>#REF!</v>
      </c>
      <c r="BG461" s="351" t="e">
        <f>#REF!-BC461</f>
        <v>#REF!</v>
      </c>
      <c r="BH461" s="398" t="e">
        <f t="shared" si="560"/>
        <v>#REF!</v>
      </c>
      <c r="BI461" s="331"/>
      <c r="BJ461" s="331"/>
      <c r="BK461" s="331"/>
      <c r="BL461" s="331"/>
      <c r="BM461" s="41"/>
      <c r="BN461" s="41"/>
    </row>
    <row r="462" spans="2:66" s="42" customFormat="1" ht="28.5" hidden="1" customHeight="1" x14ac:dyDescent="0.25">
      <c r="B462" s="301"/>
      <c r="C462" s="191" t="s">
        <v>75</v>
      </c>
      <c r="D462" s="303"/>
      <c r="E462" s="355">
        <f>F462</f>
        <v>0</v>
      </c>
      <c r="F462" s="355">
        <v>0</v>
      </c>
      <c r="G462" s="303"/>
      <c r="H462" s="355" t="e">
        <f>I462+J462</f>
        <v>#REF!</v>
      </c>
      <c r="I462" s="355" t="e">
        <f>L462-#REF!</f>
        <v>#REF!</v>
      </c>
      <c r="J462" s="303"/>
      <c r="K462" s="355">
        <f>L462</f>
        <v>0</v>
      </c>
      <c r="L462" s="355">
        <v>0</v>
      </c>
      <c r="M462" s="355"/>
      <c r="N462" s="355"/>
      <c r="O462" s="355"/>
      <c r="P462" s="355" t="e">
        <f>R462</f>
        <v>#REF!</v>
      </c>
      <c r="Q462" s="355"/>
      <c r="R462" s="355" t="e">
        <f>#REF!-L462</f>
        <v>#REF!</v>
      </c>
      <c r="S462" s="355"/>
      <c r="T462" s="355"/>
      <c r="U462" s="355"/>
      <c r="V462" s="303"/>
      <c r="W462" s="303"/>
      <c r="X462" s="303"/>
      <c r="Y462" s="303"/>
      <c r="Z462" s="355" t="e">
        <f>AB462</f>
        <v>#REF!</v>
      </c>
      <c r="AA462" s="355"/>
      <c r="AB462" s="355" t="e">
        <f>#REF!-X462</f>
        <v>#REF!</v>
      </c>
      <c r="AC462" s="355"/>
      <c r="AD462" s="355"/>
      <c r="AE462" s="355"/>
      <c r="AF462" s="303"/>
      <c r="AG462" s="303"/>
      <c r="AH462" s="303"/>
      <c r="AI462" s="303"/>
      <c r="AJ462" s="355" t="e">
        <f>AL462</f>
        <v>#REF!</v>
      </c>
      <c r="AK462" s="303"/>
      <c r="AL462" s="355" t="e">
        <f>#REF!-AH462</f>
        <v>#REF!</v>
      </c>
      <c r="AM462" s="355"/>
      <c r="AN462" s="355"/>
      <c r="AO462" s="355"/>
      <c r="AP462" s="303"/>
      <c r="AQ462" s="303"/>
      <c r="AR462" s="303"/>
      <c r="AS462" s="303"/>
      <c r="AT462" s="351">
        <f>BB462-AF462</f>
        <v>0</v>
      </c>
      <c r="AU462" s="351"/>
      <c r="AV462" s="351"/>
      <c r="AW462" s="351" t="e">
        <f>AX462</f>
        <v>#REF!</v>
      </c>
      <c r="AX462" s="351" t="e">
        <f>BE462-AJ462</f>
        <v>#REF!</v>
      </c>
      <c r="AY462" s="351"/>
      <c r="AZ462" s="351"/>
      <c r="BA462" s="351">
        <f>BB462</f>
        <v>0</v>
      </c>
      <c r="BB462" s="351">
        <v>0</v>
      </c>
      <c r="BC462" s="351"/>
      <c r="BD462" s="351"/>
      <c r="BE462" s="351" t="e">
        <f>BG462</f>
        <v>#REF!</v>
      </c>
      <c r="BF462" s="398" t="e">
        <f t="shared" si="557"/>
        <v>#REF!</v>
      </c>
      <c r="BG462" s="351" t="e">
        <f>#REF!-BC462</f>
        <v>#REF!</v>
      </c>
      <c r="BH462" s="398" t="e">
        <f t="shared" si="560"/>
        <v>#REF!</v>
      </c>
      <c r="BI462" s="331"/>
      <c r="BJ462" s="331"/>
      <c r="BK462" s="331"/>
      <c r="BL462" s="331"/>
      <c r="BM462" s="41"/>
      <c r="BN462" s="41"/>
    </row>
    <row r="463" spans="2:66" s="36" customFormat="1" ht="46.5" hidden="1" customHeight="1" x14ac:dyDescent="0.25">
      <c r="B463" s="307"/>
      <c r="C463" s="187"/>
      <c r="D463" s="308"/>
      <c r="E463" s="308"/>
      <c r="F463" s="308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  <c r="Q463" s="308"/>
      <c r="R463" s="308"/>
      <c r="S463" s="308"/>
      <c r="T463" s="308"/>
      <c r="U463" s="308"/>
      <c r="V463" s="308"/>
      <c r="W463" s="308"/>
      <c r="X463" s="308"/>
      <c r="Y463" s="308"/>
      <c r="Z463" s="308"/>
      <c r="AA463" s="308"/>
      <c r="AB463" s="308"/>
      <c r="AC463" s="308"/>
      <c r="AD463" s="308"/>
      <c r="AE463" s="308"/>
      <c r="AF463" s="308"/>
      <c r="AG463" s="308"/>
      <c r="AH463" s="308"/>
      <c r="AI463" s="308"/>
      <c r="AJ463" s="308"/>
      <c r="AK463" s="308"/>
      <c r="AL463" s="308"/>
      <c r="AM463" s="355"/>
      <c r="AN463" s="355"/>
      <c r="AO463" s="355"/>
      <c r="AP463" s="308"/>
      <c r="AQ463" s="308"/>
      <c r="AR463" s="308"/>
      <c r="AS463" s="308"/>
      <c r="AT463" s="310"/>
      <c r="AU463" s="310"/>
      <c r="AV463" s="310"/>
      <c r="AW463" s="310"/>
      <c r="AX463" s="310"/>
      <c r="AY463" s="310"/>
      <c r="AZ463" s="310"/>
      <c r="BA463" s="310"/>
      <c r="BB463" s="310"/>
      <c r="BC463" s="310"/>
      <c r="BD463" s="310"/>
      <c r="BE463" s="310"/>
      <c r="BF463" s="398" t="e">
        <f t="shared" si="557"/>
        <v>#DIV/0!</v>
      </c>
      <c r="BG463" s="310"/>
      <c r="BH463" s="398" t="e">
        <f t="shared" si="560"/>
        <v>#DIV/0!</v>
      </c>
      <c r="BI463" s="310"/>
      <c r="BJ463" s="310"/>
      <c r="BK463" s="310"/>
      <c r="BL463" s="310"/>
    </row>
    <row r="464" spans="2:66" s="42" customFormat="1" ht="162.75" hidden="1" customHeight="1" x14ac:dyDescent="0.25">
      <c r="B464" s="301" t="s">
        <v>191</v>
      </c>
      <c r="C464" s="190" t="s">
        <v>192</v>
      </c>
      <c r="D464" s="303">
        <f>D440</f>
        <v>0</v>
      </c>
      <c r="E464" s="303">
        <f>F464</f>
        <v>0</v>
      </c>
      <c r="F464" s="303">
        <f>F465</f>
        <v>0</v>
      </c>
      <c r="G464" s="303">
        <f t="shared" ref="G464:J464" si="577">G440</f>
        <v>0</v>
      </c>
      <c r="H464" s="303" t="e">
        <f>I464</f>
        <v>#REF!</v>
      </c>
      <c r="I464" s="303" t="e">
        <f>I465+I467</f>
        <v>#REF!</v>
      </c>
      <c r="J464" s="303">
        <f t="shared" si="577"/>
        <v>0</v>
      </c>
      <c r="K464" s="303">
        <f>L464</f>
        <v>0</v>
      </c>
      <c r="L464" s="355">
        <f>L465+L467</f>
        <v>0</v>
      </c>
      <c r="M464" s="355"/>
      <c r="N464" s="355"/>
      <c r="O464" s="355"/>
      <c r="P464" s="303">
        <f>P440</f>
        <v>0</v>
      </c>
      <c r="Q464" s="303"/>
      <c r="R464" s="303">
        <f>R440</f>
        <v>0</v>
      </c>
      <c r="S464" s="303"/>
      <c r="T464" s="303"/>
      <c r="U464" s="303"/>
      <c r="V464" s="303"/>
      <c r="W464" s="303"/>
      <c r="X464" s="303">
        <f>X440</f>
        <v>0</v>
      </c>
      <c r="Y464" s="303"/>
      <c r="Z464" s="303">
        <f>Z440</f>
        <v>0</v>
      </c>
      <c r="AA464" s="303"/>
      <c r="AB464" s="303">
        <f>AB440</f>
        <v>0</v>
      </c>
      <c r="AC464" s="303"/>
      <c r="AD464" s="303"/>
      <c r="AE464" s="303"/>
      <c r="AF464" s="303"/>
      <c r="AG464" s="303"/>
      <c r="AH464" s="303">
        <f>AH440</f>
        <v>0</v>
      </c>
      <c r="AI464" s="303"/>
      <c r="AJ464" s="303">
        <f>AJ440</f>
        <v>0</v>
      </c>
      <c r="AK464" s="303"/>
      <c r="AL464" s="303">
        <f>AL440</f>
        <v>0</v>
      </c>
      <c r="AM464" s="355"/>
      <c r="AN464" s="355"/>
      <c r="AO464" s="355"/>
      <c r="AP464" s="303"/>
      <c r="AQ464" s="303"/>
      <c r="AR464" s="303">
        <f>AR440</f>
        <v>0</v>
      </c>
      <c r="AS464" s="303"/>
      <c r="AT464" s="331">
        <f>AT465+AT467</f>
        <v>0</v>
      </c>
      <c r="AU464" s="351"/>
      <c r="AV464" s="351"/>
      <c r="AW464" s="331">
        <f>AX464</f>
        <v>0</v>
      </c>
      <c r="AX464" s="331">
        <f>AX465+AX467</f>
        <v>0</v>
      </c>
      <c r="AY464" s="351"/>
      <c r="AZ464" s="351"/>
      <c r="BA464" s="331">
        <f>BB464</f>
        <v>0</v>
      </c>
      <c r="BB464" s="331">
        <f>BB465+BB467</f>
        <v>0</v>
      </c>
      <c r="BC464" s="351"/>
      <c r="BD464" s="351"/>
      <c r="BE464" s="331">
        <f>BE440</f>
        <v>0</v>
      </c>
      <c r="BF464" s="398" t="e">
        <f t="shared" si="557"/>
        <v>#DIV/0!</v>
      </c>
      <c r="BG464" s="331">
        <f>BG440</f>
        <v>0</v>
      </c>
      <c r="BH464" s="398" t="e">
        <f t="shared" si="560"/>
        <v>#DIV/0!</v>
      </c>
      <c r="BI464" s="331"/>
      <c r="BJ464" s="331"/>
      <c r="BK464" s="331">
        <f>BK440</f>
        <v>0</v>
      </c>
      <c r="BL464" s="331"/>
      <c r="BM464" s="41"/>
      <c r="BN464" s="41"/>
    </row>
    <row r="465" spans="1:66" s="42" customFormat="1" ht="48" hidden="1" customHeight="1" x14ac:dyDescent="0.25">
      <c r="B465" s="301"/>
      <c r="C465" s="191" t="s">
        <v>65</v>
      </c>
      <c r="D465" s="303"/>
      <c r="E465" s="355">
        <f>F465</f>
        <v>0</v>
      </c>
      <c r="F465" s="355">
        <v>0</v>
      </c>
      <c r="G465" s="303"/>
      <c r="H465" s="355" t="e">
        <f>I465+J465</f>
        <v>#REF!</v>
      </c>
      <c r="I465" s="355" t="e">
        <f>L465-#REF!</f>
        <v>#REF!</v>
      </c>
      <c r="J465" s="303"/>
      <c r="K465" s="355">
        <f>L465</f>
        <v>0</v>
      </c>
      <c r="L465" s="355">
        <f>F441</f>
        <v>0</v>
      </c>
      <c r="M465" s="355"/>
      <c r="N465" s="355"/>
      <c r="O465" s="355"/>
      <c r="P465" s="303"/>
      <c r="Q465" s="303"/>
      <c r="R465" s="303"/>
      <c r="S465" s="303"/>
      <c r="T465" s="303"/>
      <c r="U465" s="303"/>
      <c r="V465" s="303"/>
      <c r="W465" s="303"/>
      <c r="X465" s="303"/>
      <c r="Y465" s="303"/>
      <c r="Z465" s="303"/>
      <c r="AA465" s="303"/>
      <c r="AB465" s="303"/>
      <c r="AC465" s="303"/>
      <c r="AD465" s="303"/>
      <c r="AE465" s="303"/>
      <c r="AF465" s="303"/>
      <c r="AG465" s="303"/>
      <c r="AH465" s="303"/>
      <c r="AI465" s="303"/>
      <c r="AJ465" s="303"/>
      <c r="AK465" s="303"/>
      <c r="AL465" s="303"/>
      <c r="AM465" s="355"/>
      <c r="AN465" s="355"/>
      <c r="AO465" s="355"/>
      <c r="AP465" s="303"/>
      <c r="AQ465" s="303"/>
      <c r="AR465" s="303"/>
      <c r="AS465" s="303"/>
      <c r="AT465" s="351">
        <f>AL441</f>
        <v>0</v>
      </c>
      <c r="AU465" s="351"/>
      <c r="AV465" s="351"/>
      <c r="AW465" s="351">
        <f>AX465</f>
        <v>0</v>
      </c>
      <c r="AX465" s="351">
        <f>AR441</f>
        <v>0</v>
      </c>
      <c r="AY465" s="351"/>
      <c r="AZ465" s="351"/>
      <c r="BA465" s="351">
        <f>BB465</f>
        <v>0</v>
      </c>
      <c r="BB465" s="351">
        <f>AR441</f>
        <v>0</v>
      </c>
      <c r="BC465" s="351"/>
      <c r="BD465" s="351"/>
      <c r="BE465" s="331"/>
      <c r="BF465" s="398" t="e">
        <f t="shared" si="557"/>
        <v>#DIV/0!</v>
      </c>
      <c r="BG465" s="331"/>
      <c r="BH465" s="398" t="e">
        <f t="shared" si="560"/>
        <v>#DIV/0!</v>
      </c>
      <c r="BI465" s="331"/>
      <c r="BJ465" s="331"/>
      <c r="BK465" s="331"/>
      <c r="BL465" s="331"/>
      <c r="BM465" s="41"/>
      <c r="BN465" s="41"/>
    </row>
    <row r="466" spans="1:66" s="42" customFormat="1" ht="48" hidden="1" customHeight="1" x14ac:dyDescent="0.25">
      <c r="B466" s="301"/>
      <c r="C466" s="191" t="s">
        <v>73</v>
      </c>
      <c r="D466" s="303"/>
      <c r="E466" s="355"/>
      <c r="F466" s="355"/>
      <c r="G466" s="303"/>
      <c r="H466" s="355"/>
      <c r="I466" s="355"/>
      <c r="J466" s="303"/>
      <c r="K466" s="355"/>
      <c r="L466" s="355"/>
      <c r="M466" s="355"/>
      <c r="N466" s="355"/>
      <c r="O466" s="355"/>
      <c r="P466" s="303"/>
      <c r="Q466" s="303"/>
      <c r="R466" s="303"/>
      <c r="S466" s="303"/>
      <c r="T466" s="303"/>
      <c r="U466" s="303"/>
      <c r="V466" s="303"/>
      <c r="W466" s="303"/>
      <c r="X466" s="303"/>
      <c r="Y466" s="303"/>
      <c r="Z466" s="303"/>
      <c r="AA466" s="303"/>
      <c r="AB466" s="303"/>
      <c r="AC466" s="303"/>
      <c r="AD466" s="303"/>
      <c r="AE466" s="303"/>
      <c r="AF466" s="303"/>
      <c r="AG466" s="303"/>
      <c r="AH466" s="303"/>
      <c r="AI466" s="303"/>
      <c r="AJ466" s="303"/>
      <c r="AK466" s="303"/>
      <c r="AL466" s="303"/>
      <c r="AM466" s="355"/>
      <c r="AN466" s="355"/>
      <c r="AO466" s="355"/>
      <c r="AP466" s="303"/>
      <c r="AQ466" s="303"/>
      <c r="AR466" s="303"/>
      <c r="AS466" s="303"/>
      <c r="AT466" s="351"/>
      <c r="AU466" s="351"/>
      <c r="AV466" s="351"/>
      <c r="AW466" s="351"/>
      <c r="AX466" s="351"/>
      <c r="AY466" s="351"/>
      <c r="AZ466" s="351"/>
      <c r="BA466" s="351"/>
      <c r="BB466" s="351"/>
      <c r="BC466" s="351"/>
      <c r="BD466" s="351"/>
      <c r="BE466" s="331"/>
      <c r="BF466" s="398" t="e">
        <f t="shared" si="557"/>
        <v>#DIV/0!</v>
      </c>
      <c r="BG466" s="331"/>
      <c r="BH466" s="398" t="e">
        <f t="shared" si="560"/>
        <v>#DIV/0!</v>
      </c>
      <c r="BI466" s="331"/>
      <c r="BJ466" s="331"/>
      <c r="BK466" s="331"/>
      <c r="BL466" s="331"/>
      <c r="BM466" s="41"/>
      <c r="BN466" s="41"/>
    </row>
    <row r="467" spans="1:66" s="42" customFormat="1" ht="39.75" hidden="1" customHeight="1" x14ac:dyDescent="0.25">
      <c r="B467" s="301"/>
      <c r="C467" s="191" t="s">
        <v>75</v>
      </c>
      <c r="D467" s="303"/>
      <c r="E467" s="355">
        <f>F467</f>
        <v>0</v>
      </c>
      <c r="F467" s="355">
        <v>0</v>
      </c>
      <c r="G467" s="303"/>
      <c r="H467" s="355" t="e">
        <f>I467+J467</f>
        <v>#REF!</v>
      </c>
      <c r="I467" s="355" t="e">
        <f>L467-#REF!</f>
        <v>#REF!</v>
      </c>
      <c r="J467" s="303"/>
      <c r="K467" s="355">
        <f>L467</f>
        <v>0</v>
      </c>
      <c r="L467" s="355">
        <f>F442</f>
        <v>0</v>
      </c>
      <c r="M467" s="355"/>
      <c r="N467" s="355"/>
      <c r="O467" s="355"/>
      <c r="P467" s="303"/>
      <c r="Q467" s="303"/>
      <c r="R467" s="303"/>
      <c r="S467" s="303"/>
      <c r="T467" s="303"/>
      <c r="U467" s="303"/>
      <c r="V467" s="303"/>
      <c r="W467" s="303"/>
      <c r="X467" s="303"/>
      <c r="Y467" s="303"/>
      <c r="Z467" s="303"/>
      <c r="AA467" s="303"/>
      <c r="AB467" s="303"/>
      <c r="AC467" s="303"/>
      <c r="AD467" s="303"/>
      <c r="AE467" s="303"/>
      <c r="AF467" s="303"/>
      <c r="AG467" s="303"/>
      <c r="AH467" s="303"/>
      <c r="AI467" s="303"/>
      <c r="AJ467" s="303"/>
      <c r="AK467" s="303"/>
      <c r="AL467" s="303"/>
      <c r="AM467" s="355"/>
      <c r="AN467" s="355"/>
      <c r="AO467" s="355"/>
      <c r="AP467" s="303"/>
      <c r="AQ467" s="303"/>
      <c r="AR467" s="303"/>
      <c r="AS467" s="303"/>
      <c r="AT467" s="351">
        <f>AL442</f>
        <v>0</v>
      </c>
      <c r="AU467" s="351"/>
      <c r="AV467" s="351"/>
      <c r="AW467" s="351">
        <f>AX467</f>
        <v>0</v>
      </c>
      <c r="AX467" s="351">
        <f>AR442</f>
        <v>0</v>
      </c>
      <c r="AY467" s="351"/>
      <c r="AZ467" s="351"/>
      <c r="BA467" s="351">
        <f>BB467</f>
        <v>0</v>
      </c>
      <c r="BB467" s="351">
        <f>AR442</f>
        <v>0</v>
      </c>
      <c r="BC467" s="351"/>
      <c r="BD467" s="351"/>
      <c r="BE467" s="331"/>
      <c r="BF467" s="398" t="e">
        <f t="shared" si="557"/>
        <v>#DIV/0!</v>
      </c>
      <c r="BG467" s="331"/>
      <c r="BH467" s="398" t="e">
        <f t="shared" si="560"/>
        <v>#DIV/0!</v>
      </c>
      <c r="BI467" s="331"/>
      <c r="BJ467" s="331"/>
      <c r="BK467" s="331"/>
      <c r="BL467" s="331"/>
      <c r="BM467" s="41"/>
      <c r="BN467" s="41"/>
    </row>
    <row r="468" spans="1:66" s="81" customFormat="1" ht="40.5" hidden="1" customHeight="1" x14ac:dyDescent="0.3">
      <c r="B468" s="587" t="s">
        <v>193</v>
      </c>
      <c r="C468" s="587"/>
      <c r="D468" s="347" t="e">
        <f>#REF!+D380+D446+D449+D435</f>
        <v>#REF!</v>
      </c>
      <c r="E468" s="347" t="e">
        <f>#REF!+E380+E446+E449+E435</f>
        <v>#REF!</v>
      </c>
      <c r="F468" s="347" t="e">
        <f>#REF!+F380+F446+F449+F435</f>
        <v>#REF!</v>
      </c>
      <c r="G468" s="347" t="e">
        <f>#REF!+G380+G446+G449+G435</f>
        <v>#REF!</v>
      </c>
      <c r="H468" s="347" t="e">
        <f>#REF!+H380+H446+H449+H435</f>
        <v>#REF!</v>
      </c>
      <c r="I468" s="347" t="e">
        <f>#REF!+I380+I446+I449+I435</f>
        <v>#REF!</v>
      </c>
      <c r="J468" s="347" t="e">
        <f>#REF!+J380+J446+J449+J435</f>
        <v>#REF!</v>
      </c>
      <c r="K468" s="347" t="e">
        <f>#REF!+K380+K446+K449+K435</f>
        <v>#REF!</v>
      </c>
      <c r="L468" s="347" t="e">
        <f>#REF!+L380+L446+L449+L435</f>
        <v>#REF!</v>
      </c>
      <c r="M468" s="347"/>
      <c r="N468" s="347" t="e">
        <f>#REF!+N380+N446+N449+N435</f>
        <v>#REF!</v>
      </c>
      <c r="O468" s="347" t="e">
        <f>#REF!+O380+O446+O449+O435</f>
        <v>#REF!</v>
      </c>
      <c r="P468" s="347" t="e">
        <f>#REF!+P380+P446+P449+P435</f>
        <v>#REF!</v>
      </c>
      <c r="Q468" s="347"/>
      <c r="R468" s="347" t="e">
        <f>#REF!+R380+R446+R449+R435</f>
        <v>#REF!</v>
      </c>
      <c r="S468" s="347"/>
      <c r="T468" s="347"/>
      <c r="U468" s="347"/>
      <c r="V468" s="347" t="e">
        <f>#REF!+V380+V446+V449+V435</f>
        <v>#REF!</v>
      </c>
      <c r="W468" s="347"/>
      <c r="X468" s="347" t="e">
        <f>#REF!+X380+X446+X449+X435</f>
        <v>#REF!</v>
      </c>
      <c r="Y468" s="347"/>
      <c r="Z468" s="347" t="e">
        <f>#REF!+Z380+Z446+Z449+Z435</f>
        <v>#REF!</v>
      </c>
      <c r="AA468" s="347"/>
      <c r="AB468" s="347" t="e">
        <f>#REF!+AB380+AB446+AB449+AB435</f>
        <v>#REF!</v>
      </c>
      <c r="AC468" s="347"/>
      <c r="AD468" s="347"/>
      <c r="AE468" s="347"/>
      <c r="AF468" s="347" t="e">
        <f>#REF!+AF380+AF446+AF449+AF435</f>
        <v>#REF!</v>
      </c>
      <c r="AG468" s="347"/>
      <c r="AH468" s="347" t="e">
        <f>#REF!+AH380+AH446+AH449+AH435</f>
        <v>#REF!</v>
      </c>
      <c r="AI468" s="347"/>
      <c r="AJ468" s="347" t="e">
        <f>#REF!+AJ380+AJ446+AJ449+AJ435</f>
        <v>#REF!</v>
      </c>
      <c r="AK468" s="347"/>
      <c r="AL468" s="347" t="e">
        <f>#REF!+AL380+AL446+AL449+AL435</f>
        <v>#REF!</v>
      </c>
      <c r="AM468" s="355"/>
      <c r="AN468" s="355"/>
      <c r="AO468" s="355"/>
      <c r="AP468" s="347" t="e">
        <f>#REF!+AP380+AP446+AP449+AP435</f>
        <v>#REF!</v>
      </c>
      <c r="AQ468" s="347"/>
      <c r="AR468" s="347" t="e">
        <f>#REF!+AR380+AR446+AR449+AR435</f>
        <v>#REF!</v>
      </c>
      <c r="AS468" s="347"/>
      <c r="AT468" s="350" t="e">
        <f>#REF!+AT380+AT446+AT449+AT435</f>
        <v>#REF!</v>
      </c>
      <c r="AU468" s="350" t="e">
        <f>#REF!+AU380+AU446+AU449+AU435</f>
        <v>#REF!</v>
      </c>
      <c r="AV468" s="350" t="e">
        <f>#REF!+AV380+AV446+AV449+AV435</f>
        <v>#REF!</v>
      </c>
      <c r="AW468" s="350" t="e">
        <f>#REF!+AW380+AW446+AW449+AW435</f>
        <v>#REF!</v>
      </c>
      <c r="AX468" s="350" t="e">
        <f>#REF!+AX380+AX446+AX449+AX435</f>
        <v>#REF!</v>
      </c>
      <c r="AY468" s="350" t="e">
        <f>#REF!+AY380+AY446+AY449+AY435</f>
        <v>#REF!</v>
      </c>
      <c r="AZ468" s="350" t="e">
        <f>#REF!+AZ380+AZ446+AZ449+AZ435</f>
        <v>#REF!</v>
      </c>
      <c r="BA468" s="350" t="e">
        <f>#REF!+BA380+BA446+BA449+BA435</f>
        <v>#REF!</v>
      </c>
      <c r="BB468" s="350" t="e">
        <f>#REF!+BB380+BB446+BB449+BB435</f>
        <v>#REF!</v>
      </c>
      <c r="BC468" s="350" t="e">
        <f>#REF!+BC380+BC446+BC449+BC435</f>
        <v>#REF!</v>
      </c>
      <c r="BD468" s="350" t="e">
        <f>#REF!+BD380+BD446+BD449+BD435</f>
        <v>#REF!</v>
      </c>
      <c r="BE468" s="350" t="e">
        <f>#REF!+BE380+BE446+BE449+BE435</f>
        <v>#REF!</v>
      </c>
      <c r="BF468" s="398" t="e">
        <f t="shared" si="557"/>
        <v>#REF!</v>
      </c>
      <c r="BG468" s="350" t="e">
        <f>#REF!+BG380+BG446+BG449+BG435</f>
        <v>#REF!</v>
      </c>
      <c r="BH468" s="398" t="e">
        <f t="shared" si="560"/>
        <v>#REF!</v>
      </c>
      <c r="BI468" s="350" t="e">
        <f>#REF!+BI380+BI446+BI449+BI435</f>
        <v>#REF!</v>
      </c>
      <c r="BJ468" s="350"/>
      <c r="BK468" s="350" t="e">
        <f>#REF!+BK380+BK446+BK449+BK435</f>
        <v>#REF!</v>
      </c>
      <c r="BL468" s="350"/>
    </row>
    <row r="469" spans="1:66" s="42" customFormat="1" ht="69" hidden="1" customHeight="1" x14ac:dyDescent="0.25">
      <c r="B469" s="301"/>
      <c r="C469" s="186" t="s">
        <v>56</v>
      </c>
      <c r="D469" s="303" t="e">
        <f>#REF!+D380+D435+D446+D449</f>
        <v>#REF!</v>
      </c>
      <c r="E469" s="303"/>
      <c r="F469" s="303"/>
      <c r="G469" s="303"/>
      <c r="H469" s="303"/>
      <c r="I469" s="303"/>
      <c r="J469" s="303"/>
      <c r="K469" s="303" t="e">
        <f>L469+N469+O469</f>
        <v>#REF!</v>
      </c>
      <c r="L469" s="303" t="e">
        <f>#REF!+L380+L435+L446+L449</f>
        <v>#REF!</v>
      </c>
      <c r="M469" s="303"/>
      <c r="N469" s="303" t="e">
        <f>#REF!+N380+N435+N446+N449</f>
        <v>#REF!</v>
      </c>
      <c r="O469" s="303" t="e">
        <f>#REF!+O380+O435+O446+O449</f>
        <v>#REF!</v>
      </c>
      <c r="P469" s="303" t="e">
        <f>R469+V469+X469</f>
        <v>#REF!</v>
      </c>
      <c r="Q469" s="303"/>
      <c r="R469" s="303" t="e">
        <f>#REF!+R380+R435+R446+R449</f>
        <v>#REF!</v>
      </c>
      <c r="S469" s="303"/>
      <c r="T469" s="303"/>
      <c r="U469" s="303"/>
      <c r="V469" s="303" t="e">
        <f>#REF!+V380+V435+V446+V449</f>
        <v>#REF!</v>
      </c>
      <c r="W469" s="303"/>
      <c r="X469" s="303" t="e">
        <f>#REF!+X380+X435+X446+X449</f>
        <v>#REF!</v>
      </c>
      <c r="Y469" s="303"/>
      <c r="Z469" s="303" t="e">
        <f>AB469+AF469+AH469</f>
        <v>#REF!</v>
      </c>
      <c r="AA469" s="303"/>
      <c r="AB469" s="303" t="e">
        <f>#REF!+AB380+AB435+AB446+AB449</f>
        <v>#REF!</v>
      </c>
      <c r="AC469" s="303"/>
      <c r="AD469" s="303"/>
      <c r="AE469" s="303"/>
      <c r="AF469" s="303" t="e">
        <f>#REF!+AF380+AF435+AF446+AF449</f>
        <v>#REF!</v>
      </c>
      <c r="AG469" s="303"/>
      <c r="AH469" s="303" t="e">
        <f>#REF!+AH380+AH435+AH446+AH449</f>
        <v>#REF!</v>
      </c>
      <c r="AI469" s="303"/>
      <c r="AJ469" s="303" t="e">
        <f>AL469+AP469+AR469</f>
        <v>#REF!</v>
      </c>
      <c r="AK469" s="303"/>
      <c r="AL469" s="303" t="e">
        <f>#REF!+AL380+AL435+AL446+AL449</f>
        <v>#REF!</v>
      </c>
      <c r="AM469" s="355"/>
      <c r="AN469" s="355"/>
      <c r="AO469" s="355"/>
      <c r="AP469" s="303" t="e">
        <f>#REF!+AP380+AP435+AP446+AP449</f>
        <v>#REF!</v>
      </c>
      <c r="AQ469" s="303"/>
      <c r="AR469" s="303" t="e">
        <f>#REF!+AR380+AR435+AR446+AR449</f>
        <v>#REF!</v>
      </c>
      <c r="AS469" s="303"/>
      <c r="AT469" s="331" t="e">
        <f>#REF!+AT380+AT435+AT446+AT449</f>
        <v>#REF!</v>
      </c>
      <c r="AU469" s="331" t="e">
        <f>#REF!+AU380+AU435+AU446+AU449</f>
        <v>#REF!</v>
      </c>
      <c r="AV469" s="331" t="e">
        <f>#REF!+AV380+AV435+AV446+AV449</f>
        <v>#REF!</v>
      </c>
      <c r="AW469" s="331" t="e">
        <f>AX469+AY469+AZ469</f>
        <v>#REF!</v>
      </c>
      <c r="AX469" s="331" t="e">
        <f>#REF!+AX380+AX435+AX446+AX449</f>
        <v>#REF!</v>
      </c>
      <c r="AY469" s="331" t="e">
        <f>#REF!+AY380+AY435+AY446+AY449</f>
        <v>#REF!</v>
      </c>
      <c r="AZ469" s="331" t="e">
        <f>#REF!+AZ380+AZ435+AZ446+AZ449</f>
        <v>#REF!</v>
      </c>
      <c r="BA469" s="331" t="e">
        <f>BB469+BC469+BD469</f>
        <v>#REF!</v>
      </c>
      <c r="BB469" s="331" t="e">
        <f>#REF!+BB380+BB435+BB446+BB449</f>
        <v>#REF!</v>
      </c>
      <c r="BC469" s="331" t="e">
        <f>#REF!+BC380+BC435+BC446+BC449</f>
        <v>#REF!</v>
      </c>
      <c r="BD469" s="331" t="e">
        <f>#REF!+BD380+BD435+BD446+BD449</f>
        <v>#REF!</v>
      </c>
      <c r="BE469" s="331" t="e">
        <f>BG469+BI469+BK469</f>
        <v>#REF!</v>
      </c>
      <c r="BF469" s="398" t="e">
        <f t="shared" si="557"/>
        <v>#REF!</v>
      </c>
      <c r="BG469" s="331" t="e">
        <f>#REF!+BG380+BG435+BG446+BG449</f>
        <v>#REF!</v>
      </c>
      <c r="BH469" s="398" t="e">
        <f t="shared" si="560"/>
        <v>#REF!</v>
      </c>
      <c r="BI469" s="331" t="e">
        <f>#REF!+BI380+BI435+BI446+BI449</f>
        <v>#REF!</v>
      </c>
      <c r="BJ469" s="331"/>
      <c r="BK469" s="331" t="e">
        <f>#REF!+BK380+BK435+BK446+BK449</f>
        <v>#REF!</v>
      </c>
      <c r="BL469" s="331"/>
      <c r="BM469" s="41"/>
      <c r="BN469" s="41"/>
    </row>
    <row r="470" spans="1:66" s="36" customFormat="1" ht="48" hidden="1" customHeight="1" x14ac:dyDescent="0.25">
      <c r="B470" s="307"/>
      <c r="C470" s="187" t="s">
        <v>57</v>
      </c>
      <c r="D470" s="308" t="e">
        <f>#REF!</f>
        <v>#REF!</v>
      </c>
      <c r="E470" s="308"/>
      <c r="F470" s="308"/>
      <c r="G470" s="308"/>
      <c r="H470" s="308"/>
      <c r="I470" s="308"/>
      <c r="J470" s="308"/>
      <c r="K470" s="308" t="e">
        <f>L470+N470+O470</f>
        <v>#REF!</v>
      </c>
      <c r="L470" s="308" t="e">
        <f>#REF!</f>
        <v>#REF!</v>
      </c>
      <c r="M470" s="308"/>
      <c r="N470" s="308" t="e">
        <f>#REF!</f>
        <v>#REF!</v>
      </c>
      <c r="O470" s="308" t="e">
        <f>#REF!</f>
        <v>#REF!</v>
      </c>
      <c r="P470" s="308" t="e">
        <f>R470+V470+X470</f>
        <v>#REF!</v>
      </c>
      <c r="Q470" s="308"/>
      <c r="R470" s="308" t="e">
        <f>#REF!</f>
        <v>#REF!</v>
      </c>
      <c r="S470" s="308"/>
      <c r="T470" s="308"/>
      <c r="U470" s="308"/>
      <c r="V470" s="308" t="e">
        <f>#REF!</f>
        <v>#REF!</v>
      </c>
      <c r="W470" s="308"/>
      <c r="X470" s="308" t="e">
        <f>#REF!</f>
        <v>#REF!</v>
      </c>
      <c r="Y470" s="308"/>
      <c r="Z470" s="308" t="e">
        <f>AB470+AF470+AH470</f>
        <v>#REF!</v>
      </c>
      <c r="AA470" s="308"/>
      <c r="AB470" s="308" t="e">
        <f>#REF!</f>
        <v>#REF!</v>
      </c>
      <c r="AC470" s="308"/>
      <c r="AD470" s="308"/>
      <c r="AE470" s="308"/>
      <c r="AF470" s="308" t="e">
        <f>#REF!</f>
        <v>#REF!</v>
      </c>
      <c r="AG470" s="308"/>
      <c r="AH470" s="308" t="e">
        <f>#REF!</f>
        <v>#REF!</v>
      </c>
      <c r="AI470" s="308"/>
      <c r="AJ470" s="308" t="e">
        <f>AL470+AP470+AR470</f>
        <v>#REF!</v>
      </c>
      <c r="AK470" s="308"/>
      <c r="AL470" s="308" t="e">
        <f>#REF!</f>
        <v>#REF!</v>
      </c>
      <c r="AM470" s="355"/>
      <c r="AN470" s="355"/>
      <c r="AO470" s="355"/>
      <c r="AP470" s="308" t="e">
        <f>#REF!</f>
        <v>#REF!</v>
      </c>
      <c r="AQ470" s="308"/>
      <c r="AR470" s="308" t="e">
        <f>#REF!</f>
        <v>#REF!</v>
      </c>
      <c r="AS470" s="308"/>
      <c r="AT470" s="310" t="e">
        <f>#REF!</f>
        <v>#REF!</v>
      </c>
      <c r="AU470" s="310" t="e">
        <f>#REF!</f>
        <v>#REF!</v>
      </c>
      <c r="AV470" s="310" t="e">
        <f>#REF!</f>
        <v>#REF!</v>
      </c>
      <c r="AW470" s="310">
        <v>0</v>
      </c>
      <c r="AX470" s="310">
        <v>0</v>
      </c>
      <c r="AY470" s="310">
        <v>0</v>
      </c>
      <c r="AZ470" s="310">
        <v>0</v>
      </c>
      <c r="BA470" s="310" t="e">
        <f>BB470+BC470+BD470</f>
        <v>#REF!</v>
      </c>
      <c r="BB470" s="310" t="e">
        <f>#REF!</f>
        <v>#REF!</v>
      </c>
      <c r="BC470" s="310" t="e">
        <f>#REF!</f>
        <v>#REF!</v>
      </c>
      <c r="BD470" s="310" t="e">
        <f>#REF!</f>
        <v>#REF!</v>
      </c>
      <c r="BE470" s="310" t="e">
        <f>BG470+BI470+BK470</f>
        <v>#REF!</v>
      </c>
      <c r="BF470" s="398" t="e">
        <f t="shared" si="557"/>
        <v>#REF!</v>
      </c>
      <c r="BG470" s="310" t="e">
        <f>#REF!</f>
        <v>#REF!</v>
      </c>
      <c r="BH470" s="398" t="e">
        <f t="shared" si="560"/>
        <v>#REF!</v>
      </c>
      <c r="BI470" s="310" t="e">
        <f>#REF!</f>
        <v>#REF!</v>
      </c>
      <c r="BJ470" s="310"/>
      <c r="BK470" s="310" t="e">
        <f>#REF!</f>
        <v>#REF!</v>
      </c>
      <c r="BL470" s="310"/>
    </row>
    <row r="471" spans="1:66" s="82" customFormat="1" ht="48" hidden="1" customHeight="1" x14ac:dyDescent="0.25">
      <c r="A471" s="82" t="s">
        <v>194</v>
      </c>
      <c r="B471" s="584" t="s">
        <v>195</v>
      </c>
      <c r="C471" s="584"/>
      <c r="D471" s="288" t="e">
        <f t="shared" ref="D471:X471" si="578">D380</f>
        <v>#REF!</v>
      </c>
      <c r="E471" s="288">
        <f t="shared" si="578"/>
        <v>110250</v>
      </c>
      <c r="F471" s="288">
        <f t="shared" si="578"/>
        <v>0</v>
      </c>
      <c r="G471" s="288">
        <f t="shared" si="578"/>
        <v>110250</v>
      </c>
      <c r="H471" s="288">
        <f t="shared" si="578"/>
        <v>0</v>
      </c>
      <c r="I471" s="288">
        <f t="shared" si="578"/>
        <v>0</v>
      </c>
      <c r="J471" s="288">
        <f t="shared" si="578"/>
        <v>0</v>
      </c>
      <c r="K471" s="288">
        <f t="shared" si="578"/>
        <v>393088.16677000001</v>
      </c>
      <c r="L471" s="288">
        <f t="shared" si="578"/>
        <v>0</v>
      </c>
      <c r="M471" s="288"/>
      <c r="N471" s="288">
        <f t="shared" si="578"/>
        <v>0</v>
      </c>
      <c r="O471" s="288">
        <f t="shared" si="578"/>
        <v>393088.16677000001</v>
      </c>
      <c r="P471" s="288">
        <f t="shared" si="578"/>
        <v>60234.9882</v>
      </c>
      <c r="Q471" s="288"/>
      <c r="R471" s="288">
        <f t="shared" si="578"/>
        <v>0</v>
      </c>
      <c r="S471" s="288"/>
      <c r="T471" s="288"/>
      <c r="U471" s="288"/>
      <c r="V471" s="288">
        <f t="shared" si="578"/>
        <v>0</v>
      </c>
      <c r="W471" s="288"/>
      <c r="X471" s="288">
        <f t="shared" si="578"/>
        <v>60234.9882</v>
      </c>
      <c r="Y471" s="288"/>
      <c r="Z471" s="288">
        <f t="shared" ref="Z471" si="579">Z380</f>
        <v>104729.50791</v>
      </c>
      <c r="AA471" s="288"/>
      <c r="AB471" s="288">
        <f t="shared" ref="AB471" si="580">AB380</f>
        <v>0</v>
      </c>
      <c r="AC471" s="288"/>
      <c r="AD471" s="288"/>
      <c r="AE471" s="288"/>
      <c r="AF471" s="288">
        <f t="shared" ref="AF471" si="581">AF380</f>
        <v>0</v>
      </c>
      <c r="AG471" s="288"/>
      <c r="AH471" s="288">
        <f t="shared" ref="AH471" si="582">AH380</f>
        <v>104729.50791</v>
      </c>
      <c r="AI471" s="288"/>
      <c r="AJ471" s="288">
        <f t="shared" ref="AJ471" si="583">AJ380</f>
        <v>393088.16677000001</v>
      </c>
      <c r="AK471" s="288"/>
      <c r="AL471" s="288">
        <f t="shared" ref="AL471" si="584">AL380</f>
        <v>0</v>
      </c>
      <c r="AM471" s="450"/>
      <c r="AN471" s="450"/>
      <c r="AO471" s="450"/>
      <c r="AP471" s="288">
        <f t="shared" ref="AP471" si="585">AP380</f>
        <v>0</v>
      </c>
      <c r="AQ471" s="288"/>
      <c r="AR471" s="288">
        <f t="shared" ref="AR471" si="586">AR380</f>
        <v>393088.16677000001</v>
      </c>
      <c r="AS471" s="288"/>
      <c r="AT471" s="291">
        <f t="shared" ref="AT471:BE471" si="587">AT380</f>
        <v>0</v>
      </c>
      <c r="AU471" s="291">
        <f t="shared" si="587"/>
        <v>0</v>
      </c>
      <c r="AV471" s="291">
        <f t="shared" si="587"/>
        <v>133043.16928</v>
      </c>
      <c r="AW471" s="291" t="e">
        <f t="shared" si="587"/>
        <v>#DIV/0!</v>
      </c>
      <c r="AX471" s="291">
        <f t="shared" si="587"/>
        <v>0</v>
      </c>
      <c r="AY471" s="291">
        <f t="shared" si="587"/>
        <v>0</v>
      </c>
      <c r="AZ471" s="291" t="e">
        <f t="shared" si="587"/>
        <v>#DIV/0!</v>
      </c>
      <c r="BA471" s="291">
        <f t="shared" si="587"/>
        <v>142773.66928999999</v>
      </c>
      <c r="BB471" s="291">
        <f t="shared" si="587"/>
        <v>0</v>
      </c>
      <c r="BC471" s="291">
        <f t="shared" si="587"/>
        <v>0</v>
      </c>
      <c r="BD471" s="291">
        <f t="shared" si="587"/>
        <v>142773.66928999999</v>
      </c>
      <c r="BE471" s="291">
        <f t="shared" si="587"/>
        <v>235691.18057000003</v>
      </c>
      <c r="BF471" s="398">
        <f t="shared" si="557"/>
        <v>0.59958859231675976</v>
      </c>
      <c r="BG471" s="291">
        <f t="shared" ref="BG471" si="588">BG380</f>
        <v>0</v>
      </c>
      <c r="BH471" s="398" t="e">
        <f t="shared" si="560"/>
        <v>#DIV/0!</v>
      </c>
      <c r="BI471" s="291">
        <f t="shared" ref="BI471" si="589">BI380</f>
        <v>0</v>
      </c>
      <c r="BJ471" s="291"/>
      <c r="BK471" s="291">
        <f t="shared" ref="BK471" si="590">BK380</f>
        <v>235691.18057000003</v>
      </c>
      <c r="BL471" s="291"/>
      <c r="BM471" s="83"/>
      <c r="BN471" s="83"/>
    </row>
    <row r="472" spans="1:66" s="59" customFormat="1" ht="50.25" hidden="1" customHeight="1" x14ac:dyDescent="0.3">
      <c r="B472" s="585" t="s">
        <v>196</v>
      </c>
      <c r="C472" s="585"/>
      <c r="D472" s="585"/>
      <c r="E472" s="585"/>
      <c r="F472" s="585"/>
      <c r="G472" s="585"/>
      <c r="H472" s="585"/>
      <c r="I472" s="585"/>
      <c r="J472" s="585"/>
      <c r="K472" s="585"/>
      <c r="L472" s="585"/>
      <c r="M472" s="585"/>
      <c r="N472" s="585"/>
      <c r="O472" s="585"/>
      <c r="P472" s="585"/>
      <c r="Q472" s="585"/>
      <c r="R472" s="585"/>
      <c r="S472" s="585"/>
      <c r="T472" s="585"/>
      <c r="U472" s="585"/>
      <c r="V472" s="585"/>
      <c r="W472" s="585"/>
      <c r="X472" s="585"/>
      <c r="Y472" s="585"/>
      <c r="Z472" s="585"/>
      <c r="AA472" s="585"/>
      <c r="AB472" s="585"/>
      <c r="AC472" s="585"/>
      <c r="AD472" s="585"/>
      <c r="AE472" s="585"/>
      <c r="AF472" s="585"/>
      <c r="AG472" s="585"/>
      <c r="AH472" s="585"/>
      <c r="AI472" s="585"/>
      <c r="AJ472" s="585"/>
      <c r="AK472" s="585"/>
      <c r="AL472" s="585"/>
      <c r="AM472" s="585"/>
      <c r="AN472" s="585"/>
      <c r="AO472" s="585"/>
      <c r="AP472" s="585"/>
      <c r="AQ472" s="585"/>
      <c r="AR472" s="585"/>
      <c r="AS472" s="585"/>
      <c r="AT472" s="585"/>
      <c r="AU472" s="585"/>
      <c r="AV472" s="585"/>
      <c r="AW472" s="585"/>
      <c r="AX472" s="585"/>
      <c r="AY472" s="585"/>
      <c r="AZ472" s="585"/>
      <c r="BA472" s="585"/>
      <c r="BB472" s="585"/>
      <c r="BC472" s="585"/>
      <c r="BD472" s="585"/>
      <c r="BE472" s="384"/>
      <c r="BF472" s="398" t="e">
        <f t="shared" si="557"/>
        <v>#DIV/0!</v>
      </c>
      <c r="BG472" s="451"/>
      <c r="BH472" s="398" t="e">
        <f t="shared" si="560"/>
        <v>#DIV/0!</v>
      </c>
      <c r="BI472" s="452"/>
      <c r="BJ472" s="452"/>
      <c r="BK472" s="452"/>
      <c r="BL472" s="452"/>
      <c r="BM472" s="38"/>
      <c r="BN472" s="38"/>
    </row>
    <row r="473" spans="1:66" s="84" customFormat="1" ht="114" hidden="1" customHeight="1" x14ac:dyDescent="0.25">
      <c r="B473" s="448">
        <v>4</v>
      </c>
      <c r="C473" s="215" t="s">
        <v>197</v>
      </c>
      <c r="D473" s="362" t="e">
        <f>D483+D496+D501+#REF!</f>
        <v>#REF!</v>
      </c>
      <c r="E473" s="362" t="e">
        <f>E483+E496+E501+#REF!</f>
        <v>#REF!</v>
      </c>
      <c r="F473" s="362" t="e">
        <f>F483+F496+F501+#REF!</f>
        <v>#REF!</v>
      </c>
      <c r="G473" s="362" t="e">
        <f>G483+G496+G501+#REF!</f>
        <v>#REF!</v>
      </c>
      <c r="H473" s="362" t="e">
        <f>H483+H496+H501+#REF!</f>
        <v>#REF!</v>
      </c>
      <c r="I473" s="362" t="e">
        <f>I483+I496+I501+#REF!</f>
        <v>#REF!</v>
      </c>
      <c r="J473" s="362" t="e">
        <f>J483+J496+J501+#REF!</f>
        <v>#REF!</v>
      </c>
      <c r="K473" s="362">
        <f>L473</f>
        <v>5462571.130210001</v>
      </c>
      <c r="L473" s="362">
        <f>L483+L496+L504</f>
        <v>5462571.130210001</v>
      </c>
      <c r="M473" s="362"/>
      <c r="N473" s="362"/>
      <c r="O473" s="362" t="e">
        <f>O483+O496+O501+#REF!</f>
        <v>#REF!</v>
      </c>
      <c r="P473" s="362" t="e">
        <f>P483+P496+P501+#REF!</f>
        <v>#REF!</v>
      </c>
      <c r="Q473" s="362"/>
      <c r="R473" s="362" t="e">
        <f>R483+R496+R501+#REF!</f>
        <v>#REF!</v>
      </c>
      <c r="S473" s="362"/>
      <c r="T473" s="362"/>
      <c r="U473" s="362"/>
      <c r="V473" s="362"/>
      <c r="W473" s="362"/>
      <c r="X473" s="362" t="e">
        <f>X483+X496+X501+#REF!</f>
        <v>#REF!</v>
      </c>
      <c r="Y473" s="362"/>
      <c r="Z473" s="362" t="e">
        <f>Z483+Z496+Z501+#REF!</f>
        <v>#REF!</v>
      </c>
      <c r="AA473" s="362"/>
      <c r="AB473" s="362" t="e">
        <f>AB483+AB496+AB501+#REF!</f>
        <v>#REF!</v>
      </c>
      <c r="AC473" s="362"/>
      <c r="AD473" s="362"/>
      <c r="AE473" s="362"/>
      <c r="AF473" s="362"/>
      <c r="AG473" s="362"/>
      <c r="AH473" s="362" t="e">
        <f>AH483+AH496+AH501+#REF!</f>
        <v>#REF!</v>
      </c>
      <c r="AI473" s="362"/>
      <c r="AJ473" s="362" t="e">
        <f>AJ483+AJ496+AJ501+#REF!</f>
        <v>#REF!</v>
      </c>
      <c r="AK473" s="362"/>
      <c r="AL473" s="362" t="e">
        <f>AL483+AL496+AL501+#REF!</f>
        <v>#REF!</v>
      </c>
      <c r="AM473" s="355"/>
      <c r="AN473" s="355"/>
      <c r="AO473" s="355"/>
      <c r="AP473" s="362"/>
      <c r="AQ473" s="362"/>
      <c r="AR473" s="362" t="e">
        <f>AR483+AR496+AR501+#REF!</f>
        <v>#REF!</v>
      </c>
      <c r="AS473" s="362"/>
      <c r="AT473" s="363" t="e">
        <f>AT483+AT496+AT501+#REF!</f>
        <v>#REF!</v>
      </c>
      <c r="AU473" s="363"/>
      <c r="AV473" s="363" t="e">
        <f>AV483+AV496+AV501+#REF!</f>
        <v>#REF!</v>
      </c>
      <c r="AW473" s="363" t="e">
        <f>AW483+AW496+AW501+#REF!</f>
        <v>#REF!</v>
      </c>
      <c r="AX473" s="363" t="e">
        <f>AX483+AX496+AX501+#REF!</f>
        <v>#REF!</v>
      </c>
      <c r="AY473" s="363"/>
      <c r="AZ473" s="363" t="e">
        <f>AZ483+AZ496+AZ501+#REF!</f>
        <v>#REF!</v>
      </c>
      <c r="BA473" s="363" t="e">
        <f>BB473</f>
        <v>#REF!</v>
      </c>
      <c r="BB473" s="363" t="e">
        <f>BB483+BB496+BB504</f>
        <v>#REF!</v>
      </c>
      <c r="BC473" s="363"/>
      <c r="BD473" s="363" t="e">
        <f>BD483+BD496+BD501+#REF!</f>
        <v>#REF!</v>
      </c>
      <c r="BE473" s="363" t="e">
        <f>BE483+BE496+BE501+#REF!</f>
        <v>#REF!</v>
      </c>
      <c r="BF473" s="398" t="e">
        <f t="shared" si="557"/>
        <v>#REF!</v>
      </c>
      <c r="BG473" s="363" t="e">
        <f>BG483+BG496+BG501+#REF!</f>
        <v>#REF!</v>
      </c>
      <c r="BH473" s="398" t="e">
        <f t="shared" si="560"/>
        <v>#REF!</v>
      </c>
      <c r="BI473" s="363"/>
      <c r="BJ473" s="363"/>
      <c r="BK473" s="363" t="e">
        <f>BK483+BK496+BK501+#REF!</f>
        <v>#REF!</v>
      </c>
      <c r="BL473" s="363"/>
      <c r="BM473" s="52"/>
      <c r="BN473" s="52"/>
    </row>
    <row r="474" spans="1:66" s="48" customFormat="1" ht="33" customHeight="1" x14ac:dyDescent="0.25">
      <c r="B474" s="346" t="s">
        <v>162</v>
      </c>
      <c r="C474" s="212" t="s">
        <v>369</v>
      </c>
      <c r="D474" s="347"/>
      <c r="E474" s="347"/>
      <c r="F474" s="347"/>
      <c r="G474" s="347"/>
      <c r="H474" s="347"/>
      <c r="I474" s="347"/>
      <c r="J474" s="347"/>
      <c r="K474" s="348">
        <f>L474+O474</f>
        <v>8546.7000000000007</v>
      </c>
      <c r="L474" s="348"/>
      <c r="M474" s="348"/>
      <c r="N474" s="348"/>
      <c r="O474" s="348">
        <f>O475</f>
        <v>8546.7000000000007</v>
      </c>
      <c r="P474" s="348">
        <v>0</v>
      </c>
      <c r="Q474" s="393">
        <v>0</v>
      </c>
      <c r="R474" s="348"/>
      <c r="S474" s="393"/>
      <c r="T474" s="393"/>
      <c r="U474" s="393"/>
      <c r="V474" s="347"/>
      <c r="W474" s="347"/>
      <c r="X474" s="348"/>
      <c r="Y474" s="349"/>
      <c r="Z474" s="347">
        <v>0</v>
      </c>
      <c r="AA474" s="393">
        <v>0</v>
      </c>
      <c r="AB474" s="348"/>
      <c r="AC474" s="347"/>
      <c r="AD474" s="347"/>
      <c r="AE474" s="347"/>
      <c r="AF474" s="347"/>
      <c r="AG474" s="347"/>
      <c r="AH474" s="348"/>
      <c r="AI474" s="389"/>
      <c r="AJ474" s="348">
        <f>AR474+AP474+AL474</f>
        <v>8546.7000000000007</v>
      </c>
      <c r="AK474" s="393">
        <f t="shared" ref="AK474:AK475" si="591">AJ474/K474</f>
        <v>1</v>
      </c>
      <c r="AL474" s="348"/>
      <c r="AM474" s="387"/>
      <c r="AN474" s="387"/>
      <c r="AO474" s="387"/>
      <c r="AP474" s="347"/>
      <c r="AQ474" s="347"/>
      <c r="AR474" s="348">
        <f>AR475</f>
        <v>8546.7000000000007</v>
      </c>
      <c r="AS474" s="349">
        <f>AR474/O474</f>
        <v>1</v>
      </c>
      <c r="AT474" s="350"/>
      <c r="AU474" s="350"/>
      <c r="AV474" s="350"/>
      <c r="AW474" s="350"/>
      <c r="AX474" s="350"/>
      <c r="AY474" s="350"/>
      <c r="AZ474" s="350"/>
      <c r="BA474" s="350"/>
      <c r="BB474" s="350"/>
      <c r="BC474" s="350"/>
      <c r="BD474" s="350"/>
      <c r="BE474" s="352"/>
      <c r="BF474" s="398"/>
      <c r="BG474" s="352"/>
      <c r="BH474" s="398"/>
      <c r="BI474" s="350"/>
      <c r="BJ474" s="350"/>
      <c r="BK474" s="352"/>
      <c r="BL474" s="357"/>
    </row>
    <row r="475" spans="1:66" s="84" customFormat="1" ht="98.25" customHeight="1" x14ac:dyDescent="0.25">
      <c r="B475" s="358" t="s">
        <v>60</v>
      </c>
      <c r="C475" s="211" t="s">
        <v>368</v>
      </c>
      <c r="D475" s="362"/>
      <c r="E475" s="362"/>
      <c r="F475" s="362"/>
      <c r="G475" s="362"/>
      <c r="H475" s="362"/>
      <c r="I475" s="362"/>
      <c r="J475" s="362"/>
      <c r="K475" s="354">
        <f>O475</f>
        <v>8546.7000000000007</v>
      </c>
      <c r="L475" s="354"/>
      <c r="M475" s="354"/>
      <c r="N475" s="354"/>
      <c r="O475" s="354">
        <v>8546.7000000000007</v>
      </c>
      <c r="P475" s="354">
        <v>0</v>
      </c>
      <c r="Q475" s="387">
        <v>0</v>
      </c>
      <c r="R475" s="354"/>
      <c r="S475" s="393"/>
      <c r="T475" s="393"/>
      <c r="U475" s="393"/>
      <c r="V475" s="355"/>
      <c r="W475" s="355"/>
      <c r="X475" s="354"/>
      <c r="Y475" s="349"/>
      <c r="Z475" s="354">
        <v>0</v>
      </c>
      <c r="AA475" s="387">
        <v>0</v>
      </c>
      <c r="AB475" s="362"/>
      <c r="AC475" s="362"/>
      <c r="AD475" s="362"/>
      <c r="AE475" s="362"/>
      <c r="AF475" s="362"/>
      <c r="AG475" s="362"/>
      <c r="AH475" s="362"/>
      <c r="AI475" s="362"/>
      <c r="AJ475" s="354">
        <f>AR475</f>
        <v>8546.7000000000007</v>
      </c>
      <c r="AK475" s="338">
        <f t="shared" si="591"/>
        <v>1</v>
      </c>
      <c r="AL475" s="362"/>
      <c r="AM475" s="355"/>
      <c r="AN475" s="355"/>
      <c r="AO475" s="355"/>
      <c r="AP475" s="362"/>
      <c r="AQ475" s="362"/>
      <c r="AR475" s="354">
        <f>O475</f>
        <v>8546.7000000000007</v>
      </c>
      <c r="AS475" s="338">
        <f>AR475/O475</f>
        <v>1</v>
      </c>
      <c r="AT475" s="363"/>
      <c r="AU475" s="363"/>
      <c r="AV475" s="363"/>
      <c r="AW475" s="363"/>
      <c r="AX475" s="363"/>
      <c r="AY475" s="363"/>
      <c r="AZ475" s="363"/>
      <c r="BA475" s="363"/>
      <c r="BB475" s="363"/>
      <c r="BC475" s="363"/>
      <c r="BD475" s="363"/>
      <c r="BE475" s="363"/>
      <c r="BF475" s="398"/>
      <c r="BG475" s="363"/>
      <c r="BH475" s="398"/>
      <c r="BI475" s="363"/>
      <c r="BJ475" s="363"/>
      <c r="BK475" s="363"/>
      <c r="BL475" s="363"/>
      <c r="BM475" s="52"/>
      <c r="BN475" s="52"/>
    </row>
    <row r="476" spans="1:66" s="48" customFormat="1" ht="34.5" customHeight="1" x14ac:dyDescent="0.25">
      <c r="B476" s="346"/>
      <c r="C476" s="212" t="s">
        <v>173</v>
      </c>
      <c r="D476" s="347"/>
      <c r="E476" s="347"/>
      <c r="F476" s="347"/>
      <c r="G476" s="347"/>
      <c r="H476" s="347"/>
      <c r="I476" s="347"/>
      <c r="J476" s="347"/>
      <c r="K476" s="348">
        <f>L476+O476</f>
        <v>2065.1571199999998</v>
      </c>
      <c r="L476" s="348"/>
      <c r="M476" s="348"/>
      <c r="N476" s="348"/>
      <c r="O476" s="348">
        <f>O477</f>
        <v>2065.1571199999998</v>
      </c>
      <c r="P476" s="348">
        <v>0</v>
      </c>
      <c r="Q476" s="393">
        <v>0</v>
      </c>
      <c r="R476" s="348"/>
      <c r="S476" s="393"/>
      <c r="T476" s="393"/>
      <c r="U476" s="393"/>
      <c r="V476" s="347"/>
      <c r="W476" s="347"/>
      <c r="X476" s="348"/>
      <c r="Y476" s="349"/>
      <c r="Z476" s="348">
        <v>0</v>
      </c>
      <c r="AA476" s="393">
        <v>0</v>
      </c>
      <c r="AB476" s="348"/>
      <c r="AC476" s="347"/>
      <c r="AD476" s="347"/>
      <c r="AE476" s="347"/>
      <c r="AF476" s="347"/>
      <c r="AG476" s="347"/>
      <c r="AH476" s="348"/>
      <c r="AI476" s="389"/>
      <c r="AJ476" s="348">
        <f>AR476+AP476+AL476</f>
        <v>2065.1571199999998</v>
      </c>
      <c r="AK476" s="393">
        <f t="shared" ref="AK476:AK482" si="592">AJ476/K476</f>
        <v>1</v>
      </c>
      <c r="AL476" s="348"/>
      <c r="AM476" s="387"/>
      <c r="AN476" s="387"/>
      <c r="AO476" s="387"/>
      <c r="AP476" s="347"/>
      <c r="AQ476" s="347"/>
      <c r="AR476" s="348">
        <f>AR477</f>
        <v>2065.1571199999998</v>
      </c>
      <c r="AS476" s="349">
        <f t="shared" ref="AS476:AS482" si="593">AR476/O476</f>
        <v>1</v>
      </c>
      <c r="AT476" s="350"/>
      <c r="AU476" s="350"/>
      <c r="AV476" s="350"/>
      <c r="AW476" s="350"/>
      <c r="AX476" s="350"/>
      <c r="AY476" s="350"/>
      <c r="AZ476" s="350"/>
      <c r="BA476" s="350"/>
      <c r="BB476" s="350"/>
      <c r="BC476" s="350"/>
      <c r="BD476" s="350"/>
      <c r="BE476" s="352"/>
      <c r="BF476" s="398"/>
      <c r="BG476" s="352"/>
      <c r="BH476" s="398"/>
      <c r="BI476" s="350"/>
      <c r="BJ476" s="350"/>
      <c r="BK476" s="352"/>
      <c r="BL476" s="357"/>
    </row>
    <row r="477" spans="1:66" s="84" customFormat="1" ht="154.5" customHeight="1" x14ac:dyDescent="0.25">
      <c r="B477" s="346" t="s">
        <v>167</v>
      </c>
      <c r="C477" s="211" t="s">
        <v>414</v>
      </c>
      <c r="D477" s="362"/>
      <c r="E477" s="362"/>
      <c r="F477" s="362"/>
      <c r="G477" s="362"/>
      <c r="H477" s="362"/>
      <c r="I477" s="362"/>
      <c r="J477" s="362"/>
      <c r="K477" s="354">
        <f t="shared" ref="K477:K482" si="594">O477</f>
        <v>2065.1571199999998</v>
      </c>
      <c r="L477" s="354"/>
      <c r="M477" s="354"/>
      <c r="N477" s="354"/>
      <c r="O477" s="354">
        <v>2065.1571199999998</v>
      </c>
      <c r="P477" s="354">
        <v>0</v>
      </c>
      <c r="Q477" s="387">
        <v>0</v>
      </c>
      <c r="R477" s="354"/>
      <c r="S477" s="393"/>
      <c r="T477" s="393"/>
      <c r="U477" s="393"/>
      <c r="V477" s="355"/>
      <c r="W477" s="355"/>
      <c r="X477" s="354"/>
      <c r="Y477" s="349"/>
      <c r="Z477" s="354">
        <v>0</v>
      </c>
      <c r="AA477" s="387">
        <v>0</v>
      </c>
      <c r="AB477" s="362"/>
      <c r="AC477" s="362"/>
      <c r="AD477" s="362"/>
      <c r="AE477" s="362"/>
      <c r="AF477" s="362"/>
      <c r="AG477" s="362"/>
      <c r="AH477" s="362"/>
      <c r="AI477" s="362"/>
      <c r="AJ477" s="354">
        <f t="shared" ref="AJ477:AJ482" si="595">AR477</f>
        <v>2065.1571199999998</v>
      </c>
      <c r="AK477" s="338">
        <f t="shared" si="592"/>
        <v>1</v>
      </c>
      <c r="AL477" s="362"/>
      <c r="AM477" s="355"/>
      <c r="AN477" s="355"/>
      <c r="AO477" s="355"/>
      <c r="AP477" s="362"/>
      <c r="AQ477" s="362"/>
      <c r="AR477" s="354">
        <f>O477</f>
        <v>2065.1571199999998</v>
      </c>
      <c r="AS477" s="338">
        <f t="shared" si="593"/>
        <v>1</v>
      </c>
      <c r="AT477" s="363"/>
      <c r="AU477" s="363"/>
      <c r="AV477" s="363"/>
      <c r="AW477" s="363"/>
      <c r="AX477" s="363"/>
      <c r="AY477" s="363"/>
      <c r="AZ477" s="363"/>
      <c r="BA477" s="363"/>
      <c r="BB477" s="363"/>
      <c r="BC477" s="363"/>
      <c r="BD477" s="363"/>
      <c r="BE477" s="363"/>
      <c r="BF477" s="398"/>
      <c r="BG477" s="363"/>
      <c r="BH477" s="398"/>
      <c r="BI477" s="363"/>
      <c r="BJ477" s="363"/>
      <c r="BK477" s="363"/>
      <c r="BL477" s="363"/>
      <c r="BM477" s="52"/>
      <c r="BN477" s="52"/>
    </row>
    <row r="478" spans="1:66" s="48" customFormat="1" ht="114" customHeight="1" x14ac:dyDescent="0.25">
      <c r="B478" s="346"/>
      <c r="C478" s="212" t="s">
        <v>413</v>
      </c>
      <c r="D478" s="347"/>
      <c r="E478" s="347"/>
      <c r="F478" s="347"/>
      <c r="G478" s="347"/>
      <c r="H478" s="347"/>
      <c r="I478" s="347"/>
      <c r="J478" s="347"/>
      <c r="K478" s="348">
        <f t="shared" si="594"/>
        <v>26550.339970000001</v>
      </c>
      <c r="L478" s="348"/>
      <c r="M478" s="348"/>
      <c r="N478" s="348"/>
      <c r="O478" s="348">
        <f>SUM(O479+O481)</f>
        <v>26550.339970000001</v>
      </c>
      <c r="P478" s="348">
        <f>X478</f>
        <v>7227.3265199999996</v>
      </c>
      <c r="Q478" s="393">
        <f>P478/O478</f>
        <v>0.2722122024865356</v>
      </c>
      <c r="R478" s="348"/>
      <c r="S478" s="393"/>
      <c r="T478" s="393"/>
      <c r="U478" s="393"/>
      <c r="V478" s="347"/>
      <c r="W478" s="347"/>
      <c r="X478" s="348">
        <f>SUM(X479+X481)</f>
        <v>7227.3265199999996</v>
      </c>
      <c r="Y478" s="349">
        <f>X478/O478</f>
        <v>0.2722122024865356</v>
      </c>
      <c r="Z478" s="348">
        <f>AH478</f>
        <v>7227.3265199999996</v>
      </c>
      <c r="AA478" s="393">
        <f>Z478/O478</f>
        <v>0.2722122024865356</v>
      </c>
      <c r="AB478" s="348"/>
      <c r="AC478" s="347"/>
      <c r="AD478" s="347"/>
      <c r="AE478" s="347"/>
      <c r="AF478" s="347"/>
      <c r="AG478" s="347"/>
      <c r="AH478" s="348">
        <f>SUM(AH479+AH481)</f>
        <v>7227.3265199999996</v>
      </c>
      <c r="AI478" s="349">
        <f>AH478/O478</f>
        <v>0.2722122024865356</v>
      </c>
      <c r="AJ478" s="348">
        <f t="shared" si="595"/>
        <v>26550.339970000001</v>
      </c>
      <c r="AK478" s="393">
        <f t="shared" si="592"/>
        <v>1</v>
      </c>
      <c r="AL478" s="348"/>
      <c r="AM478" s="387"/>
      <c r="AN478" s="387"/>
      <c r="AO478" s="387"/>
      <c r="AP478" s="347"/>
      <c r="AQ478" s="347"/>
      <c r="AR478" s="348">
        <f>SUM(AR479+AR481)</f>
        <v>26550.339970000001</v>
      </c>
      <c r="AS478" s="349">
        <f t="shared" si="593"/>
        <v>1</v>
      </c>
      <c r="AT478" s="350"/>
      <c r="AU478" s="350"/>
      <c r="AV478" s="350"/>
      <c r="AW478" s="350"/>
      <c r="AX478" s="350"/>
      <c r="AY478" s="350"/>
      <c r="AZ478" s="350"/>
      <c r="BA478" s="350"/>
      <c r="BB478" s="350"/>
      <c r="BC478" s="350"/>
      <c r="BD478" s="350"/>
      <c r="BE478" s="352"/>
      <c r="BF478" s="398"/>
      <c r="BG478" s="352"/>
      <c r="BH478" s="398"/>
      <c r="BI478" s="350"/>
      <c r="BJ478" s="350"/>
      <c r="BK478" s="352"/>
      <c r="BL478" s="357"/>
    </row>
    <row r="479" spans="1:66" s="48" customFormat="1" ht="75.75" customHeight="1" x14ac:dyDescent="0.25">
      <c r="B479" s="346"/>
      <c r="C479" s="212" t="s">
        <v>149</v>
      </c>
      <c r="D479" s="347"/>
      <c r="E479" s="347"/>
      <c r="F479" s="347"/>
      <c r="G479" s="347"/>
      <c r="H479" s="347"/>
      <c r="I479" s="347"/>
      <c r="J479" s="347"/>
      <c r="K479" s="348">
        <f t="shared" si="594"/>
        <v>13370.76397</v>
      </c>
      <c r="L479" s="348"/>
      <c r="M479" s="348"/>
      <c r="N479" s="348"/>
      <c r="O479" s="348">
        <f>O480</f>
        <v>13370.76397</v>
      </c>
      <c r="P479" s="348">
        <f>P480</f>
        <v>5523.7440399999996</v>
      </c>
      <c r="Q479" s="393">
        <f>P479/O479</f>
        <v>0.41312104920808046</v>
      </c>
      <c r="R479" s="348"/>
      <c r="S479" s="393"/>
      <c r="T479" s="393"/>
      <c r="U479" s="393"/>
      <c r="V479" s="347"/>
      <c r="W479" s="347"/>
      <c r="X479" s="348">
        <f>X480</f>
        <v>5523.7440399999996</v>
      </c>
      <c r="Y479" s="349">
        <f>X479/O479</f>
        <v>0.41312104920808046</v>
      </c>
      <c r="Z479" s="348">
        <f>Z480</f>
        <v>5523.7440399999996</v>
      </c>
      <c r="AA479" s="393">
        <f>Z479/O479</f>
        <v>0.41312104920808046</v>
      </c>
      <c r="AB479" s="348"/>
      <c r="AC479" s="347"/>
      <c r="AD479" s="347"/>
      <c r="AE479" s="347"/>
      <c r="AF479" s="347"/>
      <c r="AG479" s="347"/>
      <c r="AH479" s="348">
        <f>AH480</f>
        <v>5523.7440399999996</v>
      </c>
      <c r="AI479" s="349">
        <f>AH479/O479</f>
        <v>0.41312104920808046</v>
      </c>
      <c r="AJ479" s="348">
        <f t="shared" si="595"/>
        <v>13370.76397</v>
      </c>
      <c r="AK479" s="393">
        <f t="shared" si="592"/>
        <v>1</v>
      </c>
      <c r="AL479" s="348"/>
      <c r="AM479" s="387"/>
      <c r="AN479" s="387"/>
      <c r="AO479" s="387"/>
      <c r="AP479" s="347"/>
      <c r="AQ479" s="347"/>
      <c r="AR479" s="348">
        <f>AR480</f>
        <v>13370.76397</v>
      </c>
      <c r="AS479" s="349">
        <f t="shared" si="593"/>
        <v>1</v>
      </c>
      <c r="AT479" s="350"/>
      <c r="AU479" s="350"/>
      <c r="AV479" s="350"/>
      <c r="AW479" s="350"/>
      <c r="AX479" s="350"/>
      <c r="AY479" s="350"/>
      <c r="AZ479" s="350"/>
      <c r="BA479" s="350"/>
      <c r="BB479" s="350"/>
      <c r="BC479" s="350"/>
      <c r="BD479" s="350"/>
      <c r="BE479" s="352"/>
      <c r="BF479" s="398"/>
      <c r="BG479" s="352"/>
      <c r="BH479" s="398"/>
      <c r="BI479" s="350"/>
      <c r="BJ479" s="350"/>
      <c r="BK479" s="352"/>
      <c r="BL479" s="357"/>
    </row>
    <row r="480" spans="1:66" s="84" customFormat="1" ht="120" customHeight="1" x14ac:dyDescent="0.25">
      <c r="B480" s="358"/>
      <c r="C480" s="192" t="s">
        <v>151</v>
      </c>
      <c r="D480" s="362"/>
      <c r="E480" s="362"/>
      <c r="F480" s="362"/>
      <c r="G480" s="362"/>
      <c r="H480" s="362"/>
      <c r="I480" s="362"/>
      <c r="J480" s="362"/>
      <c r="K480" s="354">
        <f t="shared" si="594"/>
        <v>13370.76397</v>
      </c>
      <c r="L480" s="354"/>
      <c r="M480" s="354"/>
      <c r="N480" s="354"/>
      <c r="O480" s="354">
        <v>13370.76397</v>
      </c>
      <c r="P480" s="354">
        <f>X480</f>
        <v>5523.7440399999996</v>
      </c>
      <c r="Q480" s="387">
        <f>P480/O480</f>
        <v>0.41312104920808046</v>
      </c>
      <c r="R480" s="354"/>
      <c r="S480" s="393"/>
      <c r="T480" s="393"/>
      <c r="U480" s="393"/>
      <c r="V480" s="355"/>
      <c r="W480" s="355"/>
      <c r="X480" s="354">
        <v>5523.7440399999996</v>
      </c>
      <c r="Y480" s="349">
        <f>X480/O480</f>
        <v>0.41312104920808046</v>
      </c>
      <c r="Z480" s="354">
        <f>AH480</f>
        <v>5523.7440399999996</v>
      </c>
      <c r="AA480" s="387">
        <f>Z480/O480</f>
        <v>0.41312104920808046</v>
      </c>
      <c r="AB480" s="362"/>
      <c r="AC480" s="362"/>
      <c r="AD480" s="362"/>
      <c r="AE480" s="362"/>
      <c r="AF480" s="362"/>
      <c r="AG480" s="362"/>
      <c r="AH480" s="354">
        <v>5523.7440399999996</v>
      </c>
      <c r="AI480" s="349">
        <f>AH480/O480</f>
        <v>0.41312104920808046</v>
      </c>
      <c r="AJ480" s="354">
        <f t="shared" si="595"/>
        <v>13370.76397</v>
      </c>
      <c r="AK480" s="338">
        <f t="shared" si="592"/>
        <v>1</v>
      </c>
      <c r="AL480" s="362"/>
      <c r="AM480" s="355"/>
      <c r="AN480" s="355"/>
      <c r="AO480" s="355"/>
      <c r="AP480" s="362"/>
      <c r="AQ480" s="362"/>
      <c r="AR480" s="354">
        <v>13370.76397</v>
      </c>
      <c r="AS480" s="338">
        <f t="shared" si="593"/>
        <v>1</v>
      </c>
      <c r="AT480" s="363"/>
      <c r="AU480" s="363"/>
      <c r="AV480" s="363"/>
      <c r="AW480" s="363"/>
      <c r="AX480" s="363"/>
      <c r="AY480" s="363"/>
      <c r="AZ480" s="363"/>
      <c r="BA480" s="363"/>
      <c r="BB480" s="363"/>
      <c r="BC480" s="363"/>
      <c r="BD480" s="363"/>
      <c r="BE480" s="363"/>
      <c r="BF480" s="398"/>
      <c r="BG480" s="363"/>
      <c r="BH480" s="398"/>
      <c r="BI480" s="363"/>
      <c r="BJ480" s="363"/>
      <c r="BK480" s="363"/>
      <c r="BL480" s="363"/>
      <c r="BM480" s="52"/>
      <c r="BN480" s="52"/>
    </row>
    <row r="481" spans="1:66" s="48" customFormat="1" ht="51.75" customHeight="1" x14ac:dyDescent="0.25">
      <c r="B481" s="346"/>
      <c r="C481" s="212" t="s">
        <v>173</v>
      </c>
      <c r="D481" s="347"/>
      <c r="E481" s="347"/>
      <c r="F481" s="347"/>
      <c r="G481" s="347"/>
      <c r="H481" s="347"/>
      <c r="I481" s="347"/>
      <c r="J481" s="347"/>
      <c r="K481" s="348">
        <f t="shared" si="594"/>
        <v>13179.575999999999</v>
      </c>
      <c r="L481" s="348"/>
      <c r="M481" s="348"/>
      <c r="N481" s="348"/>
      <c r="O481" s="348">
        <f>O482</f>
        <v>13179.575999999999</v>
      </c>
      <c r="P481" s="348">
        <f>P482</f>
        <v>1703.58248</v>
      </c>
      <c r="Q481" s="393">
        <f>P481/O481</f>
        <v>0.1292592781436975</v>
      </c>
      <c r="R481" s="348"/>
      <c r="S481" s="393"/>
      <c r="T481" s="393"/>
      <c r="U481" s="393"/>
      <c r="V481" s="347"/>
      <c r="W481" s="347"/>
      <c r="X481" s="348">
        <f>X482</f>
        <v>1703.58248</v>
      </c>
      <c r="Y481" s="349">
        <f>X481/O481</f>
        <v>0.1292592781436975</v>
      </c>
      <c r="Z481" s="348">
        <f>Z482</f>
        <v>1703.58248</v>
      </c>
      <c r="AA481" s="393">
        <f>Z481/O481</f>
        <v>0.1292592781436975</v>
      </c>
      <c r="AB481" s="348"/>
      <c r="AC481" s="347"/>
      <c r="AD481" s="347"/>
      <c r="AE481" s="347"/>
      <c r="AF481" s="347"/>
      <c r="AG481" s="347"/>
      <c r="AH481" s="348">
        <f>AH482</f>
        <v>1703.58248</v>
      </c>
      <c r="AI481" s="349">
        <f>AH481/O481</f>
        <v>0.1292592781436975</v>
      </c>
      <c r="AJ481" s="348">
        <f t="shared" si="595"/>
        <v>13179.575999999999</v>
      </c>
      <c r="AK481" s="393">
        <f t="shared" si="592"/>
        <v>1</v>
      </c>
      <c r="AL481" s="348"/>
      <c r="AM481" s="387"/>
      <c r="AN481" s="387"/>
      <c r="AO481" s="387"/>
      <c r="AP481" s="347"/>
      <c r="AQ481" s="347"/>
      <c r="AR481" s="348">
        <f>AR482</f>
        <v>13179.575999999999</v>
      </c>
      <c r="AS481" s="349">
        <f t="shared" si="593"/>
        <v>1</v>
      </c>
      <c r="AT481" s="350"/>
      <c r="AU481" s="350"/>
      <c r="AV481" s="350"/>
      <c r="AW481" s="350"/>
      <c r="AX481" s="350"/>
      <c r="AY481" s="350"/>
      <c r="AZ481" s="350"/>
      <c r="BA481" s="350"/>
      <c r="BB481" s="350"/>
      <c r="BC481" s="350"/>
      <c r="BD481" s="350"/>
      <c r="BE481" s="352"/>
      <c r="BF481" s="398"/>
      <c r="BG481" s="352"/>
      <c r="BH481" s="398"/>
      <c r="BI481" s="350"/>
      <c r="BJ481" s="350"/>
      <c r="BK481" s="352"/>
      <c r="BL481" s="357"/>
    </row>
    <row r="482" spans="1:66" s="84" customFormat="1" ht="177.75" customHeight="1" x14ac:dyDescent="0.25">
      <c r="B482" s="358"/>
      <c r="C482" s="192" t="s">
        <v>414</v>
      </c>
      <c r="D482" s="362"/>
      <c r="E482" s="362"/>
      <c r="F482" s="362"/>
      <c r="G482" s="362"/>
      <c r="H482" s="362"/>
      <c r="I482" s="362"/>
      <c r="J482" s="362"/>
      <c r="K482" s="354">
        <f t="shared" si="594"/>
        <v>13179.575999999999</v>
      </c>
      <c r="L482" s="354"/>
      <c r="M482" s="354"/>
      <c r="N482" s="354"/>
      <c r="O482" s="354">
        <v>13179.575999999999</v>
      </c>
      <c r="P482" s="354">
        <f>X482</f>
        <v>1703.58248</v>
      </c>
      <c r="Q482" s="387">
        <f>P482/O482</f>
        <v>0.1292592781436975</v>
      </c>
      <c r="R482" s="354"/>
      <c r="S482" s="393"/>
      <c r="T482" s="393"/>
      <c r="U482" s="393"/>
      <c r="V482" s="355"/>
      <c r="W482" s="355"/>
      <c r="X482" s="354">
        <v>1703.58248</v>
      </c>
      <c r="Y482" s="349">
        <f>X482/O482</f>
        <v>0.1292592781436975</v>
      </c>
      <c r="Z482" s="354">
        <f>AH482</f>
        <v>1703.58248</v>
      </c>
      <c r="AA482" s="387">
        <f>Z482/O482</f>
        <v>0.1292592781436975</v>
      </c>
      <c r="AB482" s="362"/>
      <c r="AC482" s="362"/>
      <c r="AD482" s="362"/>
      <c r="AE482" s="362"/>
      <c r="AF482" s="362"/>
      <c r="AG482" s="362"/>
      <c r="AH482" s="354">
        <f>X482</f>
        <v>1703.58248</v>
      </c>
      <c r="AI482" s="349">
        <f>AH482/O482</f>
        <v>0.1292592781436975</v>
      </c>
      <c r="AJ482" s="354">
        <f t="shared" si="595"/>
        <v>13179.575999999999</v>
      </c>
      <c r="AK482" s="338">
        <f t="shared" si="592"/>
        <v>1</v>
      </c>
      <c r="AL482" s="362"/>
      <c r="AM482" s="355"/>
      <c r="AN482" s="355"/>
      <c r="AO482" s="355"/>
      <c r="AP482" s="362"/>
      <c r="AQ482" s="362"/>
      <c r="AR482" s="354">
        <v>13179.575999999999</v>
      </c>
      <c r="AS482" s="338">
        <f t="shared" si="593"/>
        <v>1</v>
      </c>
      <c r="AT482" s="363"/>
      <c r="AU482" s="363"/>
      <c r="AV482" s="363"/>
      <c r="AW482" s="363"/>
      <c r="AX482" s="363"/>
      <c r="AY482" s="363"/>
      <c r="AZ482" s="363"/>
      <c r="BA482" s="363"/>
      <c r="BB482" s="363"/>
      <c r="BC482" s="363"/>
      <c r="BD482" s="363"/>
      <c r="BE482" s="363"/>
      <c r="BF482" s="398"/>
      <c r="BG482" s="363"/>
      <c r="BH482" s="398"/>
      <c r="BI482" s="363"/>
      <c r="BJ482" s="363"/>
      <c r="BK482" s="363"/>
      <c r="BL482" s="363"/>
      <c r="BM482" s="52"/>
      <c r="BN482" s="52"/>
    </row>
    <row r="483" spans="1:66" s="85" customFormat="1" ht="76.5" customHeight="1" x14ac:dyDescent="0.25">
      <c r="B483" s="346" t="s">
        <v>31</v>
      </c>
      <c r="C483" s="198" t="s">
        <v>198</v>
      </c>
      <c r="D483" s="347"/>
      <c r="E483" s="347">
        <f>F483+G483</f>
        <v>3068471.4634199999</v>
      </c>
      <c r="F483" s="347">
        <f>F484+F493+F494</f>
        <v>3068471.4634199999</v>
      </c>
      <c r="G483" s="347">
        <f>G484+G494</f>
        <v>0</v>
      </c>
      <c r="H483" s="347">
        <f t="shared" ref="H483:H494" si="596">I483+J483</f>
        <v>-2891520.0766799999</v>
      </c>
      <c r="I483" s="347">
        <f>I484+I493+I494</f>
        <v>-2891520.0766799999</v>
      </c>
      <c r="J483" s="347"/>
      <c r="K483" s="348">
        <f>L483+N483+O483</f>
        <v>3597392.4644600004</v>
      </c>
      <c r="L483" s="348">
        <f>L484+L487+L488+L489+L490+L491+L492+L493+L494</f>
        <v>3597392.4644600004</v>
      </c>
      <c r="M483" s="348"/>
      <c r="N483" s="348"/>
      <c r="O483" s="348"/>
      <c r="P483" s="348">
        <f>R483+V483+X483</f>
        <v>2683094.4634600002</v>
      </c>
      <c r="Q483" s="393">
        <f>P483/K483</f>
        <v>0.74584424412051353</v>
      </c>
      <c r="R483" s="348">
        <f>R484+R487+R493+R494</f>
        <v>2683094.4634600002</v>
      </c>
      <c r="S483" s="393">
        <f>R483/L483</f>
        <v>0.74584424412051353</v>
      </c>
      <c r="T483" s="393"/>
      <c r="U483" s="393"/>
      <c r="V483" s="347"/>
      <c r="W483" s="347"/>
      <c r="X483" s="347">
        <f>X484+X494</f>
        <v>0</v>
      </c>
      <c r="Y483" s="347"/>
      <c r="Z483" s="348">
        <f>AB483+AF483+AH483</f>
        <v>3035765.5426500002</v>
      </c>
      <c r="AA483" s="393">
        <f>Z483/K483</f>
        <v>0.84387944119010516</v>
      </c>
      <c r="AB483" s="348">
        <f>AB484+AB487+AB488+AB489+AB490+AB491+AB492+AB493+AB494</f>
        <v>3035765.5426500002</v>
      </c>
      <c r="AC483" s="393">
        <f>AB483/L483</f>
        <v>0.84387944119010516</v>
      </c>
      <c r="AD483" s="393"/>
      <c r="AE483" s="393"/>
      <c r="AF483" s="347"/>
      <c r="AG483" s="347"/>
      <c r="AH483" s="347"/>
      <c r="AI483" s="347"/>
      <c r="AJ483" s="348">
        <f>AL483+AP483+AR483</f>
        <v>3542466.0846500006</v>
      </c>
      <c r="AK483" s="349">
        <f>AJ483/K483</f>
        <v>0.98473161314684499</v>
      </c>
      <c r="AL483" s="348">
        <f>AL484+AL487+AL488+AL489+AL490+AL491+AL492+AL493+AL494</f>
        <v>3542466.0846500006</v>
      </c>
      <c r="AM483" s="338">
        <f>AL483/L483</f>
        <v>0.98473161314684499</v>
      </c>
      <c r="AN483" s="338"/>
      <c r="AO483" s="338"/>
      <c r="AP483" s="347"/>
      <c r="AQ483" s="347"/>
      <c r="AR483" s="347">
        <f>AR484+AR494</f>
        <v>0</v>
      </c>
      <c r="AS483" s="347"/>
      <c r="AT483" s="350">
        <f>AT484+AT493+AT494</f>
        <v>0</v>
      </c>
      <c r="AU483" s="350"/>
      <c r="AV483" s="350"/>
      <c r="AW483" s="350" t="e">
        <f t="shared" ref="AW483:AW502" si="597">AX483</f>
        <v>#REF!</v>
      </c>
      <c r="AX483" s="350" t="e">
        <f>AX484+AX493+AX494</f>
        <v>#REF!</v>
      </c>
      <c r="AY483" s="350"/>
      <c r="AZ483" s="350"/>
      <c r="BA483" s="350">
        <f t="shared" ref="BA483:BA502" si="598">BB483</f>
        <v>0</v>
      </c>
      <c r="BB483" s="350">
        <f>BB484+BB493+BB494</f>
        <v>0</v>
      </c>
      <c r="BC483" s="350"/>
      <c r="BD483" s="350"/>
      <c r="BE483" s="352" t="e">
        <f>BG483+BI483+BK483</f>
        <v>#REF!</v>
      </c>
      <c r="BF483" s="398" t="e">
        <f t="shared" si="557"/>
        <v>#REF!</v>
      </c>
      <c r="BG483" s="352" t="e">
        <f>BG484+BG493+#REF!+BG494</f>
        <v>#REF!</v>
      </c>
      <c r="BH483" s="398" t="e">
        <f t="shared" si="560"/>
        <v>#REF!</v>
      </c>
      <c r="BI483" s="350"/>
      <c r="BJ483" s="350"/>
      <c r="BK483" s="350">
        <f>BK484+BK494</f>
        <v>0</v>
      </c>
      <c r="BL483" s="350"/>
    </row>
    <row r="484" spans="1:66" s="43" customFormat="1" ht="30" hidden="1" customHeight="1" x14ac:dyDescent="0.25">
      <c r="B484" s="355"/>
      <c r="C484" s="196" t="s">
        <v>199</v>
      </c>
      <c r="D484" s="355"/>
      <c r="E484" s="355">
        <f>E485+E487</f>
        <v>3006824.38595</v>
      </c>
      <c r="F484" s="355">
        <f>F485+F487</f>
        <v>3006824.38595</v>
      </c>
      <c r="G484" s="355">
        <f>G485+G487</f>
        <v>0</v>
      </c>
      <c r="H484" s="355">
        <f t="shared" si="596"/>
        <v>-2956133.7477799999</v>
      </c>
      <c r="I484" s="355">
        <f>I485+I487</f>
        <v>-2956133.7477799999</v>
      </c>
      <c r="J484" s="355"/>
      <c r="K484" s="354">
        <f t="shared" ref="K484:K502" si="599">L484</f>
        <v>3420441.0777199999</v>
      </c>
      <c r="L484" s="354">
        <f>L485+L486</f>
        <v>3420441.0777199999</v>
      </c>
      <c r="M484" s="354"/>
      <c r="N484" s="354"/>
      <c r="O484" s="354"/>
      <c r="P484" s="354">
        <f t="shared" ref="P484:P495" si="600">R484+X484</f>
        <v>2540744.05828</v>
      </c>
      <c r="Q484" s="387">
        <f t="shared" ref="Q484:Q534" si="601">P484/K484</f>
        <v>0.74281181887033443</v>
      </c>
      <c r="R484" s="354">
        <f>R485+R486</f>
        <v>2540744.05828</v>
      </c>
      <c r="S484" s="387">
        <f t="shared" ref="S484:S532" si="602">R484/L484</f>
        <v>0.74281181887033443</v>
      </c>
      <c r="T484" s="387"/>
      <c r="U484" s="387"/>
      <c r="V484" s="355"/>
      <c r="W484" s="355"/>
      <c r="X484" s="355">
        <f>X485+X487</f>
        <v>0</v>
      </c>
      <c r="Y484" s="355"/>
      <c r="Z484" s="354">
        <f t="shared" ref="Z484:Z495" si="603">AB484+AH484</f>
        <v>2899608.2795099998</v>
      </c>
      <c r="AA484" s="387">
        <f t="shared" ref="AA484:AA534" si="604">Z484/K484</f>
        <v>0.84772934648616216</v>
      </c>
      <c r="AB484" s="354">
        <f>AB485+AB486</f>
        <v>2899608.2795099998</v>
      </c>
      <c r="AC484" s="387">
        <f t="shared" ref="AC484:AC532" si="605">AB484/L484</f>
        <v>0.84772934648616216</v>
      </c>
      <c r="AD484" s="387"/>
      <c r="AE484" s="387"/>
      <c r="AF484" s="355"/>
      <c r="AG484" s="355"/>
      <c r="AH484" s="355"/>
      <c r="AI484" s="355"/>
      <c r="AJ484" s="354">
        <f t="shared" ref="AJ484:AJ487" si="606">AL484+AR484</f>
        <v>3372914.6979100001</v>
      </c>
      <c r="AK484" s="342">
        <f t="shared" ref="AK484:AK534" si="607">AJ484/K484</f>
        <v>0.98610518973135475</v>
      </c>
      <c r="AL484" s="354">
        <f>AL485+AL486</f>
        <v>3372914.6979100001</v>
      </c>
      <c r="AM484" s="338">
        <f t="shared" ref="AM484:AM533" si="608">AL484/L484</f>
        <v>0.98610518973135475</v>
      </c>
      <c r="AN484" s="338"/>
      <c r="AO484" s="338"/>
      <c r="AP484" s="355"/>
      <c r="AQ484" s="355"/>
      <c r="AR484" s="355"/>
      <c r="AS484" s="355"/>
      <c r="AT484" s="351">
        <f>AT485+AT487</f>
        <v>0</v>
      </c>
      <c r="AU484" s="351"/>
      <c r="AV484" s="351"/>
      <c r="AW484" s="351" t="e">
        <f t="shared" si="597"/>
        <v>#REF!</v>
      </c>
      <c r="AX484" s="351" t="e">
        <f>AX485+AX487</f>
        <v>#REF!</v>
      </c>
      <c r="AY484" s="351"/>
      <c r="AZ484" s="351"/>
      <c r="BA484" s="351">
        <f t="shared" si="598"/>
        <v>0</v>
      </c>
      <c r="BB484" s="351">
        <f>BB485+BB487</f>
        <v>0</v>
      </c>
      <c r="BC484" s="351"/>
      <c r="BD484" s="351"/>
      <c r="BE484" s="356" t="e">
        <f t="shared" ref="BE484:BE487" si="609">BG484+BK484</f>
        <v>#REF!</v>
      </c>
      <c r="BF484" s="405" t="e">
        <f t="shared" si="557"/>
        <v>#REF!</v>
      </c>
      <c r="BG484" s="356" t="e">
        <f>BG485+BG486+BG487+BG488+BG489+BG491+BG492+BG490</f>
        <v>#REF!</v>
      </c>
      <c r="BH484" s="405" t="e">
        <f t="shared" si="560"/>
        <v>#REF!</v>
      </c>
      <c r="BI484" s="351"/>
      <c r="BJ484" s="351"/>
      <c r="BK484" s="351"/>
      <c r="BL484" s="351"/>
    </row>
    <row r="485" spans="1:66" s="43" customFormat="1" ht="24.75" hidden="1" customHeight="1" x14ac:dyDescent="0.25">
      <c r="B485" s="355"/>
      <c r="C485" s="196" t="s">
        <v>200</v>
      </c>
      <c r="D485" s="355"/>
      <c r="E485" s="355">
        <f>F485+G485</f>
        <v>2844810.2634199997</v>
      </c>
      <c r="F485" s="355">
        <f>'[6]18-20 декабря'!$R$170</f>
        <v>2844810.2634199997</v>
      </c>
      <c r="G485" s="355"/>
      <c r="H485" s="355">
        <f t="shared" si="596"/>
        <v>-2844810.2634199997</v>
      </c>
      <c r="I485" s="355">
        <f>L485-F485</f>
        <v>-2844810.2634199997</v>
      </c>
      <c r="J485" s="355"/>
      <c r="K485" s="354"/>
      <c r="L485" s="354"/>
      <c r="M485" s="354"/>
      <c r="N485" s="354"/>
      <c r="O485" s="354"/>
      <c r="P485" s="354"/>
      <c r="Q485" s="387"/>
      <c r="R485" s="354"/>
      <c r="S485" s="387"/>
      <c r="T485" s="387"/>
      <c r="U485" s="387"/>
      <c r="V485" s="355"/>
      <c r="W485" s="355"/>
      <c r="X485" s="355">
        <f>D485+G485</f>
        <v>0</v>
      </c>
      <c r="Y485" s="355"/>
      <c r="Z485" s="354"/>
      <c r="AA485" s="387"/>
      <c r="AB485" s="354"/>
      <c r="AC485" s="387"/>
      <c r="AD485" s="387"/>
      <c r="AE485" s="387"/>
      <c r="AF485" s="355"/>
      <c r="AG485" s="355"/>
      <c r="AH485" s="355"/>
      <c r="AI485" s="355"/>
      <c r="AJ485" s="354"/>
      <c r="AK485" s="342"/>
      <c r="AL485" s="354"/>
      <c r="AM485" s="338"/>
      <c r="AN485" s="338"/>
      <c r="AO485" s="338"/>
      <c r="AP485" s="355"/>
      <c r="AQ485" s="355"/>
      <c r="AR485" s="355"/>
      <c r="AS485" s="355"/>
      <c r="AT485" s="351">
        <f>BB485-AF485</f>
        <v>0</v>
      </c>
      <c r="AU485" s="351"/>
      <c r="AV485" s="351"/>
      <c r="AW485" s="351" t="e">
        <f t="shared" si="597"/>
        <v>#REF!</v>
      </c>
      <c r="AX485" s="351" t="e">
        <f>BE485-AJ485</f>
        <v>#REF!</v>
      </c>
      <c r="AY485" s="351"/>
      <c r="AZ485" s="351"/>
      <c r="BA485" s="351">
        <f t="shared" si="598"/>
        <v>0</v>
      </c>
      <c r="BB485" s="351">
        <f>AF485</f>
        <v>0</v>
      </c>
      <c r="BC485" s="351"/>
      <c r="BD485" s="351"/>
      <c r="BE485" s="356" t="e">
        <f t="shared" si="609"/>
        <v>#REF!</v>
      </c>
      <c r="BF485" s="405" t="e">
        <f t="shared" si="557"/>
        <v>#REF!</v>
      </c>
      <c r="BG485" s="356" t="e">
        <f>L485-#REF!</f>
        <v>#REF!</v>
      </c>
      <c r="BH485" s="405" t="e">
        <f t="shared" si="560"/>
        <v>#REF!</v>
      </c>
      <c r="BI485" s="351"/>
      <c r="BJ485" s="351"/>
      <c r="BK485" s="351"/>
      <c r="BL485" s="351"/>
    </row>
    <row r="486" spans="1:66" s="43" customFormat="1" ht="24.75" hidden="1" customHeight="1" x14ac:dyDescent="0.25">
      <c r="B486" s="355"/>
      <c r="C486" s="196" t="s">
        <v>295</v>
      </c>
      <c r="D486" s="355"/>
      <c r="E486" s="355"/>
      <c r="F486" s="355"/>
      <c r="G486" s="355"/>
      <c r="H486" s="355"/>
      <c r="I486" s="355"/>
      <c r="J486" s="355"/>
      <c r="K486" s="354">
        <f t="shared" si="599"/>
        <v>3420441.0777199999</v>
      </c>
      <c r="L486" s="354">
        <f>3420441.07772</f>
        <v>3420441.0777199999</v>
      </c>
      <c r="M486" s="354"/>
      <c r="N486" s="354"/>
      <c r="O486" s="354"/>
      <c r="P486" s="354">
        <f t="shared" si="600"/>
        <v>2540744.05828</v>
      </c>
      <c r="Q486" s="387">
        <f t="shared" si="601"/>
        <v>0.74281181887033443</v>
      </c>
      <c r="R486" s="354">
        <v>2540744.05828</v>
      </c>
      <c r="S486" s="387">
        <f t="shared" si="602"/>
        <v>0.74281181887033443</v>
      </c>
      <c r="T486" s="387"/>
      <c r="U486" s="387"/>
      <c r="V486" s="355"/>
      <c r="W486" s="355"/>
      <c r="X486" s="355"/>
      <c r="Y486" s="355"/>
      <c r="Z486" s="354">
        <f t="shared" si="603"/>
        <v>2899608.2795099998</v>
      </c>
      <c r="AA486" s="387">
        <f t="shared" si="604"/>
        <v>0.84772934648616216</v>
      </c>
      <c r="AB486" s="354">
        <v>2899608.2795099998</v>
      </c>
      <c r="AC486" s="387">
        <f t="shared" si="605"/>
        <v>0.84772934648616216</v>
      </c>
      <c r="AD486" s="387"/>
      <c r="AE486" s="387"/>
      <c r="AF486" s="355"/>
      <c r="AG486" s="355"/>
      <c r="AH486" s="355"/>
      <c r="AI486" s="355"/>
      <c r="AJ486" s="354">
        <f t="shared" si="606"/>
        <v>3372914.6979100001</v>
      </c>
      <c r="AK486" s="342">
        <f t="shared" si="607"/>
        <v>0.98610518973135475</v>
      </c>
      <c r="AL486" s="354">
        <v>3372914.6979100001</v>
      </c>
      <c r="AM486" s="338">
        <f t="shared" si="608"/>
        <v>0.98610518973135475</v>
      </c>
      <c r="AN486" s="338"/>
      <c r="AO486" s="338"/>
      <c r="AP486" s="355"/>
      <c r="AQ486" s="355"/>
      <c r="AR486" s="355"/>
      <c r="AS486" s="355"/>
      <c r="AT486" s="351"/>
      <c r="AU486" s="351"/>
      <c r="AV486" s="351"/>
      <c r="AW486" s="351"/>
      <c r="AX486" s="351"/>
      <c r="AY486" s="351"/>
      <c r="AZ486" s="351"/>
      <c r="BA486" s="351"/>
      <c r="BB486" s="351"/>
      <c r="BC486" s="351"/>
      <c r="BD486" s="351"/>
      <c r="BE486" s="356">
        <f t="shared" si="609"/>
        <v>520832.79821000015</v>
      </c>
      <c r="BF486" s="405">
        <f t="shared" si="557"/>
        <v>0.15227065351383784</v>
      </c>
      <c r="BG486" s="356">
        <f t="shared" ref="BG486:BG494" si="610">L486-AB486</f>
        <v>520832.79821000015</v>
      </c>
      <c r="BH486" s="405">
        <f t="shared" si="560"/>
        <v>0.15227065351383784</v>
      </c>
      <c r="BI486" s="351"/>
      <c r="BJ486" s="351"/>
      <c r="BK486" s="351"/>
      <c r="BL486" s="351"/>
    </row>
    <row r="487" spans="1:66" s="43" customFormat="1" ht="54" hidden="1" customHeight="1" x14ac:dyDescent="0.25">
      <c r="B487" s="355"/>
      <c r="C487" s="196" t="s">
        <v>298</v>
      </c>
      <c r="D487" s="355"/>
      <c r="E487" s="355">
        <f>F487+G487</f>
        <v>162014.12253000028</v>
      </c>
      <c r="F487" s="355">
        <f>'[6]18-20 декабря'!$Q$169-'[6]18-20 декабря'!$Q$170</f>
        <v>162014.12253000028</v>
      </c>
      <c r="G487" s="355"/>
      <c r="H487" s="355">
        <f t="shared" si="596"/>
        <v>-111323.48436000029</v>
      </c>
      <c r="I487" s="355">
        <f>L487-F487</f>
        <v>-111323.48436000029</v>
      </c>
      <c r="J487" s="355"/>
      <c r="K487" s="354">
        <f t="shared" si="599"/>
        <v>50690.638169999998</v>
      </c>
      <c r="L487" s="354">
        <v>50690.638169999998</v>
      </c>
      <c r="M487" s="354"/>
      <c r="N487" s="354"/>
      <c r="O487" s="354"/>
      <c r="P487" s="354">
        <f t="shared" si="600"/>
        <v>50690.638169999998</v>
      </c>
      <c r="Q487" s="387">
        <f t="shared" si="601"/>
        <v>1</v>
      </c>
      <c r="R487" s="354">
        <f>L487</f>
        <v>50690.638169999998</v>
      </c>
      <c r="S487" s="387">
        <f t="shared" si="602"/>
        <v>1</v>
      </c>
      <c r="T487" s="387"/>
      <c r="U487" s="387"/>
      <c r="V487" s="355"/>
      <c r="W487" s="355"/>
      <c r="X487" s="355">
        <f>D487+G487</f>
        <v>0</v>
      </c>
      <c r="Y487" s="355"/>
      <c r="Z487" s="354">
        <f t="shared" si="603"/>
        <v>50690.638169999998</v>
      </c>
      <c r="AA487" s="387">
        <f t="shared" si="604"/>
        <v>1</v>
      </c>
      <c r="AB487" s="354">
        <v>50690.638169999998</v>
      </c>
      <c r="AC487" s="387">
        <f t="shared" si="605"/>
        <v>1</v>
      </c>
      <c r="AD487" s="387"/>
      <c r="AE487" s="387"/>
      <c r="AF487" s="355"/>
      <c r="AG487" s="355"/>
      <c r="AH487" s="355"/>
      <c r="AI487" s="355"/>
      <c r="AJ487" s="354">
        <f t="shared" si="606"/>
        <v>50690.638169999998</v>
      </c>
      <c r="AK487" s="342">
        <f t="shared" si="607"/>
        <v>1</v>
      </c>
      <c r="AL487" s="354">
        <v>50690.638169999998</v>
      </c>
      <c r="AM487" s="338">
        <f t="shared" si="608"/>
        <v>1</v>
      </c>
      <c r="AN487" s="338"/>
      <c r="AO487" s="338"/>
      <c r="AP487" s="355"/>
      <c r="AQ487" s="355"/>
      <c r="AR487" s="355"/>
      <c r="AS487" s="355"/>
      <c r="AT487" s="351">
        <f>BB487-AF487</f>
        <v>0</v>
      </c>
      <c r="AU487" s="351"/>
      <c r="AV487" s="351"/>
      <c r="AW487" s="351">
        <f t="shared" si="597"/>
        <v>-50690.638169999998</v>
      </c>
      <c r="AX487" s="351">
        <f>BE487-AJ487</f>
        <v>-50690.638169999998</v>
      </c>
      <c r="AY487" s="351"/>
      <c r="AZ487" s="351"/>
      <c r="BA487" s="351">
        <f t="shared" si="598"/>
        <v>0</v>
      </c>
      <c r="BB487" s="351">
        <f>AF487</f>
        <v>0</v>
      </c>
      <c r="BC487" s="351"/>
      <c r="BD487" s="351"/>
      <c r="BE487" s="356">
        <f t="shared" si="609"/>
        <v>0</v>
      </c>
      <c r="BF487" s="405">
        <f t="shared" si="557"/>
        <v>0</v>
      </c>
      <c r="BG487" s="356">
        <f t="shared" si="610"/>
        <v>0</v>
      </c>
      <c r="BH487" s="405">
        <f t="shared" si="560"/>
        <v>0</v>
      </c>
      <c r="BI487" s="351"/>
      <c r="BJ487" s="351"/>
      <c r="BK487" s="351"/>
      <c r="BL487" s="351"/>
    </row>
    <row r="488" spans="1:66" s="43" customFormat="1" ht="86.25" hidden="1" customHeight="1" x14ac:dyDescent="0.25">
      <c r="B488" s="355"/>
      <c r="C488" s="196" t="s">
        <v>299</v>
      </c>
      <c r="D488" s="355"/>
      <c r="E488" s="355"/>
      <c r="F488" s="355"/>
      <c r="G488" s="355"/>
      <c r="H488" s="355"/>
      <c r="I488" s="355"/>
      <c r="J488" s="355"/>
      <c r="K488" s="354">
        <f>L488</f>
        <v>0</v>
      </c>
      <c r="L488" s="354">
        <v>0</v>
      </c>
      <c r="M488" s="354"/>
      <c r="N488" s="354"/>
      <c r="O488" s="354"/>
      <c r="P488" s="354">
        <f t="shared" si="600"/>
        <v>0</v>
      </c>
      <c r="Q488" s="387" t="e">
        <f t="shared" si="601"/>
        <v>#DIV/0!</v>
      </c>
      <c r="R488" s="354"/>
      <c r="S488" s="387" t="e">
        <f t="shared" si="602"/>
        <v>#DIV/0!</v>
      </c>
      <c r="T488" s="387"/>
      <c r="U488" s="387"/>
      <c r="V488" s="355"/>
      <c r="W488" s="355"/>
      <c r="X488" s="355"/>
      <c r="Y488" s="355"/>
      <c r="Z488" s="354">
        <f>AB488</f>
        <v>0</v>
      </c>
      <c r="AA488" s="387" t="e">
        <f t="shared" si="604"/>
        <v>#DIV/0!</v>
      </c>
      <c r="AB488" s="354">
        <f>L488</f>
        <v>0</v>
      </c>
      <c r="AC488" s="387" t="e">
        <f t="shared" si="605"/>
        <v>#DIV/0!</v>
      </c>
      <c r="AD488" s="387"/>
      <c r="AE488" s="387"/>
      <c r="AF488" s="355"/>
      <c r="AG488" s="355"/>
      <c r="AH488" s="355"/>
      <c r="AI488" s="355"/>
      <c r="AJ488" s="354">
        <f>AL488</f>
        <v>0</v>
      </c>
      <c r="AK488" s="342" t="e">
        <f t="shared" si="607"/>
        <v>#DIV/0!</v>
      </c>
      <c r="AL488" s="354">
        <f t="shared" ref="AL488:AL489" si="611">L488</f>
        <v>0</v>
      </c>
      <c r="AM488" s="338" t="e">
        <f t="shared" si="608"/>
        <v>#DIV/0!</v>
      </c>
      <c r="AN488" s="338"/>
      <c r="AO488" s="338"/>
      <c r="AP488" s="355"/>
      <c r="AQ488" s="355"/>
      <c r="AR488" s="355"/>
      <c r="AS488" s="355"/>
      <c r="AT488" s="351"/>
      <c r="AU488" s="351"/>
      <c r="AV488" s="351"/>
      <c r="AW488" s="351"/>
      <c r="AX488" s="351"/>
      <c r="AY488" s="351"/>
      <c r="AZ488" s="351"/>
      <c r="BA488" s="351"/>
      <c r="BB488" s="351"/>
      <c r="BC488" s="351"/>
      <c r="BD488" s="351"/>
      <c r="BE488" s="356">
        <f>BG488</f>
        <v>0</v>
      </c>
      <c r="BF488" s="405" t="e">
        <f t="shared" si="557"/>
        <v>#DIV/0!</v>
      </c>
      <c r="BG488" s="356">
        <f t="shared" si="610"/>
        <v>0</v>
      </c>
      <c r="BH488" s="405" t="e">
        <f t="shared" si="560"/>
        <v>#DIV/0!</v>
      </c>
      <c r="BI488" s="351"/>
      <c r="BJ488" s="351"/>
      <c r="BK488" s="351"/>
      <c r="BL488" s="351"/>
    </row>
    <row r="489" spans="1:66" s="43" customFormat="1" ht="118.5" hidden="1" customHeight="1" x14ac:dyDescent="0.3">
      <c r="B489" s="355"/>
      <c r="C489" s="196" t="s">
        <v>316</v>
      </c>
      <c r="D489" s="453"/>
      <c r="E489" s="453"/>
      <c r="F489" s="453"/>
      <c r="G489" s="453"/>
      <c r="H489" s="453"/>
      <c r="I489" s="453"/>
      <c r="J489" s="453"/>
      <c r="K489" s="354">
        <f>L489</f>
        <v>0</v>
      </c>
      <c r="L489" s="354">
        <v>0</v>
      </c>
      <c r="M489" s="354"/>
      <c r="N489" s="354"/>
      <c r="O489" s="354"/>
      <c r="P489" s="354">
        <f t="shared" si="600"/>
        <v>0</v>
      </c>
      <c r="Q489" s="387" t="e">
        <f t="shared" si="601"/>
        <v>#DIV/0!</v>
      </c>
      <c r="R489" s="354"/>
      <c r="S489" s="387" t="e">
        <f t="shared" si="602"/>
        <v>#DIV/0!</v>
      </c>
      <c r="T489" s="387"/>
      <c r="U489" s="387"/>
      <c r="V489" s="355"/>
      <c r="W489" s="355"/>
      <c r="X489" s="355"/>
      <c r="Y489" s="355"/>
      <c r="Z489" s="354">
        <f t="shared" si="603"/>
        <v>0</v>
      </c>
      <c r="AA489" s="387" t="e">
        <f t="shared" si="604"/>
        <v>#DIV/0!</v>
      </c>
      <c r="AB489" s="354">
        <v>0</v>
      </c>
      <c r="AC489" s="387" t="e">
        <f t="shared" si="605"/>
        <v>#DIV/0!</v>
      </c>
      <c r="AD489" s="387"/>
      <c r="AE489" s="387"/>
      <c r="AF489" s="355"/>
      <c r="AG489" s="355"/>
      <c r="AH489" s="355"/>
      <c r="AI489" s="355"/>
      <c r="AJ489" s="354">
        <f t="shared" ref="AJ489:AJ493" si="612">AL489</f>
        <v>0</v>
      </c>
      <c r="AK489" s="342" t="e">
        <f t="shared" si="607"/>
        <v>#DIV/0!</v>
      </c>
      <c r="AL489" s="354">
        <f t="shared" si="611"/>
        <v>0</v>
      </c>
      <c r="AM489" s="338" t="e">
        <f t="shared" si="608"/>
        <v>#DIV/0!</v>
      </c>
      <c r="AN489" s="338"/>
      <c r="AO489" s="338"/>
      <c r="AP489" s="355"/>
      <c r="AQ489" s="355"/>
      <c r="AR489" s="355"/>
      <c r="AS489" s="355"/>
      <c r="AT489" s="351"/>
      <c r="AU489" s="351"/>
      <c r="AV489" s="351"/>
      <c r="AW489" s="351"/>
      <c r="AX489" s="351"/>
      <c r="AY489" s="351"/>
      <c r="AZ489" s="351"/>
      <c r="BA489" s="351"/>
      <c r="BB489" s="351"/>
      <c r="BC489" s="351"/>
      <c r="BD489" s="351"/>
      <c r="BE489" s="356">
        <f t="shared" ref="BE489:BE493" si="613">BG489</f>
        <v>0</v>
      </c>
      <c r="BF489" s="405" t="e">
        <f t="shared" si="557"/>
        <v>#DIV/0!</v>
      </c>
      <c r="BG489" s="356">
        <f t="shared" si="610"/>
        <v>0</v>
      </c>
      <c r="BH489" s="405" t="e">
        <f t="shared" si="560"/>
        <v>#DIV/0!</v>
      </c>
      <c r="BI489" s="351"/>
      <c r="BJ489" s="351"/>
      <c r="BK489" s="351"/>
      <c r="BL489" s="351"/>
    </row>
    <row r="490" spans="1:66" s="43" customFormat="1" ht="54.75" hidden="1" customHeight="1" x14ac:dyDescent="0.3">
      <c r="B490" s="355"/>
      <c r="C490" s="196" t="s">
        <v>300</v>
      </c>
      <c r="D490" s="453"/>
      <c r="E490" s="453"/>
      <c r="F490" s="453"/>
      <c r="G490" s="453"/>
      <c r="H490" s="453"/>
      <c r="I490" s="453"/>
      <c r="J490" s="453"/>
      <c r="K490" s="354">
        <f>L490</f>
        <v>0</v>
      </c>
      <c r="L490" s="354">
        <v>0</v>
      </c>
      <c r="M490" s="354"/>
      <c r="N490" s="354"/>
      <c r="O490" s="354"/>
      <c r="P490" s="354">
        <f t="shared" si="600"/>
        <v>0</v>
      </c>
      <c r="Q490" s="387"/>
      <c r="R490" s="354"/>
      <c r="S490" s="387"/>
      <c r="T490" s="387"/>
      <c r="U490" s="387"/>
      <c r="V490" s="355"/>
      <c r="W490" s="355"/>
      <c r="X490" s="355"/>
      <c r="Y490" s="355"/>
      <c r="Z490" s="354"/>
      <c r="AA490" s="387"/>
      <c r="AB490" s="354"/>
      <c r="AC490" s="387" t="e">
        <f t="shared" si="605"/>
        <v>#DIV/0!</v>
      </c>
      <c r="AD490" s="387"/>
      <c r="AE490" s="387"/>
      <c r="AF490" s="355"/>
      <c r="AG490" s="355"/>
      <c r="AH490" s="355"/>
      <c r="AI490" s="355"/>
      <c r="AJ490" s="354"/>
      <c r="AK490" s="342"/>
      <c r="AL490" s="354"/>
      <c r="AM490" s="338"/>
      <c r="AN490" s="338"/>
      <c r="AO490" s="338"/>
      <c r="AP490" s="355"/>
      <c r="AQ490" s="355"/>
      <c r="AR490" s="355"/>
      <c r="AS490" s="355"/>
      <c r="AT490" s="351"/>
      <c r="AU490" s="351"/>
      <c r="AV490" s="351"/>
      <c r="AW490" s="351"/>
      <c r="AX490" s="351"/>
      <c r="AY490" s="351"/>
      <c r="AZ490" s="351"/>
      <c r="BA490" s="351"/>
      <c r="BB490" s="351"/>
      <c r="BC490" s="351"/>
      <c r="BD490" s="351"/>
      <c r="BE490" s="356">
        <f t="shared" si="613"/>
        <v>0</v>
      </c>
      <c r="BF490" s="405" t="e">
        <f t="shared" si="557"/>
        <v>#DIV/0!</v>
      </c>
      <c r="BG490" s="356">
        <f t="shared" si="610"/>
        <v>0</v>
      </c>
      <c r="BH490" s="405" t="e">
        <f t="shared" si="560"/>
        <v>#DIV/0!</v>
      </c>
      <c r="BI490" s="351"/>
      <c r="BJ490" s="351"/>
      <c r="BK490" s="351"/>
      <c r="BL490" s="351"/>
    </row>
    <row r="491" spans="1:66" s="43" customFormat="1" ht="54.75" hidden="1" customHeight="1" x14ac:dyDescent="0.3">
      <c r="B491" s="355"/>
      <c r="C491" s="196" t="s">
        <v>301</v>
      </c>
      <c r="D491" s="453"/>
      <c r="E491" s="453"/>
      <c r="F491" s="453"/>
      <c r="G491" s="453"/>
      <c r="H491" s="453"/>
      <c r="I491" s="453"/>
      <c r="J491" s="453"/>
      <c r="K491" s="354">
        <f t="shared" ref="K491:K492" si="614">L491</f>
        <v>0</v>
      </c>
      <c r="L491" s="354">
        <v>0</v>
      </c>
      <c r="M491" s="354"/>
      <c r="N491" s="354"/>
      <c r="O491" s="354"/>
      <c r="P491" s="354">
        <f t="shared" si="600"/>
        <v>0</v>
      </c>
      <c r="Q491" s="387" t="e">
        <f t="shared" si="601"/>
        <v>#DIV/0!</v>
      </c>
      <c r="R491" s="354"/>
      <c r="S491" s="387" t="e">
        <f t="shared" si="602"/>
        <v>#DIV/0!</v>
      </c>
      <c r="T491" s="387"/>
      <c r="U491" s="387"/>
      <c r="V491" s="355"/>
      <c r="W491" s="355"/>
      <c r="X491" s="355"/>
      <c r="Y491" s="355"/>
      <c r="Z491" s="354">
        <f>AB491</f>
        <v>0</v>
      </c>
      <c r="AA491" s="387" t="e">
        <f t="shared" si="604"/>
        <v>#DIV/0!</v>
      </c>
      <c r="AB491" s="354">
        <v>0</v>
      </c>
      <c r="AC491" s="387" t="e">
        <f t="shared" si="605"/>
        <v>#DIV/0!</v>
      </c>
      <c r="AD491" s="387"/>
      <c r="AE491" s="387"/>
      <c r="AF491" s="355"/>
      <c r="AG491" s="355"/>
      <c r="AH491" s="355"/>
      <c r="AI491" s="355"/>
      <c r="AJ491" s="354">
        <f t="shared" si="612"/>
        <v>0</v>
      </c>
      <c r="AK491" s="342" t="e">
        <f t="shared" si="607"/>
        <v>#DIV/0!</v>
      </c>
      <c r="AL491" s="354">
        <f>AB491</f>
        <v>0</v>
      </c>
      <c r="AM491" s="338" t="e">
        <f t="shared" si="608"/>
        <v>#DIV/0!</v>
      </c>
      <c r="AN491" s="338"/>
      <c r="AO491" s="338"/>
      <c r="AP491" s="355"/>
      <c r="AQ491" s="355"/>
      <c r="AR491" s="355"/>
      <c r="AS491" s="355"/>
      <c r="AT491" s="351"/>
      <c r="AU491" s="351"/>
      <c r="AV491" s="351"/>
      <c r="AW491" s="351"/>
      <c r="AX491" s="351"/>
      <c r="AY491" s="351"/>
      <c r="AZ491" s="351"/>
      <c r="BA491" s="351"/>
      <c r="BB491" s="351"/>
      <c r="BC491" s="351"/>
      <c r="BD491" s="351"/>
      <c r="BE491" s="356">
        <f t="shared" si="613"/>
        <v>0</v>
      </c>
      <c r="BF491" s="405" t="e">
        <f t="shared" si="557"/>
        <v>#DIV/0!</v>
      </c>
      <c r="BG491" s="356">
        <f t="shared" si="610"/>
        <v>0</v>
      </c>
      <c r="BH491" s="405" t="e">
        <f t="shared" si="560"/>
        <v>#DIV/0!</v>
      </c>
      <c r="BI491" s="351"/>
      <c r="BJ491" s="351"/>
      <c r="BK491" s="351"/>
      <c r="BL491" s="351"/>
    </row>
    <row r="492" spans="1:66" s="43" customFormat="1" ht="54.75" hidden="1" customHeight="1" x14ac:dyDescent="0.25">
      <c r="B492" s="355"/>
      <c r="C492" s="196" t="s">
        <v>302</v>
      </c>
      <c r="D492" s="355"/>
      <c r="E492" s="355"/>
      <c r="F492" s="355"/>
      <c r="G492" s="355"/>
      <c r="H492" s="355"/>
      <c r="I492" s="355"/>
      <c r="J492" s="355"/>
      <c r="K492" s="354">
        <f t="shared" si="614"/>
        <v>0</v>
      </c>
      <c r="L492" s="354">
        <v>0</v>
      </c>
      <c r="M492" s="354"/>
      <c r="N492" s="354"/>
      <c r="O492" s="354"/>
      <c r="P492" s="354">
        <f t="shared" si="600"/>
        <v>0</v>
      </c>
      <c r="Q492" s="387" t="e">
        <f t="shared" si="601"/>
        <v>#DIV/0!</v>
      </c>
      <c r="R492" s="354"/>
      <c r="S492" s="387" t="e">
        <f t="shared" si="602"/>
        <v>#DIV/0!</v>
      </c>
      <c r="T492" s="387"/>
      <c r="U492" s="387"/>
      <c r="V492" s="355"/>
      <c r="W492" s="355"/>
      <c r="X492" s="355"/>
      <c r="Y492" s="355"/>
      <c r="Z492" s="354">
        <f>AB492</f>
        <v>0</v>
      </c>
      <c r="AA492" s="387" t="e">
        <f t="shared" si="604"/>
        <v>#DIV/0!</v>
      </c>
      <c r="AB492" s="354">
        <v>0</v>
      </c>
      <c r="AC492" s="387" t="e">
        <f t="shared" si="605"/>
        <v>#DIV/0!</v>
      </c>
      <c r="AD492" s="387"/>
      <c r="AE492" s="387"/>
      <c r="AF492" s="355"/>
      <c r="AG492" s="355"/>
      <c r="AH492" s="355"/>
      <c r="AI492" s="355"/>
      <c r="AJ492" s="354">
        <f t="shared" si="612"/>
        <v>0</v>
      </c>
      <c r="AK492" s="342" t="e">
        <f t="shared" si="607"/>
        <v>#DIV/0!</v>
      </c>
      <c r="AL492" s="354">
        <v>0</v>
      </c>
      <c r="AM492" s="338" t="e">
        <f t="shared" si="608"/>
        <v>#DIV/0!</v>
      </c>
      <c r="AN492" s="338"/>
      <c r="AO492" s="338"/>
      <c r="AP492" s="355"/>
      <c r="AQ492" s="355"/>
      <c r="AR492" s="355"/>
      <c r="AS492" s="355"/>
      <c r="AT492" s="351"/>
      <c r="AU492" s="351"/>
      <c r="AV492" s="351"/>
      <c r="AW492" s="351"/>
      <c r="AX492" s="351"/>
      <c r="AY492" s="351"/>
      <c r="AZ492" s="351"/>
      <c r="BA492" s="351"/>
      <c r="BB492" s="351"/>
      <c r="BC492" s="351"/>
      <c r="BD492" s="351"/>
      <c r="BE492" s="356">
        <f t="shared" si="613"/>
        <v>0</v>
      </c>
      <c r="BF492" s="405" t="e">
        <f t="shared" si="557"/>
        <v>#DIV/0!</v>
      </c>
      <c r="BG492" s="356">
        <f t="shared" si="610"/>
        <v>0</v>
      </c>
      <c r="BH492" s="405" t="e">
        <f t="shared" si="560"/>
        <v>#DIV/0!</v>
      </c>
      <c r="BI492" s="351"/>
      <c r="BJ492" s="351"/>
      <c r="BK492" s="351"/>
      <c r="BL492" s="351"/>
    </row>
    <row r="493" spans="1:66" s="43" customFormat="1" ht="24" hidden="1" customHeight="1" x14ac:dyDescent="0.25">
      <c r="B493" s="355"/>
      <c r="C493" s="196" t="s">
        <v>380</v>
      </c>
      <c r="D493" s="355"/>
      <c r="E493" s="355">
        <f>F493</f>
        <v>41000</v>
      </c>
      <c r="F493" s="355">
        <v>41000</v>
      </c>
      <c r="G493" s="355"/>
      <c r="H493" s="355">
        <f t="shared" si="596"/>
        <v>43103.577619999996</v>
      </c>
      <c r="I493" s="355">
        <f>L493-F493</f>
        <v>43103.577619999996</v>
      </c>
      <c r="J493" s="355"/>
      <c r="K493" s="354">
        <f t="shared" si="599"/>
        <v>84103.577619999996</v>
      </c>
      <c r="L493" s="354">
        <v>84103.577619999996</v>
      </c>
      <c r="M493" s="354"/>
      <c r="N493" s="354"/>
      <c r="O493" s="354"/>
      <c r="P493" s="354">
        <f>R493</f>
        <v>51299.140209999998</v>
      </c>
      <c r="Q493" s="387">
        <f t="shared" si="601"/>
        <v>0.60995193857010144</v>
      </c>
      <c r="R493" s="354">
        <v>51299.140209999998</v>
      </c>
      <c r="S493" s="387">
        <f>AB493/L493</f>
        <v>0.53624351598659137</v>
      </c>
      <c r="T493" s="387"/>
      <c r="U493" s="387"/>
      <c r="V493" s="355"/>
      <c r="W493" s="355"/>
      <c r="X493" s="355"/>
      <c r="Y493" s="355"/>
      <c r="Z493" s="354">
        <f>AB493</f>
        <v>45099.998169999999</v>
      </c>
      <c r="AA493" s="387">
        <f t="shared" si="604"/>
        <v>0.53624351598659137</v>
      </c>
      <c r="AB493" s="354">
        <v>45099.998169999999</v>
      </c>
      <c r="AC493" s="387">
        <f t="shared" si="605"/>
        <v>0.53624351598659137</v>
      </c>
      <c r="AD493" s="387"/>
      <c r="AE493" s="387"/>
      <c r="AF493" s="355"/>
      <c r="AG493" s="355"/>
      <c r="AH493" s="355"/>
      <c r="AI493" s="355"/>
      <c r="AJ493" s="354">
        <f t="shared" si="612"/>
        <v>76703.577619999996</v>
      </c>
      <c r="AK493" s="342">
        <f t="shared" si="607"/>
        <v>0.91201325544752732</v>
      </c>
      <c r="AL493" s="354">
        <v>76703.577619999996</v>
      </c>
      <c r="AM493" s="338">
        <f t="shared" si="608"/>
        <v>0.91201325544752732</v>
      </c>
      <c r="AN493" s="338"/>
      <c r="AO493" s="338"/>
      <c r="AP493" s="355"/>
      <c r="AQ493" s="355"/>
      <c r="AR493" s="355"/>
      <c r="AS493" s="355"/>
      <c r="AT493" s="351">
        <f>BB493-AF493</f>
        <v>0</v>
      </c>
      <c r="AU493" s="351"/>
      <c r="AV493" s="351"/>
      <c r="AW493" s="351" t="e">
        <f t="shared" si="597"/>
        <v>#REF!</v>
      </c>
      <c r="AX493" s="351" t="e">
        <f>BE493-AJ493</f>
        <v>#REF!</v>
      </c>
      <c r="AY493" s="351"/>
      <c r="AZ493" s="351"/>
      <c r="BA493" s="351">
        <f t="shared" si="598"/>
        <v>0</v>
      </c>
      <c r="BB493" s="351">
        <f>AF493</f>
        <v>0</v>
      </c>
      <c r="BC493" s="351"/>
      <c r="BD493" s="351"/>
      <c r="BE493" s="356" t="e">
        <f t="shared" si="613"/>
        <v>#REF!</v>
      </c>
      <c r="BF493" s="405" t="e">
        <f t="shared" si="557"/>
        <v>#REF!</v>
      </c>
      <c r="BG493" s="356" t="e">
        <f>L493-#REF!</f>
        <v>#REF!</v>
      </c>
      <c r="BH493" s="405" t="e">
        <f t="shared" si="560"/>
        <v>#REF!</v>
      </c>
      <c r="BI493" s="351"/>
      <c r="BJ493" s="351"/>
      <c r="BK493" s="351"/>
      <c r="BL493" s="351"/>
    </row>
    <row r="494" spans="1:66" s="43" customFormat="1" ht="25.5" hidden="1" customHeight="1" x14ac:dyDescent="0.25">
      <c r="B494" s="355"/>
      <c r="C494" s="196" t="s">
        <v>201</v>
      </c>
      <c r="D494" s="355"/>
      <c r="E494" s="355">
        <f>F494+G494</f>
        <v>20647.07747</v>
      </c>
      <c r="F494" s="355">
        <f>'[6]18-20 декабря'!$Q$208</f>
        <v>20647.07747</v>
      </c>
      <c r="G494" s="355"/>
      <c r="H494" s="355">
        <f t="shared" si="596"/>
        <v>21510.09348</v>
      </c>
      <c r="I494" s="355">
        <f>L494-F494</f>
        <v>21510.09348</v>
      </c>
      <c r="J494" s="355"/>
      <c r="K494" s="354">
        <f t="shared" si="599"/>
        <v>42157.17095</v>
      </c>
      <c r="L494" s="354">
        <v>42157.17095</v>
      </c>
      <c r="M494" s="354"/>
      <c r="N494" s="354"/>
      <c r="O494" s="354"/>
      <c r="P494" s="354">
        <f t="shared" si="600"/>
        <v>40360.626799999998</v>
      </c>
      <c r="Q494" s="387">
        <f t="shared" si="601"/>
        <v>0.95738461311526879</v>
      </c>
      <c r="R494" s="354">
        <v>40360.626799999998</v>
      </c>
      <c r="S494" s="387">
        <f t="shared" si="602"/>
        <v>0.95738461311526879</v>
      </c>
      <c r="T494" s="387"/>
      <c r="U494" s="387"/>
      <c r="V494" s="355"/>
      <c r="W494" s="355"/>
      <c r="X494" s="355">
        <f>D494+G494</f>
        <v>0</v>
      </c>
      <c r="Y494" s="355"/>
      <c r="Z494" s="354">
        <f t="shared" si="603"/>
        <v>40366.626799999998</v>
      </c>
      <c r="AA494" s="387">
        <f t="shared" si="604"/>
        <v>0.95752693765614261</v>
      </c>
      <c r="AB494" s="354">
        <v>40366.626799999998</v>
      </c>
      <c r="AC494" s="387">
        <f t="shared" si="605"/>
        <v>0.95752693765614261</v>
      </c>
      <c r="AD494" s="387"/>
      <c r="AE494" s="387"/>
      <c r="AF494" s="355"/>
      <c r="AG494" s="355"/>
      <c r="AH494" s="355"/>
      <c r="AI494" s="355"/>
      <c r="AJ494" s="354">
        <f t="shared" ref="AJ494:AJ495" si="615">AL494+AR494</f>
        <v>42157.17095</v>
      </c>
      <c r="AK494" s="342">
        <f t="shared" si="607"/>
        <v>1</v>
      </c>
      <c r="AL494" s="354">
        <v>42157.17095</v>
      </c>
      <c r="AM494" s="338">
        <f t="shared" si="608"/>
        <v>1</v>
      </c>
      <c r="AN494" s="338"/>
      <c r="AO494" s="338"/>
      <c r="AP494" s="355"/>
      <c r="AQ494" s="355"/>
      <c r="AR494" s="355"/>
      <c r="AS494" s="355"/>
      <c r="AT494" s="351">
        <f>BB494-AF494</f>
        <v>0</v>
      </c>
      <c r="AU494" s="351"/>
      <c r="AV494" s="351"/>
      <c r="AW494" s="351">
        <f t="shared" si="597"/>
        <v>-40366.626799999998</v>
      </c>
      <c r="AX494" s="351">
        <f>BE494-AJ494</f>
        <v>-40366.626799999998</v>
      </c>
      <c r="AY494" s="351"/>
      <c r="AZ494" s="351"/>
      <c r="BA494" s="351">
        <f t="shared" si="598"/>
        <v>0</v>
      </c>
      <c r="BB494" s="351">
        <f>AF494</f>
        <v>0</v>
      </c>
      <c r="BC494" s="351"/>
      <c r="BD494" s="351"/>
      <c r="BE494" s="356">
        <f t="shared" ref="BE494:BE495" si="616">BG494+BK494</f>
        <v>1790.5441500000015</v>
      </c>
      <c r="BF494" s="405">
        <f t="shared" si="557"/>
        <v>4.2473062343857337E-2</v>
      </c>
      <c r="BG494" s="356">
        <f t="shared" si="610"/>
        <v>1790.5441500000015</v>
      </c>
      <c r="BH494" s="405">
        <f t="shared" si="560"/>
        <v>4.2473062343857337E-2</v>
      </c>
      <c r="BI494" s="351"/>
      <c r="BJ494" s="351"/>
      <c r="BK494" s="351"/>
      <c r="BL494" s="351"/>
    </row>
    <row r="495" spans="1:66" s="43" customFormat="1" ht="122.25" hidden="1" customHeight="1" x14ac:dyDescent="0.25">
      <c r="B495" s="355"/>
      <c r="C495" s="196" t="s">
        <v>202</v>
      </c>
      <c r="D495" s="355"/>
      <c r="E495" s="355"/>
      <c r="F495" s="355"/>
      <c r="G495" s="355"/>
      <c r="H495" s="355"/>
      <c r="I495" s="355"/>
      <c r="J495" s="355"/>
      <c r="K495" s="354">
        <f t="shared" si="599"/>
        <v>0</v>
      </c>
      <c r="L495" s="354">
        <v>0</v>
      </c>
      <c r="M495" s="354"/>
      <c r="N495" s="354"/>
      <c r="O495" s="354"/>
      <c r="P495" s="354">
        <f t="shared" si="600"/>
        <v>0</v>
      </c>
      <c r="Q495" s="393" t="e">
        <f t="shared" si="601"/>
        <v>#DIV/0!</v>
      </c>
      <c r="R495" s="354">
        <v>0</v>
      </c>
      <c r="S495" s="393" t="e">
        <f t="shared" si="602"/>
        <v>#DIV/0!</v>
      </c>
      <c r="T495" s="393"/>
      <c r="U495" s="393"/>
      <c r="V495" s="355"/>
      <c r="W495" s="355"/>
      <c r="X495" s="355"/>
      <c r="Y495" s="355"/>
      <c r="Z495" s="354">
        <f t="shared" si="603"/>
        <v>0</v>
      </c>
      <c r="AA495" s="393" t="e">
        <f t="shared" si="604"/>
        <v>#DIV/0!</v>
      </c>
      <c r="AB495" s="354">
        <v>0</v>
      </c>
      <c r="AC495" s="393" t="e">
        <f t="shared" si="605"/>
        <v>#DIV/0!</v>
      </c>
      <c r="AD495" s="393"/>
      <c r="AE495" s="393"/>
      <c r="AF495" s="355"/>
      <c r="AG495" s="355"/>
      <c r="AH495" s="355"/>
      <c r="AI495" s="355"/>
      <c r="AJ495" s="354">
        <f t="shared" si="615"/>
        <v>0</v>
      </c>
      <c r="AK495" s="349" t="e">
        <f t="shared" si="607"/>
        <v>#DIV/0!</v>
      </c>
      <c r="AL495" s="354">
        <v>0</v>
      </c>
      <c r="AM495" s="338" t="e">
        <f t="shared" si="608"/>
        <v>#DIV/0!</v>
      </c>
      <c r="AN495" s="338"/>
      <c r="AO495" s="338"/>
      <c r="AP495" s="355"/>
      <c r="AQ495" s="355"/>
      <c r="AR495" s="355"/>
      <c r="AS495" s="355"/>
      <c r="AT495" s="351">
        <f>BB495-AF495</f>
        <v>0</v>
      </c>
      <c r="AU495" s="351"/>
      <c r="AV495" s="351"/>
      <c r="AW495" s="351">
        <f t="shared" si="597"/>
        <v>0</v>
      </c>
      <c r="AX495" s="351">
        <f>BE495-AJ495</f>
        <v>0</v>
      </c>
      <c r="AY495" s="351"/>
      <c r="AZ495" s="351"/>
      <c r="BA495" s="351">
        <f t="shared" si="598"/>
        <v>0</v>
      </c>
      <c r="BB495" s="351">
        <v>0</v>
      </c>
      <c r="BC495" s="351"/>
      <c r="BD495" s="351"/>
      <c r="BE495" s="356">
        <f t="shared" si="616"/>
        <v>0</v>
      </c>
      <c r="BF495" s="398" t="e">
        <f t="shared" si="557"/>
        <v>#DIV/0!</v>
      </c>
      <c r="BG495" s="356">
        <f t="shared" ref="BG495" si="617">L495-AB495</f>
        <v>0</v>
      </c>
      <c r="BH495" s="398" t="e">
        <f t="shared" si="560"/>
        <v>#DIV/0!</v>
      </c>
      <c r="BI495" s="351"/>
      <c r="BJ495" s="351"/>
      <c r="BK495" s="351"/>
      <c r="BL495" s="351"/>
    </row>
    <row r="496" spans="1:66" s="87" customFormat="1" ht="113.25" customHeight="1" x14ac:dyDescent="0.25">
      <c r="A496" s="86" t="s">
        <v>22</v>
      </c>
      <c r="B496" s="346" t="s">
        <v>76</v>
      </c>
      <c r="C496" s="198" t="s">
        <v>203</v>
      </c>
      <c r="D496" s="347"/>
      <c r="E496" s="347">
        <f>F496+G496</f>
        <v>445719.85243000003</v>
      </c>
      <c r="F496" s="347">
        <f>F498+F500+F499</f>
        <v>445719.85243000003</v>
      </c>
      <c r="G496" s="347">
        <f>G498+G500+G499</f>
        <v>0</v>
      </c>
      <c r="H496" s="347">
        <f>I496</f>
        <v>122426.03303999998</v>
      </c>
      <c r="I496" s="347">
        <f>I497+I498+I499+I500</f>
        <v>122426.03303999998</v>
      </c>
      <c r="J496" s="347"/>
      <c r="K496" s="348">
        <f t="shared" si="599"/>
        <v>568145.88546999998</v>
      </c>
      <c r="L496" s="348">
        <f>L498+L499+L500</f>
        <v>568145.88546999998</v>
      </c>
      <c r="M496" s="348"/>
      <c r="N496" s="348"/>
      <c r="O496" s="348"/>
      <c r="P496" s="348">
        <f>R496+X496</f>
        <v>65629.59878</v>
      </c>
      <c r="Q496" s="393">
        <f t="shared" si="601"/>
        <v>0.11551539922832982</v>
      </c>
      <c r="R496" s="348">
        <f>R498+R500+R499</f>
        <v>65629.59878</v>
      </c>
      <c r="S496" s="393">
        <f t="shared" si="602"/>
        <v>0.11551539922832982</v>
      </c>
      <c r="T496" s="393"/>
      <c r="U496" s="393"/>
      <c r="V496" s="347"/>
      <c r="W496" s="347"/>
      <c r="X496" s="347">
        <f>X498+X500+X499</f>
        <v>0</v>
      </c>
      <c r="Y496" s="347"/>
      <c r="Z496" s="348">
        <f>AB496+AH496</f>
        <v>249564.42609000002</v>
      </c>
      <c r="AA496" s="393">
        <f>Z496/K496</f>
        <v>0.43926116948562832</v>
      </c>
      <c r="AB496" s="348">
        <f>AB498+AB499+AB500</f>
        <v>249564.42609000002</v>
      </c>
      <c r="AC496" s="393">
        <f>AB496/L496</f>
        <v>0.43926116948562832</v>
      </c>
      <c r="AD496" s="393"/>
      <c r="AE496" s="393"/>
      <c r="AF496" s="347"/>
      <c r="AG496" s="347"/>
      <c r="AH496" s="347">
        <f>AH498+AH500+AH499</f>
        <v>0</v>
      </c>
      <c r="AI496" s="347"/>
      <c r="AJ496" s="348">
        <f>AL496+AR496</f>
        <v>554631.09491999994</v>
      </c>
      <c r="AK496" s="349">
        <f t="shared" si="607"/>
        <v>0.97621246427082742</v>
      </c>
      <c r="AL496" s="348">
        <f>AL498+AL500+AL499</f>
        <v>554631.09491999994</v>
      </c>
      <c r="AM496" s="338">
        <f t="shared" si="608"/>
        <v>0.97621246427082742</v>
      </c>
      <c r="AN496" s="338"/>
      <c r="AO496" s="338"/>
      <c r="AP496" s="347"/>
      <c r="AQ496" s="347"/>
      <c r="AR496" s="347">
        <f>AR498+AR500+AR499</f>
        <v>0</v>
      </c>
      <c r="AS496" s="347"/>
      <c r="AT496" s="350">
        <f>AT498+AT500</f>
        <v>0</v>
      </c>
      <c r="AU496" s="350"/>
      <c r="AV496" s="350"/>
      <c r="AW496" s="350">
        <f t="shared" si="597"/>
        <v>-236049.63553999999</v>
      </c>
      <c r="AX496" s="350">
        <f>AX498+AX500</f>
        <v>-236049.63553999999</v>
      </c>
      <c r="AY496" s="350"/>
      <c r="AZ496" s="350"/>
      <c r="BA496" s="350">
        <f t="shared" si="598"/>
        <v>0</v>
      </c>
      <c r="BB496" s="350">
        <f>BB498+BB500</f>
        <v>0</v>
      </c>
      <c r="BC496" s="350"/>
      <c r="BD496" s="350"/>
      <c r="BE496" s="352">
        <f>BG496+BK496</f>
        <v>318581.45938000001</v>
      </c>
      <c r="BF496" s="398">
        <f t="shared" si="557"/>
        <v>0.56073883051437179</v>
      </c>
      <c r="BG496" s="352">
        <f>BG498+BG500+BG499</f>
        <v>318581.45938000001</v>
      </c>
      <c r="BH496" s="398">
        <f t="shared" si="560"/>
        <v>0.56073883051437179</v>
      </c>
      <c r="BI496" s="350"/>
      <c r="BJ496" s="350"/>
      <c r="BK496" s="350">
        <f>BK498+BK500+BK499</f>
        <v>0</v>
      </c>
      <c r="BL496" s="350"/>
    </row>
    <row r="497" spans="1:64" s="85" customFormat="1" ht="28.5" hidden="1" customHeight="1" x14ac:dyDescent="0.25">
      <c r="A497" s="88"/>
      <c r="B497" s="346" t="s">
        <v>204</v>
      </c>
      <c r="C497" s="198" t="s">
        <v>205</v>
      </c>
      <c r="D497" s="347"/>
      <c r="E497" s="454"/>
      <c r="F497" s="347"/>
      <c r="G497" s="347"/>
      <c r="H497" s="347"/>
      <c r="I497" s="347"/>
      <c r="J497" s="347"/>
      <c r="K497" s="348">
        <f t="shared" si="599"/>
        <v>0</v>
      </c>
      <c r="L497" s="348">
        <f>F497+I497</f>
        <v>0</v>
      </c>
      <c r="M497" s="348"/>
      <c r="N497" s="348"/>
      <c r="O497" s="348"/>
      <c r="P497" s="348"/>
      <c r="Q497" s="393" t="e">
        <f t="shared" si="601"/>
        <v>#DIV/0!</v>
      </c>
      <c r="R497" s="455"/>
      <c r="S497" s="393" t="e">
        <f t="shared" si="602"/>
        <v>#DIV/0!</v>
      </c>
      <c r="T497" s="393"/>
      <c r="U497" s="393"/>
      <c r="V497" s="347"/>
      <c r="W497" s="347"/>
      <c r="X497" s="347"/>
      <c r="Y497" s="347"/>
      <c r="Z497" s="348"/>
      <c r="AA497" s="387" t="e">
        <f t="shared" si="604"/>
        <v>#DIV/0!</v>
      </c>
      <c r="AB497" s="455"/>
      <c r="AC497" s="387" t="e">
        <f t="shared" si="605"/>
        <v>#DIV/0!</v>
      </c>
      <c r="AD497" s="387"/>
      <c r="AE497" s="387"/>
      <c r="AF497" s="347"/>
      <c r="AG497" s="347"/>
      <c r="AH497" s="347"/>
      <c r="AI497" s="347"/>
      <c r="AJ497" s="348"/>
      <c r="AK497" s="349" t="e">
        <f t="shared" si="607"/>
        <v>#DIV/0!</v>
      </c>
      <c r="AL497" s="455"/>
      <c r="AM497" s="338" t="e">
        <f t="shared" si="608"/>
        <v>#DIV/0!</v>
      </c>
      <c r="AN497" s="338"/>
      <c r="AO497" s="338"/>
      <c r="AP497" s="347"/>
      <c r="AQ497" s="347"/>
      <c r="AR497" s="347"/>
      <c r="AS497" s="347"/>
      <c r="AT497" s="350">
        <f>AL497+AQ497</f>
        <v>0</v>
      </c>
      <c r="AU497" s="350"/>
      <c r="AV497" s="350"/>
      <c r="AW497" s="350">
        <f t="shared" si="597"/>
        <v>0</v>
      </c>
      <c r="AX497" s="350">
        <f>AR497+AU497</f>
        <v>0</v>
      </c>
      <c r="AY497" s="350"/>
      <c r="AZ497" s="350"/>
      <c r="BA497" s="350">
        <f t="shared" si="598"/>
        <v>0</v>
      </c>
      <c r="BB497" s="350">
        <f>AR497+AU497</f>
        <v>0</v>
      </c>
      <c r="BC497" s="350"/>
      <c r="BD497" s="350"/>
      <c r="BE497" s="456"/>
      <c r="BF497" s="398" t="e">
        <f t="shared" si="557"/>
        <v>#DIV/0!</v>
      </c>
      <c r="BG497" s="456"/>
      <c r="BH497" s="398" t="e">
        <f t="shared" si="560"/>
        <v>#DIV/0!</v>
      </c>
      <c r="BI497" s="350"/>
      <c r="BJ497" s="350"/>
      <c r="BK497" s="350"/>
      <c r="BL497" s="350"/>
    </row>
    <row r="498" spans="1:64" s="43" customFormat="1" ht="42" hidden="1" customHeight="1" x14ac:dyDescent="0.25">
      <c r="A498" s="89"/>
      <c r="B498" s="358"/>
      <c r="C498" s="196" t="s">
        <v>86</v>
      </c>
      <c r="D498" s="355"/>
      <c r="E498" s="355">
        <f t="shared" ref="E498:E503" si="618">F498+G498</f>
        <v>412719.85243000003</v>
      </c>
      <c r="F498" s="355">
        <f>462719.85243-50000</f>
        <v>412719.85243000003</v>
      </c>
      <c r="G498" s="355"/>
      <c r="H498" s="355">
        <f>I498</f>
        <v>81533.236489999981</v>
      </c>
      <c r="I498" s="355">
        <f>L498-F498</f>
        <v>81533.236489999981</v>
      </c>
      <c r="J498" s="355"/>
      <c r="K498" s="354">
        <f t="shared" si="599"/>
        <v>494253.08892000001</v>
      </c>
      <c r="L498" s="354">
        <v>494253.08892000001</v>
      </c>
      <c r="M498" s="354"/>
      <c r="N498" s="354"/>
      <c r="O498" s="354"/>
      <c r="P498" s="354">
        <f>R498+X498</f>
        <v>30737.153460000001</v>
      </c>
      <c r="Q498" s="387">
        <f t="shared" si="601"/>
        <v>6.2189097345176386E-2</v>
      </c>
      <c r="R498" s="354">
        <v>30737.153460000001</v>
      </c>
      <c r="S498" s="387">
        <f t="shared" si="602"/>
        <v>6.2189097345176386E-2</v>
      </c>
      <c r="T498" s="387"/>
      <c r="U498" s="387"/>
      <c r="V498" s="355"/>
      <c r="W498" s="355"/>
      <c r="X498" s="355"/>
      <c r="Y498" s="355"/>
      <c r="Z498" s="354">
        <f>AB498+AH498</f>
        <v>212930.58295000001</v>
      </c>
      <c r="AA498" s="387">
        <f t="shared" si="604"/>
        <v>0.43081285220751558</v>
      </c>
      <c r="AB498" s="354">
        <v>212930.58295000001</v>
      </c>
      <c r="AC498" s="387">
        <f t="shared" si="605"/>
        <v>0.43081285220751558</v>
      </c>
      <c r="AD498" s="387"/>
      <c r="AE498" s="387"/>
      <c r="AF498" s="355"/>
      <c r="AG498" s="355"/>
      <c r="AH498" s="355"/>
      <c r="AI498" s="355"/>
      <c r="AJ498" s="354">
        <f>AL498+AR498</f>
        <v>487648.49939999997</v>
      </c>
      <c r="AK498" s="342">
        <f t="shared" si="607"/>
        <v>0.98663723167733397</v>
      </c>
      <c r="AL498" s="354">
        <v>487648.49939999997</v>
      </c>
      <c r="AM498" s="338">
        <f t="shared" si="608"/>
        <v>0.98663723167733397</v>
      </c>
      <c r="AN498" s="338"/>
      <c r="AO498" s="338"/>
      <c r="AP498" s="355"/>
      <c r="AQ498" s="355"/>
      <c r="AR498" s="355"/>
      <c r="AS498" s="355"/>
      <c r="AT498" s="351">
        <f>BB498-AF498</f>
        <v>0</v>
      </c>
      <c r="AU498" s="351"/>
      <c r="AV498" s="351"/>
      <c r="AW498" s="351">
        <f t="shared" si="597"/>
        <v>-206325.99342999997</v>
      </c>
      <c r="AX498" s="351">
        <f>BE498-AJ498</f>
        <v>-206325.99342999997</v>
      </c>
      <c r="AY498" s="351"/>
      <c r="AZ498" s="351"/>
      <c r="BA498" s="351">
        <f t="shared" si="598"/>
        <v>0</v>
      </c>
      <c r="BB498" s="351">
        <f>AF498</f>
        <v>0</v>
      </c>
      <c r="BC498" s="351"/>
      <c r="BD498" s="351"/>
      <c r="BE498" s="356">
        <f>BG498+BK498</f>
        <v>281322.50597</v>
      </c>
      <c r="BF498" s="405">
        <f t="shared" si="557"/>
        <v>0.56918714779248447</v>
      </c>
      <c r="BG498" s="356">
        <f t="shared" ref="BG498:BG500" si="619">L498-AB498</f>
        <v>281322.50597</v>
      </c>
      <c r="BH498" s="405">
        <f t="shared" si="560"/>
        <v>0.56918714779248447</v>
      </c>
      <c r="BI498" s="351"/>
      <c r="BJ498" s="351"/>
      <c r="BK498" s="351"/>
      <c r="BL498" s="351"/>
    </row>
    <row r="499" spans="1:64" s="43" customFormat="1" ht="31.5" hidden="1" customHeight="1" x14ac:dyDescent="0.25">
      <c r="A499" s="89"/>
      <c r="B499" s="358"/>
      <c r="C499" s="196" t="s">
        <v>206</v>
      </c>
      <c r="D499" s="355"/>
      <c r="E499" s="355">
        <f t="shared" si="618"/>
        <v>0</v>
      </c>
      <c r="F499" s="355">
        <v>0</v>
      </c>
      <c r="G499" s="355"/>
      <c r="H499" s="355">
        <f>I499</f>
        <v>0</v>
      </c>
      <c r="I499" s="355">
        <f>L499-F499</f>
        <v>0</v>
      </c>
      <c r="J499" s="355"/>
      <c r="K499" s="354">
        <f t="shared" si="599"/>
        <v>0</v>
      </c>
      <c r="L499" s="354">
        <v>0</v>
      </c>
      <c r="M499" s="354"/>
      <c r="N499" s="354"/>
      <c r="O499" s="354"/>
      <c r="P499" s="354">
        <f>R499+X499</f>
        <v>0</v>
      </c>
      <c r="Q499" s="387" t="e">
        <f t="shared" si="601"/>
        <v>#DIV/0!</v>
      </c>
      <c r="R499" s="354"/>
      <c r="S499" s="387" t="e">
        <f t="shared" si="602"/>
        <v>#DIV/0!</v>
      </c>
      <c r="T499" s="387"/>
      <c r="U499" s="387"/>
      <c r="V499" s="355"/>
      <c r="W499" s="355"/>
      <c r="X499" s="355"/>
      <c r="Y499" s="355"/>
      <c r="Z499" s="354">
        <f>AB499+AH499</f>
        <v>0</v>
      </c>
      <c r="AA499" s="387" t="e">
        <f t="shared" si="604"/>
        <v>#DIV/0!</v>
      </c>
      <c r="AB499" s="354">
        <v>0</v>
      </c>
      <c r="AC499" s="387" t="e">
        <f t="shared" si="605"/>
        <v>#DIV/0!</v>
      </c>
      <c r="AD499" s="387"/>
      <c r="AE499" s="387"/>
      <c r="AF499" s="355"/>
      <c r="AG499" s="355"/>
      <c r="AH499" s="355"/>
      <c r="AI499" s="355"/>
      <c r="AJ499" s="354">
        <f>AL499+AR499</f>
        <v>0</v>
      </c>
      <c r="AK499" s="342" t="e">
        <f t="shared" si="607"/>
        <v>#DIV/0!</v>
      </c>
      <c r="AL499" s="354"/>
      <c r="AM499" s="338" t="e">
        <f t="shared" si="608"/>
        <v>#DIV/0!</v>
      </c>
      <c r="AN499" s="338"/>
      <c r="AO499" s="338"/>
      <c r="AP499" s="355"/>
      <c r="AQ499" s="355"/>
      <c r="AR499" s="355"/>
      <c r="AS499" s="355"/>
      <c r="AT499" s="351">
        <f>BB499-AF499</f>
        <v>0</v>
      </c>
      <c r="AU499" s="351"/>
      <c r="AV499" s="351"/>
      <c r="AW499" s="351">
        <f t="shared" si="597"/>
        <v>0</v>
      </c>
      <c r="AX499" s="351">
        <f>BE499-AJ499</f>
        <v>0</v>
      </c>
      <c r="AY499" s="351"/>
      <c r="AZ499" s="351"/>
      <c r="BA499" s="351">
        <f t="shared" si="598"/>
        <v>0</v>
      </c>
      <c r="BB499" s="351">
        <f>AF499</f>
        <v>0</v>
      </c>
      <c r="BC499" s="351"/>
      <c r="BD499" s="351"/>
      <c r="BE499" s="356">
        <f>BG499+BK499</f>
        <v>0</v>
      </c>
      <c r="BF499" s="405" t="e">
        <f t="shared" si="557"/>
        <v>#DIV/0!</v>
      </c>
      <c r="BG499" s="356">
        <f t="shared" si="619"/>
        <v>0</v>
      </c>
      <c r="BH499" s="405" t="e">
        <f t="shared" si="560"/>
        <v>#DIV/0!</v>
      </c>
      <c r="BI499" s="351"/>
      <c r="BJ499" s="351"/>
      <c r="BK499" s="351"/>
      <c r="BL499" s="351"/>
    </row>
    <row r="500" spans="1:64" s="43" customFormat="1" ht="43.5" hidden="1" customHeight="1" x14ac:dyDescent="0.25">
      <c r="A500" s="89"/>
      <c r="B500" s="358"/>
      <c r="C500" s="196" t="s">
        <v>75</v>
      </c>
      <c r="D500" s="355"/>
      <c r="E500" s="355">
        <f t="shared" si="618"/>
        <v>33000</v>
      </c>
      <c r="F500" s="355">
        <f>63000-30000</f>
        <v>33000</v>
      </c>
      <c r="G500" s="355"/>
      <c r="H500" s="355">
        <f>I500</f>
        <v>40892.796549999999</v>
      </c>
      <c r="I500" s="355">
        <f>L500-F500</f>
        <v>40892.796549999999</v>
      </c>
      <c r="J500" s="355"/>
      <c r="K500" s="354">
        <f t="shared" si="599"/>
        <v>73892.796549999999</v>
      </c>
      <c r="L500" s="354">
        <v>73892.796549999999</v>
      </c>
      <c r="M500" s="354"/>
      <c r="N500" s="354"/>
      <c r="O500" s="354"/>
      <c r="P500" s="354">
        <f>R500+X500</f>
        <v>34892.445319999999</v>
      </c>
      <c r="Q500" s="387">
        <f t="shared" si="601"/>
        <v>0.47220361048847054</v>
      </c>
      <c r="R500" s="354">
        <v>34892.445319999999</v>
      </c>
      <c r="S500" s="387">
        <f t="shared" si="602"/>
        <v>0.47220361048847054</v>
      </c>
      <c r="T500" s="387"/>
      <c r="U500" s="387"/>
      <c r="V500" s="355"/>
      <c r="W500" s="355"/>
      <c r="X500" s="355"/>
      <c r="Y500" s="355"/>
      <c r="Z500" s="354">
        <f>AB500+AH500</f>
        <v>36633.843139999997</v>
      </c>
      <c r="AA500" s="387">
        <f t="shared" si="604"/>
        <v>0.49577015420185766</v>
      </c>
      <c r="AB500" s="354">
        <v>36633.843139999997</v>
      </c>
      <c r="AC500" s="387">
        <f t="shared" si="605"/>
        <v>0.49577015420185766</v>
      </c>
      <c r="AD500" s="387"/>
      <c r="AE500" s="387"/>
      <c r="AF500" s="355"/>
      <c r="AG500" s="355"/>
      <c r="AH500" s="355"/>
      <c r="AI500" s="355"/>
      <c r="AJ500" s="354">
        <f>AL500+AR500</f>
        <v>66982.595520000003</v>
      </c>
      <c r="AK500" s="342">
        <f t="shared" si="607"/>
        <v>0.90648342798442916</v>
      </c>
      <c r="AL500" s="354">
        <v>66982.595520000003</v>
      </c>
      <c r="AM500" s="338">
        <f t="shared" si="608"/>
        <v>0.90648342798442916</v>
      </c>
      <c r="AN500" s="338"/>
      <c r="AO500" s="338"/>
      <c r="AP500" s="355"/>
      <c r="AQ500" s="355"/>
      <c r="AR500" s="355"/>
      <c r="AS500" s="355"/>
      <c r="AT500" s="351">
        <f>BB500-AF500</f>
        <v>0</v>
      </c>
      <c r="AU500" s="351"/>
      <c r="AV500" s="351"/>
      <c r="AW500" s="351">
        <f t="shared" si="597"/>
        <v>-29723.642110000001</v>
      </c>
      <c r="AX500" s="351">
        <f>BE500-AJ500</f>
        <v>-29723.642110000001</v>
      </c>
      <c r="AY500" s="351"/>
      <c r="AZ500" s="351"/>
      <c r="BA500" s="351">
        <f t="shared" si="598"/>
        <v>0</v>
      </c>
      <c r="BB500" s="351">
        <f>AF500</f>
        <v>0</v>
      </c>
      <c r="BC500" s="351"/>
      <c r="BD500" s="351"/>
      <c r="BE500" s="356">
        <f>BG500+BK500</f>
        <v>37258.953410000002</v>
      </c>
      <c r="BF500" s="405">
        <f t="shared" ref="BF500:BF578" si="620">BE500/K500</f>
        <v>0.50422984579814234</v>
      </c>
      <c r="BG500" s="356">
        <f t="shared" si="619"/>
        <v>37258.953410000002</v>
      </c>
      <c r="BH500" s="405">
        <f t="shared" ref="BH500:BH532" si="621">BG500/L500</f>
        <v>0.50422984579814234</v>
      </c>
      <c r="BI500" s="351"/>
      <c r="BJ500" s="351"/>
      <c r="BK500" s="351"/>
      <c r="BL500" s="351"/>
    </row>
    <row r="501" spans="1:64" s="85" customFormat="1" ht="54" hidden="1" customHeight="1" x14ac:dyDescent="0.25">
      <c r="B501" s="346" t="s">
        <v>204</v>
      </c>
      <c r="C501" s="198" t="s">
        <v>207</v>
      </c>
      <c r="D501" s="347"/>
      <c r="E501" s="347">
        <f t="shared" si="618"/>
        <v>0</v>
      </c>
      <c r="F501" s="347">
        <f>F502</f>
        <v>0</v>
      </c>
      <c r="G501" s="347">
        <f>G502</f>
        <v>0</v>
      </c>
      <c r="H501" s="347">
        <f>I501</f>
        <v>0</v>
      </c>
      <c r="I501" s="347">
        <f>I502</f>
        <v>0</v>
      </c>
      <c r="J501" s="347"/>
      <c r="K501" s="348">
        <f t="shared" si="599"/>
        <v>0</v>
      </c>
      <c r="L501" s="348">
        <f>F501+I501</f>
        <v>0</v>
      </c>
      <c r="M501" s="348"/>
      <c r="N501" s="348"/>
      <c r="O501" s="348"/>
      <c r="P501" s="348">
        <f>P502</f>
        <v>0</v>
      </c>
      <c r="Q501" s="393" t="e">
        <f t="shared" si="601"/>
        <v>#DIV/0!</v>
      </c>
      <c r="R501" s="348">
        <f>R502</f>
        <v>0</v>
      </c>
      <c r="S501" s="393" t="e">
        <f t="shared" si="602"/>
        <v>#DIV/0!</v>
      </c>
      <c r="T501" s="393"/>
      <c r="U501" s="393"/>
      <c r="V501" s="347"/>
      <c r="W501" s="347"/>
      <c r="X501" s="347">
        <f>X502</f>
        <v>0</v>
      </c>
      <c r="Y501" s="347"/>
      <c r="Z501" s="348">
        <f>Z502</f>
        <v>0</v>
      </c>
      <c r="AA501" s="387" t="e">
        <f t="shared" si="604"/>
        <v>#DIV/0!</v>
      </c>
      <c r="AB501" s="348">
        <f>AB502</f>
        <v>0</v>
      </c>
      <c r="AC501" s="387" t="e">
        <f t="shared" si="605"/>
        <v>#DIV/0!</v>
      </c>
      <c r="AD501" s="387"/>
      <c r="AE501" s="387"/>
      <c r="AF501" s="347"/>
      <c r="AG501" s="347"/>
      <c r="AH501" s="347">
        <f>AH502</f>
        <v>0</v>
      </c>
      <c r="AI501" s="347"/>
      <c r="AJ501" s="348">
        <f>AJ502</f>
        <v>0</v>
      </c>
      <c r="AK501" s="349" t="e">
        <f t="shared" si="607"/>
        <v>#DIV/0!</v>
      </c>
      <c r="AL501" s="348">
        <f>AL502</f>
        <v>0</v>
      </c>
      <c r="AM501" s="338" t="e">
        <f t="shared" si="608"/>
        <v>#DIV/0!</v>
      </c>
      <c r="AN501" s="338"/>
      <c r="AO501" s="338"/>
      <c r="AP501" s="347"/>
      <c r="AQ501" s="347"/>
      <c r="AR501" s="347">
        <f>AR502</f>
        <v>0</v>
      </c>
      <c r="AS501" s="347"/>
      <c r="AT501" s="350">
        <f>AL501+AQ501</f>
        <v>0</v>
      </c>
      <c r="AU501" s="350"/>
      <c r="AV501" s="350"/>
      <c r="AW501" s="350">
        <f t="shared" si="597"/>
        <v>0</v>
      </c>
      <c r="AX501" s="350">
        <f>AR501+AU501</f>
        <v>0</v>
      </c>
      <c r="AY501" s="350"/>
      <c r="AZ501" s="350"/>
      <c r="BA501" s="350">
        <f t="shared" si="598"/>
        <v>0</v>
      </c>
      <c r="BB501" s="350">
        <f>AR501+AU501</f>
        <v>0</v>
      </c>
      <c r="BC501" s="350"/>
      <c r="BD501" s="350"/>
      <c r="BE501" s="352">
        <f>BE502</f>
        <v>0</v>
      </c>
      <c r="BF501" s="398" t="e">
        <f t="shared" si="620"/>
        <v>#DIV/0!</v>
      </c>
      <c r="BG501" s="352">
        <f>BG502</f>
        <v>0</v>
      </c>
      <c r="BH501" s="398" t="e">
        <f t="shared" si="621"/>
        <v>#DIV/0!</v>
      </c>
      <c r="BI501" s="350"/>
      <c r="BJ501" s="350"/>
      <c r="BK501" s="350">
        <f>BK502</f>
        <v>0</v>
      </c>
      <c r="BL501" s="350"/>
    </row>
    <row r="502" spans="1:64" s="85" customFormat="1" ht="24.75" hidden="1" customHeight="1" x14ac:dyDescent="0.25">
      <c r="B502" s="346" t="s">
        <v>204</v>
      </c>
      <c r="C502" s="217" t="s">
        <v>90</v>
      </c>
      <c r="D502" s="374"/>
      <c r="E502" s="374">
        <f t="shared" si="618"/>
        <v>0</v>
      </c>
      <c r="F502" s="374">
        <v>0</v>
      </c>
      <c r="G502" s="374"/>
      <c r="H502" s="374">
        <f>I502</f>
        <v>0</v>
      </c>
      <c r="I502" s="374">
        <f>L502-F502</f>
        <v>0</v>
      </c>
      <c r="J502" s="374"/>
      <c r="K502" s="375">
        <f t="shared" si="599"/>
        <v>0</v>
      </c>
      <c r="L502" s="375">
        <v>0</v>
      </c>
      <c r="M502" s="375"/>
      <c r="N502" s="375"/>
      <c r="O502" s="375"/>
      <c r="P502" s="375">
        <f>R502+X502</f>
        <v>0</v>
      </c>
      <c r="Q502" s="393" t="e">
        <f t="shared" si="601"/>
        <v>#DIV/0!</v>
      </c>
      <c r="R502" s="375"/>
      <c r="S502" s="393" t="e">
        <f t="shared" si="602"/>
        <v>#DIV/0!</v>
      </c>
      <c r="T502" s="393"/>
      <c r="U502" s="393"/>
      <c r="V502" s="374"/>
      <c r="W502" s="374"/>
      <c r="X502" s="374"/>
      <c r="Y502" s="374"/>
      <c r="Z502" s="375">
        <f>AB502+AH502</f>
        <v>0</v>
      </c>
      <c r="AA502" s="387" t="e">
        <f t="shared" si="604"/>
        <v>#DIV/0!</v>
      </c>
      <c r="AB502" s="375"/>
      <c r="AC502" s="387" t="e">
        <f t="shared" si="605"/>
        <v>#DIV/0!</v>
      </c>
      <c r="AD502" s="387"/>
      <c r="AE502" s="387"/>
      <c r="AF502" s="374"/>
      <c r="AG502" s="374"/>
      <c r="AH502" s="374"/>
      <c r="AI502" s="374"/>
      <c r="AJ502" s="375">
        <f>AL502+AR502</f>
        <v>0</v>
      </c>
      <c r="AK502" s="349" t="e">
        <f t="shared" si="607"/>
        <v>#DIV/0!</v>
      </c>
      <c r="AL502" s="375"/>
      <c r="AM502" s="338" t="e">
        <f t="shared" si="608"/>
        <v>#DIV/0!</v>
      </c>
      <c r="AN502" s="338"/>
      <c r="AO502" s="338"/>
      <c r="AP502" s="374"/>
      <c r="AQ502" s="374"/>
      <c r="AR502" s="374"/>
      <c r="AS502" s="374"/>
      <c r="AT502" s="376">
        <v>0</v>
      </c>
      <c r="AU502" s="376"/>
      <c r="AV502" s="376"/>
      <c r="AW502" s="376">
        <f t="shared" si="597"/>
        <v>0</v>
      </c>
      <c r="AX502" s="376">
        <v>0</v>
      </c>
      <c r="AY502" s="376"/>
      <c r="AZ502" s="376"/>
      <c r="BA502" s="376">
        <f t="shared" si="598"/>
        <v>0</v>
      </c>
      <c r="BB502" s="376">
        <v>0</v>
      </c>
      <c r="BC502" s="376"/>
      <c r="BD502" s="376"/>
      <c r="BE502" s="457">
        <f>BG502+BK502</f>
        <v>0</v>
      </c>
      <c r="BF502" s="398" t="e">
        <f t="shared" si="620"/>
        <v>#DIV/0!</v>
      </c>
      <c r="BG502" s="457"/>
      <c r="BH502" s="398" t="e">
        <f t="shared" si="621"/>
        <v>#DIV/0!</v>
      </c>
      <c r="BI502" s="376"/>
      <c r="BJ502" s="376"/>
      <c r="BK502" s="376"/>
      <c r="BL502" s="376"/>
    </row>
    <row r="503" spans="1:64" s="85" customFormat="1" ht="25.5" hidden="1" customHeight="1" x14ac:dyDescent="0.25">
      <c r="B503" s="346" t="s">
        <v>204</v>
      </c>
      <c r="C503" s="217" t="s">
        <v>208</v>
      </c>
      <c r="D503" s="374"/>
      <c r="E503" s="347">
        <f t="shared" si="618"/>
        <v>0</v>
      </c>
      <c r="F503" s="347"/>
      <c r="G503" s="347"/>
      <c r="H503" s="347"/>
      <c r="I503" s="347"/>
      <c r="J503" s="347"/>
      <c r="K503" s="348"/>
      <c r="L503" s="348"/>
      <c r="M503" s="348"/>
      <c r="N503" s="348"/>
      <c r="O503" s="348"/>
      <c r="P503" s="348">
        <f>R503+X503</f>
        <v>0</v>
      </c>
      <c r="Q503" s="393" t="e">
        <f t="shared" si="601"/>
        <v>#DIV/0!</v>
      </c>
      <c r="R503" s="348"/>
      <c r="S503" s="393" t="e">
        <f t="shared" si="602"/>
        <v>#DIV/0!</v>
      </c>
      <c r="T503" s="393"/>
      <c r="U503" s="393"/>
      <c r="V503" s="374"/>
      <c r="W503" s="374"/>
      <c r="X503" s="374"/>
      <c r="Y503" s="374"/>
      <c r="Z503" s="348">
        <f>AB503+AH503</f>
        <v>0</v>
      </c>
      <c r="AA503" s="387" t="e">
        <f t="shared" si="604"/>
        <v>#DIV/0!</v>
      </c>
      <c r="AB503" s="348"/>
      <c r="AC503" s="387" t="e">
        <f t="shared" si="605"/>
        <v>#DIV/0!</v>
      </c>
      <c r="AD503" s="387"/>
      <c r="AE503" s="387"/>
      <c r="AF503" s="374"/>
      <c r="AG503" s="374"/>
      <c r="AH503" s="374"/>
      <c r="AI503" s="374"/>
      <c r="AJ503" s="348">
        <f>AL503+AR503</f>
        <v>0</v>
      </c>
      <c r="AK503" s="349" t="e">
        <f t="shared" si="607"/>
        <v>#DIV/0!</v>
      </c>
      <c r="AL503" s="348"/>
      <c r="AM503" s="338" t="e">
        <f t="shared" si="608"/>
        <v>#DIV/0!</v>
      </c>
      <c r="AN503" s="338"/>
      <c r="AO503" s="338"/>
      <c r="AP503" s="374"/>
      <c r="AQ503" s="374"/>
      <c r="AR503" s="374"/>
      <c r="AS503" s="374"/>
      <c r="AT503" s="350"/>
      <c r="AU503" s="350"/>
      <c r="AV503" s="350"/>
      <c r="AW503" s="350"/>
      <c r="AX503" s="350"/>
      <c r="AY503" s="350"/>
      <c r="AZ503" s="350"/>
      <c r="BA503" s="350"/>
      <c r="BB503" s="350"/>
      <c r="BC503" s="350"/>
      <c r="BD503" s="350"/>
      <c r="BE503" s="352">
        <f>BG503+BK503</f>
        <v>0</v>
      </c>
      <c r="BF503" s="398" t="e">
        <f t="shared" si="620"/>
        <v>#DIV/0!</v>
      </c>
      <c r="BG503" s="352"/>
      <c r="BH503" s="398" t="e">
        <f t="shared" si="621"/>
        <v>#DIV/0!</v>
      </c>
      <c r="BI503" s="376"/>
      <c r="BJ503" s="376"/>
      <c r="BK503" s="376"/>
      <c r="BL503" s="376"/>
    </row>
    <row r="504" spans="1:64" s="90" customFormat="1" ht="91.5" customHeight="1" x14ac:dyDescent="0.2">
      <c r="B504" s="346" t="s">
        <v>22</v>
      </c>
      <c r="C504" s="198" t="s">
        <v>209</v>
      </c>
      <c r="D504" s="347"/>
      <c r="E504" s="347">
        <f>E505+E506+E508</f>
        <v>1153321.89995</v>
      </c>
      <c r="F504" s="347">
        <f>F505+F506+F508</f>
        <v>1153321.89995</v>
      </c>
      <c r="G504" s="347">
        <f>G505+G506+G508</f>
        <v>0</v>
      </c>
      <c r="H504" s="347" t="e">
        <f t="shared" ref="H504:H508" si="622">I504</f>
        <v>#REF!</v>
      </c>
      <c r="I504" s="347" t="e">
        <f>I505+#REF!+I506+I508</f>
        <v>#REF!</v>
      </c>
      <c r="J504" s="347"/>
      <c r="K504" s="348">
        <f t="shared" ref="K504:K505" si="623">L504</f>
        <v>1297032.7802800001</v>
      </c>
      <c r="L504" s="348">
        <f>SUM(L505:L508)</f>
        <v>1297032.7802800001</v>
      </c>
      <c r="M504" s="348"/>
      <c r="N504" s="348"/>
      <c r="O504" s="348"/>
      <c r="P504" s="348">
        <f>R504</f>
        <v>291116.35515000002</v>
      </c>
      <c r="Q504" s="393">
        <f t="shared" si="601"/>
        <v>0.22444795503715378</v>
      </c>
      <c r="R504" s="348">
        <f>SUM(R505:R508)</f>
        <v>291116.35515000002</v>
      </c>
      <c r="S504" s="393">
        <f t="shared" si="602"/>
        <v>0.22444795503715378</v>
      </c>
      <c r="T504" s="393"/>
      <c r="U504" s="393"/>
      <c r="V504" s="347"/>
      <c r="W504" s="347"/>
      <c r="X504" s="347">
        <f>X505+X506+X508</f>
        <v>0</v>
      </c>
      <c r="Y504" s="347"/>
      <c r="Z504" s="348">
        <f>AB504</f>
        <v>304703.25974999997</v>
      </c>
      <c r="AA504" s="393">
        <f t="shared" si="604"/>
        <v>0.23492332991323583</v>
      </c>
      <c r="AB504" s="348">
        <f>SUM(AB505:AB508)</f>
        <v>304703.25974999997</v>
      </c>
      <c r="AC504" s="393">
        <f t="shared" si="605"/>
        <v>0.23492332991323583</v>
      </c>
      <c r="AD504" s="393"/>
      <c r="AE504" s="393"/>
      <c r="AF504" s="347"/>
      <c r="AG504" s="347"/>
      <c r="AH504" s="347">
        <f>AH505+AH506+AH508</f>
        <v>0</v>
      </c>
      <c r="AI504" s="347"/>
      <c r="AJ504" s="348">
        <f>AL504</f>
        <v>1077636.7423699999</v>
      </c>
      <c r="AK504" s="349">
        <f t="shared" si="607"/>
        <v>0.83084773087798325</v>
      </c>
      <c r="AL504" s="348">
        <f>SUM(AL505:AL508)</f>
        <v>1077636.7423699999</v>
      </c>
      <c r="AM504" s="338">
        <f t="shared" si="608"/>
        <v>0.83084773087798325</v>
      </c>
      <c r="AN504" s="338"/>
      <c r="AO504" s="338"/>
      <c r="AP504" s="347"/>
      <c r="AQ504" s="347"/>
      <c r="AR504" s="347">
        <f>AR505+AR506+AR508</f>
        <v>0</v>
      </c>
      <c r="AS504" s="347"/>
      <c r="AT504" s="350" t="e">
        <f>AT505+#REF!+AT506+AT508</f>
        <v>#REF!</v>
      </c>
      <c r="AU504" s="350"/>
      <c r="AV504" s="350"/>
      <c r="AW504" s="350" t="e">
        <f>AX504</f>
        <v>#REF!</v>
      </c>
      <c r="AX504" s="350" t="e">
        <f>AX505+#REF!+AX506+AX508</f>
        <v>#REF!</v>
      </c>
      <c r="AY504" s="350"/>
      <c r="AZ504" s="350"/>
      <c r="BA504" s="350" t="e">
        <f>BB504</f>
        <v>#REF!</v>
      </c>
      <c r="BB504" s="350" t="e">
        <f>BB505+#REF!+BB506+BB508</f>
        <v>#REF!</v>
      </c>
      <c r="BC504" s="350"/>
      <c r="BD504" s="350"/>
      <c r="BE504" s="352">
        <f>BG504</f>
        <v>992329.5205300001</v>
      </c>
      <c r="BF504" s="398">
        <f t="shared" si="620"/>
        <v>0.76507667008676417</v>
      </c>
      <c r="BG504" s="352">
        <f>SUM(BG505:BG508)</f>
        <v>992329.5205300001</v>
      </c>
      <c r="BH504" s="398">
        <f t="shared" si="621"/>
        <v>0.76507667008676417</v>
      </c>
      <c r="BI504" s="350"/>
      <c r="BJ504" s="350"/>
      <c r="BK504" s="350">
        <f>BK505+BK506+BK508</f>
        <v>0</v>
      </c>
      <c r="BL504" s="350"/>
    </row>
    <row r="505" spans="1:64" s="43" customFormat="1" ht="36" hidden="1" customHeight="1" x14ac:dyDescent="0.25">
      <c r="B505" s="358"/>
      <c r="C505" s="196" t="s">
        <v>303</v>
      </c>
      <c r="D505" s="355"/>
      <c r="E505" s="355">
        <f>F505+G505</f>
        <v>817560.89994999999</v>
      </c>
      <c r="F505" s="355">
        <f>876110.14495-58549.245</f>
        <v>817560.89994999999</v>
      </c>
      <c r="G505" s="355"/>
      <c r="H505" s="355">
        <f t="shared" si="622"/>
        <v>-387256.26530999999</v>
      </c>
      <c r="I505" s="355">
        <f>L505-F505</f>
        <v>-387256.26530999999</v>
      </c>
      <c r="J505" s="355"/>
      <c r="K505" s="354">
        <f t="shared" si="623"/>
        <v>430304.63464</v>
      </c>
      <c r="L505" s="354">
        <f>49383.6125+380921.02214</f>
        <v>430304.63464</v>
      </c>
      <c r="M505" s="354"/>
      <c r="N505" s="354"/>
      <c r="O505" s="354"/>
      <c r="P505" s="354">
        <f>R505+X505</f>
        <v>286193.66759999999</v>
      </c>
      <c r="Q505" s="387">
        <f t="shared" si="601"/>
        <v>0.66509548018099862</v>
      </c>
      <c r="R505" s="354">
        <v>286193.66759999999</v>
      </c>
      <c r="S505" s="387">
        <f t="shared" si="602"/>
        <v>0.66509548018099862</v>
      </c>
      <c r="T505" s="387"/>
      <c r="U505" s="387"/>
      <c r="V505" s="355"/>
      <c r="W505" s="355"/>
      <c r="X505" s="355"/>
      <c r="Y505" s="355"/>
      <c r="Z505" s="354">
        <f>AB505+AH505</f>
        <v>286193.66759999999</v>
      </c>
      <c r="AA505" s="387">
        <f t="shared" si="604"/>
        <v>0.66509548018099862</v>
      </c>
      <c r="AB505" s="354">
        <v>286193.66759999999</v>
      </c>
      <c r="AC505" s="387">
        <f t="shared" si="605"/>
        <v>0.66509548018099862</v>
      </c>
      <c r="AD505" s="387"/>
      <c r="AE505" s="387"/>
      <c r="AF505" s="355"/>
      <c r="AG505" s="355"/>
      <c r="AH505" s="355"/>
      <c r="AI505" s="355"/>
      <c r="AJ505" s="354">
        <f>AL505+AR505</f>
        <v>377078.89152</v>
      </c>
      <c r="AK505" s="338">
        <f t="shared" si="607"/>
        <v>0.8763068327987461</v>
      </c>
      <c r="AL505" s="354">
        <v>377078.89152</v>
      </c>
      <c r="AM505" s="338">
        <f t="shared" si="608"/>
        <v>0.8763068327987461</v>
      </c>
      <c r="AN505" s="338"/>
      <c r="AO505" s="338"/>
      <c r="AP505" s="355"/>
      <c r="AQ505" s="355"/>
      <c r="AR505" s="355"/>
      <c r="AS505" s="355"/>
      <c r="AT505" s="351">
        <v>0</v>
      </c>
      <c r="AU505" s="351"/>
      <c r="AV505" s="351"/>
      <c r="AW505" s="351">
        <f>AX505</f>
        <v>-232967.92447999999</v>
      </c>
      <c r="AX505" s="351">
        <f>BE505-AJ505</f>
        <v>-232967.92447999999</v>
      </c>
      <c r="AY505" s="351"/>
      <c r="AZ505" s="351"/>
      <c r="BA505" s="351">
        <f>BB505</f>
        <v>-185088.16058</v>
      </c>
      <c r="BB505" s="351">
        <f>AF505-185088.16058</f>
        <v>-185088.16058</v>
      </c>
      <c r="BC505" s="351"/>
      <c r="BD505" s="351"/>
      <c r="BE505" s="356">
        <f>BG505+BK505</f>
        <v>144110.96704000002</v>
      </c>
      <c r="BF505" s="405">
        <f t="shared" si="620"/>
        <v>0.33490451981900138</v>
      </c>
      <c r="BG505" s="356">
        <f t="shared" ref="BG505:BG508" si="624">L505-AB505</f>
        <v>144110.96704000002</v>
      </c>
      <c r="BH505" s="405">
        <f t="shared" si="621"/>
        <v>0.33490451981900138</v>
      </c>
      <c r="BI505" s="351"/>
      <c r="BJ505" s="351"/>
      <c r="BK505" s="351"/>
      <c r="BL505" s="351"/>
    </row>
    <row r="506" spans="1:64" s="43" customFormat="1" ht="52.5" hidden="1" customHeight="1" x14ac:dyDescent="0.25">
      <c r="B506" s="358"/>
      <c r="C506" s="196" t="s">
        <v>210</v>
      </c>
      <c r="D506" s="355"/>
      <c r="E506" s="355">
        <f>F506+G506</f>
        <v>290761</v>
      </c>
      <c r="F506" s="355">
        <v>290761</v>
      </c>
      <c r="G506" s="355"/>
      <c r="H506" s="355">
        <f t="shared" si="622"/>
        <v>179442.01823000005</v>
      </c>
      <c r="I506" s="355">
        <f>L506-F506</f>
        <v>179442.01823000005</v>
      </c>
      <c r="J506" s="355"/>
      <c r="K506" s="354">
        <f t="shared" ref="K506:K508" si="625">L506</f>
        <v>470203.01823000005</v>
      </c>
      <c r="L506" s="354">
        <f>140948.51777+329254.50046</f>
        <v>470203.01823000005</v>
      </c>
      <c r="M506" s="354"/>
      <c r="N506" s="354"/>
      <c r="O506" s="354"/>
      <c r="P506" s="354">
        <f t="shared" ref="P506:P507" si="626">R506+X506</f>
        <v>0</v>
      </c>
      <c r="Q506" s="387">
        <f t="shared" si="601"/>
        <v>0</v>
      </c>
      <c r="R506" s="354"/>
      <c r="S506" s="387">
        <f t="shared" si="602"/>
        <v>0</v>
      </c>
      <c r="T506" s="387"/>
      <c r="U506" s="387"/>
      <c r="V506" s="355"/>
      <c r="W506" s="355"/>
      <c r="X506" s="355"/>
      <c r="Y506" s="355"/>
      <c r="Z506" s="354">
        <f t="shared" ref="Z506:Z507" si="627">AB506+AH506</f>
        <v>0</v>
      </c>
      <c r="AA506" s="387">
        <f t="shared" si="604"/>
        <v>0</v>
      </c>
      <c r="AB506" s="354">
        <v>0</v>
      </c>
      <c r="AC506" s="387">
        <f t="shared" si="605"/>
        <v>0</v>
      </c>
      <c r="AD506" s="387"/>
      <c r="AE506" s="387"/>
      <c r="AF506" s="355"/>
      <c r="AG506" s="355"/>
      <c r="AH506" s="355"/>
      <c r="AI506" s="355"/>
      <c r="AJ506" s="354">
        <f t="shared" ref="AJ506:AJ507" si="628">AL506+AR506</f>
        <v>470203.01822999999</v>
      </c>
      <c r="AK506" s="338">
        <f t="shared" si="607"/>
        <v>0.99999999999999989</v>
      </c>
      <c r="AL506" s="354">
        <v>470203.01822999999</v>
      </c>
      <c r="AM506" s="338">
        <f t="shared" si="608"/>
        <v>0.99999999999999989</v>
      </c>
      <c r="AN506" s="338"/>
      <c r="AO506" s="338"/>
      <c r="AP506" s="355"/>
      <c r="AQ506" s="355"/>
      <c r="AR506" s="355"/>
      <c r="AS506" s="355"/>
      <c r="AT506" s="351">
        <f>BB506-AF506</f>
        <v>0</v>
      </c>
      <c r="AU506" s="351"/>
      <c r="AV506" s="351"/>
      <c r="AW506" s="351">
        <f t="shared" ref="AW506:AW508" si="629">AX506</f>
        <v>0</v>
      </c>
      <c r="AX506" s="351">
        <f>BE506-AJ506</f>
        <v>0</v>
      </c>
      <c r="AY506" s="351"/>
      <c r="AZ506" s="351"/>
      <c r="BA506" s="351">
        <f t="shared" ref="BA506:BA508" si="630">BB506</f>
        <v>0</v>
      </c>
      <c r="BB506" s="351">
        <f>AF506</f>
        <v>0</v>
      </c>
      <c r="BC506" s="351"/>
      <c r="BD506" s="351"/>
      <c r="BE506" s="356">
        <f t="shared" ref="BE506:BE507" si="631">BG506+BK506</f>
        <v>470203.01823000005</v>
      </c>
      <c r="BF506" s="405">
        <f t="shared" si="620"/>
        <v>1</v>
      </c>
      <c r="BG506" s="356">
        <f t="shared" si="624"/>
        <v>470203.01823000005</v>
      </c>
      <c r="BH506" s="405">
        <f t="shared" si="621"/>
        <v>1</v>
      </c>
      <c r="BI506" s="351"/>
      <c r="BJ506" s="351"/>
      <c r="BK506" s="351"/>
      <c r="BL506" s="351"/>
    </row>
    <row r="507" spans="1:64" s="43" customFormat="1" ht="52.5" hidden="1" customHeight="1" x14ac:dyDescent="0.25">
      <c r="B507" s="358"/>
      <c r="C507" s="196" t="s">
        <v>86</v>
      </c>
      <c r="D507" s="355"/>
      <c r="E507" s="355"/>
      <c r="F507" s="355"/>
      <c r="G507" s="355"/>
      <c r="H507" s="355"/>
      <c r="I507" s="355"/>
      <c r="J507" s="355"/>
      <c r="K507" s="354">
        <f t="shared" si="625"/>
        <v>382884.87667999999</v>
      </c>
      <c r="L507" s="354">
        <v>382884.87667999999</v>
      </c>
      <c r="M507" s="354"/>
      <c r="N507" s="354"/>
      <c r="O507" s="354"/>
      <c r="P507" s="354">
        <f t="shared" si="626"/>
        <v>1427.34593</v>
      </c>
      <c r="Q507" s="387">
        <f t="shared" si="601"/>
        <v>3.7278723108014507E-3</v>
      </c>
      <c r="R507" s="354">
        <v>1427.34593</v>
      </c>
      <c r="S507" s="387">
        <f t="shared" si="602"/>
        <v>3.7278723108014507E-3</v>
      </c>
      <c r="T507" s="387"/>
      <c r="U507" s="387"/>
      <c r="V507" s="355"/>
      <c r="W507" s="355"/>
      <c r="X507" s="355"/>
      <c r="Y507" s="355"/>
      <c r="Z507" s="354">
        <f t="shared" si="627"/>
        <v>14876.87549</v>
      </c>
      <c r="AA507" s="387">
        <f t="shared" si="604"/>
        <v>3.8854696009405207E-2</v>
      </c>
      <c r="AB507" s="354">
        <v>14876.87549</v>
      </c>
      <c r="AC507" s="387">
        <f t="shared" si="605"/>
        <v>3.8854696009405207E-2</v>
      </c>
      <c r="AD507" s="387"/>
      <c r="AE507" s="387"/>
      <c r="AF507" s="355"/>
      <c r="AG507" s="355"/>
      <c r="AH507" s="355"/>
      <c r="AI507" s="355"/>
      <c r="AJ507" s="354">
        <f t="shared" si="628"/>
        <v>217545.87865</v>
      </c>
      <c r="AK507" s="338">
        <f t="shared" si="607"/>
        <v>0.56817568909052585</v>
      </c>
      <c r="AL507" s="354">
        <v>217545.87865</v>
      </c>
      <c r="AM507" s="338">
        <f t="shared" si="608"/>
        <v>0.56817568909052585</v>
      </c>
      <c r="AN507" s="338"/>
      <c r="AO507" s="338"/>
      <c r="AP507" s="355"/>
      <c r="AQ507" s="355"/>
      <c r="AR507" s="355"/>
      <c r="AS507" s="355"/>
      <c r="AT507" s="351"/>
      <c r="AU507" s="351"/>
      <c r="AV507" s="351"/>
      <c r="AW507" s="351"/>
      <c r="AX507" s="351"/>
      <c r="AY507" s="351"/>
      <c r="AZ507" s="351"/>
      <c r="BA507" s="351"/>
      <c r="BB507" s="351"/>
      <c r="BC507" s="351"/>
      <c r="BD507" s="351"/>
      <c r="BE507" s="356">
        <f t="shared" si="631"/>
        <v>368008.00118999998</v>
      </c>
      <c r="BF507" s="405">
        <f t="shared" si="620"/>
        <v>0.96114530399059472</v>
      </c>
      <c r="BG507" s="356">
        <f t="shared" si="624"/>
        <v>368008.00118999998</v>
      </c>
      <c r="BH507" s="405">
        <f t="shared" si="621"/>
        <v>0.96114530399059472</v>
      </c>
      <c r="BI507" s="351"/>
      <c r="BJ507" s="351"/>
      <c r="BK507" s="351"/>
      <c r="BL507" s="351"/>
    </row>
    <row r="508" spans="1:64" s="43" customFormat="1" ht="45.75" hidden="1" customHeight="1" x14ac:dyDescent="0.25">
      <c r="B508" s="358"/>
      <c r="C508" s="197" t="s">
        <v>87</v>
      </c>
      <c r="D508" s="355"/>
      <c r="E508" s="355">
        <f>F508+G508</f>
        <v>45000</v>
      </c>
      <c r="F508" s="355">
        <v>45000</v>
      </c>
      <c r="G508" s="355"/>
      <c r="H508" s="355">
        <f t="shared" si="622"/>
        <v>-31359.74927</v>
      </c>
      <c r="I508" s="355">
        <f>L508-F508</f>
        <v>-31359.74927</v>
      </c>
      <c r="J508" s="355"/>
      <c r="K508" s="354">
        <f t="shared" si="625"/>
        <v>13640.25073</v>
      </c>
      <c r="L508" s="354">
        <v>13640.25073</v>
      </c>
      <c r="M508" s="354"/>
      <c r="N508" s="354"/>
      <c r="O508" s="354"/>
      <c r="P508" s="354">
        <f>R508+X508</f>
        <v>3495.3416200000001</v>
      </c>
      <c r="Q508" s="387">
        <f t="shared" si="601"/>
        <v>0.25625200659343012</v>
      </c>
      <c r="R508" s="354">
        <v>3495.3416200000001</v>
      </c>
      <c r="S508" s="387">
        <f t="shared" si="602"/>
        <v>0.25625200659343012</v>
      </c>
      <c r="T508" s="387"/>
      <c r="U508" s="387"/>
      <c r="V508" s="355"/>
      <c r="W508" s="355"/>
      <c r="X508" s="355"/>
      <c r="Y508" s="355"/>
      <c r="Z508" s="354">
        <f>AB508+AH508</f>
        <v>3632.71666</v>
      </c>
      <c r="AA508" s="387">
        <f t="shared" si="604"/>
        <v>0.26632330533413884</v>
      </c>
      <c r="AB508" s="354">
        <v>3632.71666</v>
      </c>
      <c r="AC508" s="387">
        <f t="shared" si="605"/>
        <v>0.26632330533413884</v>
      </c>
      <c r="AD508" s="387"/>
      <c r="AE508" s="387"/>
      <c r="AF508" s="355"/>
      <c r="AG508" s="355"/>
      <c r="AH508" s="355"/>
      <c r="AI508" s="355"/>
      <c r="AJ508" s="354">
        <f>AL508+AR508</f>
        <v>12808.95397</v>
      </c>
      <c r="AK508" s="338">
        <f t="shared" si="607"/>
        <v>0.93905561001370252</v>
      </c>
      <c r="AL508" s="354">
        <v>12808.95397</v>
      </c>
      <c r="AM508" s="338">
        <f t="shared" si="608"/>
        <v>0.93905561001370252</v>
      </c>
      <c r="AN508" s="338"/>
      <c r="AO508" s="338"/>
      <c r="AP508" s="355"/>
      <c r="AQ508" s="355"/>
      <c r="AR508" s="355"/>
      <c r="AS508" s="355"/>
      <c r="AT508" s="351">
        <f>BB508-AF508</f>
        <v>0</v>
      </c>
      <c r="AU508" s="351"/>
      <c r="AV508" s="351"/>
      <c r="AW508" s="351">
        <f t="shared" si="629"/>
        <v>-2801.4199000000008</v>
      </c>
      <c r="AX508" s="351">
        <f>BE508-AJ508</f>
        <v>-2801.4199000000008</v>
      </c>
      <c r="AY508" s="351"/>
      <c r="AZ508" s="351"/>
      <c r="BA508" s="351">
        <f t="shared" si="630"/>
        <v>0</v>
      </c>
      <c r="BB508" s="351">
        <f>AF508</f>
        <v>0</v>
      </c>
      <c r="BC508" s="351"/>
      <c r="BD508" s="351"/>
      <c r="BE508" s="356">
        <f>BG508+BK508</f>
        <v>10007.53407</v>
      </c>
      <c r="BF508" s="405">
        <f t="shared" si="620"/>
        <v>0.73367669466586116</v>
      </c>
      <c r="BG508" s="356">
        <f t="shared" si="624"/>
        <v>10007.53407</v>
      </c>
      <c r="BH508" s="405">
        <f t="shared" si="621"/>
        <v>0.73367669466586116</v>
      </c>
      <c r="BI508" s="351"/>
      <c r="BJ508" s="351"/>
      <c r="BK508" s="351"/>
      <c r="BL508" s="351"/>
    </row>
    <row r="509" spans="1:64" s="57" customFormat="1" ht="136.5" customHeight="1" x14ac:dyDescent="0.3">
      <c r="B509" s="346" t="s">
        <v>26</v>
      </c>
      <c r="C509" s="198" t="s">
        <v>411</v>
      </c>
      <c r="D509" s="347" t="e">
        <f>#REF!-#REF!</f>
        <v>#REF!</v>
      </c>
      <c r="E509" s="347" t="e">
        <f>#REF!+#REF!</f>
        <v>#REF!</v>
      </c>
      <c r="F509" s="347"/>
      <c r="G509" s="347" t="e">
        <f>#REF!+#REF!</f>
        <v>#REF!</v>
      </c>
      <c r="H509" s="347"/>
      <c r="I509" s="347"/>
      <c r="J509" s="347"/>
      <c r="K509" s="348">
        <f>O509</f>
        <v>733103.64628999995</v>
      </c>
      <c r="L509" s="348"/>
      <c r="M509" s="348"/>
      <c r="N509" s="348"/>
      <c r="O509" s="348">
        <f>O510+O511</f>
        <v>733103.64628999995</v>
      </c>
      <c r="P509" s="348">
        <f>R509+X509</f>
        <v>400336.54358</v>
      </c>
      <c r="Q509" s="393">
        <f t="shared" si="601"/>
        <v>0.54608450743080261</v>
      </c>
      <c r="R509" s="348"/>
      <c r="S509" s="393">
        <v>0</v>
      </c>
      <c r="T509" s="393"/>
      <c r="U509" s="393"/>
      <c r="V509" s="347"/>
      <c r="W509" s="347"/>
      <c r="X509" s="348">
        <v>400336.54358</v>
      </c>
      <c r="Y509" s="393">
        <f>X509/O509</f>
        <v>0.54608450743080261</v>
      </c>
      <c r="Z509" s="348">
        <f>AH509</f>
        <v>425526.64448000002</v>
      </c>
      <c r="AA509" s="393">
        <f t="shared" si="604"/>
        <v>0.58044540718553583</v>
      </c>
      <c r="AB509" s="348">
        <v>0</v>
      </c>
      <c r="AC509" s="387">
        <v>0</v>
      </c>
      <c r="AD509" s="387"/>
      <c r="AE509" s="387"/>
      <c r="AF509" s="347"/>
      <c r="AG509" s="347"/>
      <c r="AH509" s="348">
        <v>425526.64448000002</v>
      </c>
      <c r="AI509" s="393">
        <f>AH509/O509</f>
        <v>0.58044540718553583</v>
      </c>
      <c r="AJ509" s="348">
        <f>AL509+AR509</f>
        <v>733103.64628999995</v>
      </c>
      <c r="AK509" s="349">
        <f t="shared" si="607"/>
        <v>1</v>
      </c>
      <c r="AL509" s="348">
        <v>0</v>
      </c>
      <c r="AM509" s="338">
        <v>0</v>
      </c>
      <c r="AN509" s="338"/>
      <c r="AO509" s="338"/>
      <c r="AP509" s="347">
        <v>0</v>
      </c>
      <c r="AQ509" s="349">
        <v>0</v>
      </c>
      <c r="AR509" s="348">
        <v>733103.64628999995</v>
      </c>
      <c r="AS509" s="349">
        <f>AR509/O509</f>
        <v>1</v>
      </c>
      <c r="AT509" s="350"/>
      <c r="AU509" s="350"/>
      <c r="AV509" s="350">
        <v>0</v>
      </c>
      <c r="AW509" s="350">
        <f>AZ509</f>
        <v>-8730.5</v>
      </c>
      <c r="AX509" s="350"/>
      <c r="AY509" s="350"/>
      <c r="AZ509" s="350">
        <f>BD509-AH509</f>
        <v>-8730.5</v>
      </c>
      <c r="BA509" s="350">
        <f>BD509</f>
        <v>416796.14448000002</v>
      </c>
      <c r="BB509" s="350"/>
      <c r="BC509" s="350"/>
      <c r="BD509" s="350">
        <f>AH509-8730.5</f>
        <v>416796.14448000002</v>
      </c>
      <c r="BE509" s="352">
        <f>BG509+BK509</f>
        <v>731969.5229199999</v>
      </c>
      <c r="BF509" s="398">
        <f t="shared" si="620"/>
        <v>0.99845298359142054</v>
      </c>
      <c r="BG509" s="352"/>
      <c r="BH509" s="398"/>
      <c r="BI509" s="350">
        <v>0</v>
      </c>
      <c r="BJ509" s="353">
        <v>0</v>
      </c>
      <c r="BK509" s="352">
        <f>BK510+BK511</f>
        <v>731969.5229199999</v>
      </c>
      <c r="BL509" s="353">
        <f>BK509/O509</f>
        <v>0.99845298359142054</v>
      </c>
    </row>
    <row r="510" spans="1:64" s="91" customFormat="1" ht="30.75" hidden="1" customHeight="1" x14ac:dyDescent="0.3">
      <c r="B510" s="358"/>
      <c r="C510" s="196" t="s">
        <v>291</v>
      </c>
      <c r="D510" s="355"/>
      <c r="E510" s="355"/>
      <c r="F510" s="355"/>
      <c r="G510" s="355"/>
      <c r="H510" s="355"/>
      <c r="I510" s="355"/>
      <c r="J510" s="355"/>
      <c r="K510" s="348">
        <f t="shared" ref="K510:K515" si="632">O510</f>
        <v>733103.64628999995</v>
      </c>
      <c r="L510" s="354"/>
      <c r="M510" s="354"/>
      <c r="N510" s="354"/>
      <c r="O510" s="354">
        <v>733103.64628999995</v>
      </c>
      <c r="P510" s="348">
        <f t="shared" ref="P510:P515" si="633">R510+X510</f>
        <v>400336.54358</v>
      </c>
      <c r="Q510" s="387">
        <f t="shared" si="601"/>
        <v>0.54608450743080261</v>
      </c>
      <c r="R510" s="354"/>
      <c r="S510" s="387"/>
      <c r="T510" s="387"/>
      <c r="U510" s="387"/>
      <c r="V510" s="355"/>
      <c r="W510" s="355"/>
      <c r="X510" s="348">
        <v>400336.54358</v>
      </c>
      <c r="Y510" s="393">
        <f t="shared" ref="Y510:Y515" si="634">X510/O510</f>
        <v>0.54608450743080261</v>
      </c>
      <c r="Z510" s="348">
        <f t="shared" ref="Z510:Z515" si="635">AH510</f>
        <v>1134.12337</v>
      </c>
      <c r="AA510" s="393">
        <f t="shared" si="604"/>
        <v>1.5470164085793748E-3</v>
      </c>
      <c r="AB510" s="354"/>
      <c r="AC510" s="387"/>
      <c r="AD510" s="387"/>
      <c r="AE510" s="387"/>
      <c r="AF510" s="355"/>
      <c r="AG510" s="355"/>
      <c r="AH510" s="354">
        <v>1134.12337</v>
      </c>
      <c r="AI510" s="393">
        <f t="shared" ref="AI510:AI515" si="636">AH510/O510</f>
        <v>1.5470164085793748E-3</v>
      </c>
      <c r="AJ510" s="348">
        <f t="shared" ref="AJ510:AJ515" si="637">AL510+AR510</f>
        <v>733103.64628999995</v>
      </c>
      <c r="AK510" s="349">
        <f t="shared" si="607"/>
        <v>1</v>
      </c>
      <c r="AL510" s="354"/>
      <c r="AM510" s="338"/>
      <c r="AN510" s="338"/>
      <c r="AO510" s="338"/>
      <c r="AP510" s="355"/>
      <c r="AQ510" s="338"/>
      <c r="AR510" s="348">
        <v>733103.64628999995</v>
      </c>
      <c r="AS510" s="349">
        <f t="shared" ref="AS510:AS515" si="638">AR510/O510</f>
        <v>1</v>
      </c>
      <c r="AT510" s="351"/>
      <c r="AU510" s="351"/>
      <c r="AV510" s="351"/>
      <c r="AW510" s="351"/>
      <c r="AX510" s="351"/>
      <c r="AY510" s="351"/>
      <c r="AZ510" s="351"/>
      <c r="BA510" s="351"/>
      <c r="BB510" s="351"/>
      <c r="BC510" s="351"/>
      <c r="BD510" s="351"/>
      <c r="BE510" s="356">
        <f>BK510</f>
        <v>731969.5229199999</v>
      </c>
      <c r="BF510" s="405">
        <f t="shared" si="620"/>
        <v>0.99845298359142054</v>
      </c>
      <c r="BG510" s="356"/>
      <c r="BH510" s="405"/>
      <c r="BI510" s="351"/>
      <c r="BJ510" s="357"/>
      <c r="BK510" s="356">
        <f>O510-AH510</f>
        <v>731969.5229199999</v>
      </c>
      <c r="BL510" s="357">
        <f t="shared" ref="BL510:BL511" si="639">BK510/O510</f>
        <v>0.99845298359142054</v>
      </c>
    </row>
    <row r="511" spans="1:64" s="91" customFormat="1" ht="46.5" hidden="1" customHeight="1" x14ac:dyDescent="0.3">
      <c r="B511" s="358"/>
      <c r="C511" s="196" t="s">
        <v>293</v>
      </c>
      <c r="D511" s="355"/>
      <c r="E511" s="355"/>
      <c r="F511" s="355"/>
      <c r="G511" s="355"/>
      <c r="H511" s="355"/>
      <c r="I511" s="355"/>
      <c r="J511" s="355"/>
      <c r="K511" s="348">
        <f t="shared" si="632"/>
        <v>0</v>
      </c>
      <c r="L511" s="354"/>
      <c r="M511" s="354"/>
      <c r="N511" s="354"/>
      <c r="O511" s="354"/>
      <c r="P511" s="348">
        <f t="shared" si="633"/>
        <v>400336.54358</v>
      </c>
      <c r="Q511" s="387" t="e">
        <f t="shared" si="601"/>
        <v>#DIV/0!</v>
      </c>
      <c r="R511" s="354"/>
      <c r="S511" s="387"/>
      <c r="T511" s="387"/>
      <c r="U511" s="387"/>
      <c r="V511" s="355"/>
      <c r="W511" s="355"/>
      <c r="X511" s="348">
        <v>400336.54358</v>
      </c>
      <c r="Y511" s="393" t="e">
        <f t="shared" si="634"/>
        <v>#DIV/0!</v>
      </c>
      <c r="Z511" s="348">
        <f t="shared" si="635"/>
        <v>0</v>
      </c>
      <c r="AA511" s="393" t="e">
        <f t="shared" si="604"/>
        <v>#DIV/0!</v>
      </c>
      <c r="AB511" s="354"/>
      <c r="AC511" s="387"/>
      <c r="AD511" s="387"/>
      <c r="AE511" s="387"/>
      <c r="AF511" s="355"/>
      <c r="AG511" s="355"/>
      <c r="AH511" s="354"/>
      <c r="AI511" s="393" t="e">
        <f t="shared" si="636"/>
        <v>#DIV/0!</v>
      </c>
      <c r="AJ511" s="348">
        <f t="shared" si="637"/>
        <v>733103.64628999995</v>
      </c>
      <c r="AK511" s="349" t="e">
        <f t="shared" si="607"/>
        <v>#DIV/0!</v>
      </c>
      <c r="AL511" s="354"/>
      <c r="AM511" s="338"/>
      <c r="AN511" s="338"/>
      <c r="AO511" s="338"/>
      <c r="AP511" s="355"/>
      <c r="AQ511" s="338"/>
      <c r="AR511" s="348">
        <v>733103.64628999995</v>
      </c>
      <c r="AS511" s="349" t="e">
        <f t="shared" si="638"/>
        <v>#DIV/0!</v>
      </c>
      <c r="AT511" s="351"/>
      <c r="AU511" s="351"/>
      <c r="AV511" s="351"/>
      <c r="AW511" s="351"/>
      <c r="AX511" s="351"/>
      <c r="AY511" s="351"/>
      <c r="AZ511" s="351"/>
      <c r="BA511" s="351"/>
      <c r="BB511" s="351"/>
      <c r="BC511" s="351"/>
      <c r="BD511" s="351"/>
      <c r="BE511" s="356">
        <f>BK511</f>
        <v>0</v>
      </c>
      <c r="BF511" s="405" t="e">
        <f t="shared" si="620"/>
        <v>#DIV/0!</v>
      </c>
      <c r="BG511" s="356"/>
      <c r="BH511" s="405"/>
      <c r="BI511" s="351"/>
      <c r="BJ511" s="357"/>
      <c r="BK511" s="356">
        <f>O511-AH511</f>
        <v>0</v>
      </c>
      <c r="BL511" s="357" t="e">
        <f t="shared" si="639"/>
        <v>#DIV/0!</v>
      </c>
    </row>
    <row r="512" spans="1:64" s="57" customFormat="1" ht="63.75" hidden="1" customHeight="1" x14ac:dyDescent="0.3">
      <c r="B512" s="346" t="s">
        <v>92</v>
      </c>
      <c r="C512" s="216" t="s">
        <v>211</v>
      </c>
      <c r="D512" s="347"/>
      <c r="E512" s="347">
        <f>F512+G512</f>
        <v>0</v>
      </c>
      <c r="F512" s="347">
        <v>0</v>
      </c>
      <c r="G512" s="347"/>
      <c r="H512" s="347"/>
      <c r="I512" s="347"/>
      <c r="J512" s="347"/>
      <c r="K512" s="348">
        <f t="shared" si="632"/>
        <v>0</v>
      </c>
      <c r="L512" s="348">
        <v>0</v>
      </c>
      <c r="M512" s="348"/>
      <c r="N512" s="348"/>
      <c r="O512" s="348"/>
      <c r="P512" s="348">
        <f t="shared" si="633"/>
        <v>400336.54358</v>
      </c>
      <c r="Q512" s="393" t="e">
        <f t="shared" si="601"/>
        <v>#DIV/0!</v>
      </c>
      <c r="R512" s="348">
        <v>0</v>
      </c>
      <c r="S512" s="393" t="e">
        <f t="shared" si="602"/>
        <v>#DIV/0!</v>
      </c>
      <c r="T512" s="393"/>
      <c r="U512" s="393"/>
      <c r="V512" s="347"/>
      <c r="W512" s="347"/>
      <c r="X512" s="348">
        <v>400336.54358</v>
      </c>
      <c r="Y512" s="393" t="e">
        <f t="shared" si="634"/>
        <v>#DIV/0!</v>
      </c>
      <c r="Z512" s="348">
        <f t="shared" si="635"/>
        <v>0</v>
      </c>
      <c r="AA512" s="393" t="e">
        <f t="shared" si="604"/>
        <v>#DIV/0!</v>
      </c>
      <c r="AB512" s="348">
        <v>0</v>
      </c>
      <c r="AC512" s="387" t="e">
        <f t="shared" si="605"/>
        <v>#DIV/0!</v>
      </c>
      <c r="AD512" s="387"/>
      <c r="AE512" s="387"/>
      <c r="AF512" s="347"/>
      <c r="AG512" s="347"/>
      <c r="AH512" s="348"/>
      <c r="AI512" s="393" t="e">
        <f t="shared" si="636"/>
        <v>#DIV/0!</v>
      </c>
      <c r="AJ512" s="348">
        <f t="shared" si="637"/>
        <v>733103.64628999995</v>
      </c>
      <c r="AK512" s="349" t="e">
        <f t="shared" si="607"/>
        <v>#DIV/0!</v>
      </c>
      <c r="AL512" s="348">
        <v>0</v>
      </c>
      <c r="AM512" s="338" t="e">
        <f t="shared" si="608"/>
        <v>#DIV/0!</v>
      </c>
      <c r="AN512" s="338"/>
      <c r="AO512" s="338"/>
      <c r="AP512" s="347"/>
      <c r="AQ512" s="347"/>
      <c r="AR512" s="348">
        <v>733103.64628999995</v>
      </c>
      <c r="AS512" s="349" t="e">
        <f t="shared" si="638"/>
        <v>#DIV/0!</v>
      </c>
      <c r="AT512" s="350">
        <f>BB512-AF512</f>
        <v>30000</v>
      </c>
      <c r="AU512" s="350"/>
      <c r="AV512" s="350"/>
      <c r="AW512" s="350">
        <f>AX512</f>
        <v>-733103.64628999995</v>
      </c>
      <c r="AX512" s="350">
        <f>BE512-AJ512</f>
        <v>-733103.64628999995</v>
      </c>
      <c r="AY512" s="350"/>
      <c r="AZ512" s="350"/>
      <c r="BA512" s="350">
        <f>BB512</f>
        <v>30000</v>
      </c>
      <c r="BB512" s="350">
        <v>30000</v>
      </c>
      <c r="BC512" s="350"/>
      <c r="BD512" s="350"/>
      <c r="BE512" s="352">
        <f>BG512+BK512</f>
        <v>0</v>
      </c>
      <c r="BF512" s="398" t="e">
        <f t="shared" si="620"/>
        <v>#DIV/0!</v>
      </c>
      <c r="BG512" s="352">
        <f>L512-AB512</f>
        <v>0</v>
      </c>
      <c r="BH512" s="398" t="e">
        <f t="shared" si="621"/>
        <v>#DIV/0!</v>
      </c>
      <c r="BI512" s="350"/>
      <c r="BJ512" s="350"/>
      <c r="BK512" s="350"/>
      <c r="BL512" s="350"/>
    </row>
    <row r="513" spans="2:64" s="57" customFormat="1" ht="70.5" hidden="1" customHeight="1" x14ac:dyDescent="0.3">
      <c r="B513" s="346" t="s">
        <v>16</v>
      </c>
      <c r="C513" s="216" t="s">
        <v>212</v>
      </c>
      <c r="D513" s="347">
        <v>0</v>
      </c>
      <c r="E513" s="347"/>
      <c r="F513" s="347"/>
      <c r="G513" s="347"/>
      <c r="H513" s="347"/>
      <c r="I513" s="347"/>
      <c r="J513" s="347"/>
      <c r="K513" s="348">
        <f t="shared" si="632"/>
        <v>0</v>
      </c>
      <c r="L513" s="348">
        <v>0</v>
      </c>
      <c r="M513" s="348"/>
      <c r="N513" s="348"/>
      <c r="O513" s="348"/>
      <c r="P513" s="348">
        <f t="shared" si="633"/>
        <v>400336.54358</v>
      </c>
      <c r="Q513" s="393" t="e">
        <f t="shared" si="601"/>
        <v>#DIV/0!</v>
      </c>
      <c r="R513" s="348">
        <f>L513</f>
        <v>0</v>
      </c>
      <c r="S513" s="393" t="e">
        <f t="shared" si="602"/>
        <v>#DIV/0!</v>
      </c>
      <c r="T513" s="393"/>
      <c r="U513" s="393"/>
      <c r="V513" s="347"/>
      <c r="W513" s="347"/>
      <c r="X513" s="348">
        <v>400336.54358</v>
      </c>
      <c r="Y513" s="393" t="e">
        <f t="shared" si="634"/>
        <v>#DIV/0!</v>
      </c>
      <c r="Z513" s="348">
        <f t="shared" si="635"/>
        <v>0</v>
      </c>
      <c r="AA513" s="393" t="e">
        <f t="shared" si="604"/>
        <v>#DIV/0!</v>
      </c>
      <c r="AB513" s="348">
        <f>L513</f>
        <v>0</v>
      </c>
      <c r="AC513" s="387" t="e">
        <f t="shared" si="605"/>
        <v>#DIV/0!</v>
      </c>
      <c r="AD513" s="387"/>
      <c r="AE513" s="387"/>
      <c r="AF513" s="347">
        <v>0</v>
      </c>
      <c r="AG513" s="347"/>
      <c r="AH513" s="348">
        <v>0</v>
      </c>
      <c r="AI513" s="393" t="e">
        <f t="shared" si="636"/>
        <v>#DIV/0!</v>
      </c>
      <c r="AJ513" s="348">
        <f t="shared" si="637"/>
        <v>733103.64628999995</v>
      </c>
      <c r="AK513" s="349" t="e">
        <f t="shared" si="607"/>
        <v>#DIV/0!</v>
      </c>
      <c r="AL513" s="348">
        <f>AB513</f>
        <v>0</v>
      </c>
      <c r="AM513" s="338" t="e">
        <f t="shared" si="608"/>
        <v>#DIV/0!</v>
      </c>
      <c r="AN513" s="338"/>
      <c r="AO513" s="338"/>
      <c r="AP513" s="347">
        <v>0</v>
      </c>
      <c r="AQ513" s="347"/>
      <c r="AR513" s="348">
        <v>733103.64628999995</v>
      </c>
      <c r="AS513" s="349" t="e">
        <f t="shared" si="638"/>
        <v>#DIV/0!</v>
      </c>
      <c r="AT513" s="350">
        <v>0</v>
      </c>
      <c r="AU513" s="350">
        <v>0</v>
      </c>
      <c r="AV513" s="350">
        <v>0</v>
      </c>
      <c r="AW513" s="350">
        <f>AX513</f>
        <v>0</v>
      </c>
      <c r="AX513" s="350">
        <v>0</v>
      </c>
      <c r="AY513" s="350">
        <v>0</v>
      </c>
      <c r="AZ513" s="350">
        <v>0</v>
      </c>
      <c r="BA513" s="350">
        <f t="shared" ref="BA513:BA517" si="640">BB513</f>
        <v>0</v>
      </c>
      <c r="BB513" s="350">
        <v>0</v>
      </c>
      <c r="BC513" s="350">
        <v>0</v>
      </c>
      <c r="BD513" s="350">
        <v>0</v>
      </c>
      <c r="BE513" s="352">
        <f t="shared" ref="BE513:BE517" si="641">BG513</f>
        <v>0</v>
      </c>
      <c r="BF513" s="398" t="e">
        <f t="shared" si="620"/>
        <v>#DIV/0!</v>
      </c>
      <c r="BG513" s="352">
        <f t="shared" ref="BG513:BG516" si="642">L513-AB513</f>
        <v>0</v>
      </c>
      <c r="BH513" s="398" t="e">
        <f t="shared" si="621"/>
        <v>#DIV/0!</v>
      </c>
      <c r="BI513" s="350">
        <v>0</v>
      </c>
      <c r="BJ513" s="350"/>
      <c r="BK513" s="350">
        <v>0</v>
      </c>
      <c r="BL513" s="350"/>
    </row>
    <row r="514" spans="2:64" s="57" customFormat="1" ht="80.25" hidden="1" customHeight="1" x14ac:dyDescent="0.3">
      <c r="B514" s="346" t="s">
        <v>19</v>
      </c>
      <c r="C514" s="216" t="s">
        <v>213</v>
      </c>
      <c r="D514" s="347">
        <v>0</v>
      </c>
      <c r="E514" s="347"/>
      <c r="F514" s="347"/>
      <c r="G514" s="347"/>
      <c r="H514" s="347"/>
      <c r="I514" s="347"/>
      <c r="J514" s="347"/>
      <c r="K514" s="348">
        <f t="shared" si="632"/>
        <v>0</v>
      </c>
      <c r="L514" s="348">
        <v>0</v>
      </c>
      <c r="M514" s="348"/>
      <c r="N514" s="348"/>
      <c r="O514" s="348"/>
      <c r="P514" s="348">
        <f t="shared" si="633"/>
        <v>400336.54358</v>
      </c>
      <c r="Q514" s="393" t="e">
        <f t="shared" si="601"/>
        <v>#DIV/0!</v>
      </c>
      <c r="R514" s="348">
        <f>L514</f>
        <v>0</v>
      </c>
      <c r="S514" s="393" t="e">
        <f t="shared" si="602"/>
        <v>#DIV/0!</v>
      </c>
      <c r="T514" s="393"/>
      <c r="U514" s="393"/>
      <c r="V514" s="347"/>
      <c r="W514" s="347"/>
      <c r="X514" s="348">
        <v>400336.54358</v>
      </c>
      <c r="Y514" s="393" t="e">
        <f t="shared" si="634"/>
        <v>#DIV/0!</v>
      </c>
      <c r="Z514" s="348">
        <f t="shared" si="635"/>
        <v>0</v>
      </c>
      <c r="AA514" s="393" t="e">
        <f t="shared" si="604"/>
        <v>#DIV/0!</v>
      </c>
      <c r="AB514" s="348">
        <f>L514</f>
        <v>0</v>
      </c>
      <c r="AC514" s="387" t="e">
        <f t="shared" si="605"/>
        <v>#DIV/0!</v>
      </c>
      <c r="AD514" s="387"/>
      <c r="AE514" s="387"/>
      <c r="AF514" s="347">
        <v>0</v>
      </c>
      <c r="AG514" s="347"/>
      <c r="AH514" s="348">
        <v>0</v>
      </c>
      <c r="AI514" s="393" t="e">
        <f t="shared" si="636"/>
        <v>#DIV/0!</v>
      </c>
      <c r="AJ514" s="348">
        <f t="shared" si="637"/>
        <v>733103.64628999995</v>
      </c>
      <c r="AK514" s="349" t="e">
        <f t="shared" si="607"/>
        <v>#DIV/0!</v>
      </c>
      <c r="AL514" s="348">
        <f>AB514</f>
        <v>0</v>
      </c>
      <c r="AM514" s="338" t="e">
        <f t="shared" si="608"/>
        <v>#DIV/0!</v>
      </c>
      <c r="AN514" s="338"/>
      <c r="AO514" s="338"/>
      <c r="AP514" s="347">
        <v>0</v>
      </c>
      <c r="AQ514" s="347"/>
      <c r="AR514" s="348">
        <v>733103.64628999995</v>
      </c>
      <c r="AS514" s="349" t="e">
        <f t="shared" si="638"/>
        <v>#DIV/0!</v>
      </c>
      <c r="AT514" s="350">
        <v>0</v>
      </c>
      <c r="AU514" s="350">
        <v>0</v>
      </c>
      <c r="AV514" s="350">
        <v>0</v>
      </c>
      <c r="AW514" s="350">
        <f>AX514</f>
        <v>0</v>
      </c>
      <c r="AX514" s="350">
        <v>0</v>
      </c>
      <c r="AY514" s="350">
        <v>0</v>
      </c>
      <c r="AZ514" s="350">
        <v>0</v>
      </c>
      <c r="BA514" s="350">
        <f t="shared" si="640"/>
        <v>0</v>
      </c>
      <c r="BB514" s="350">
        <v>0</v>
      </c>
      <c r="BC514" s="350">
        <v>0</v>
      </c>
      <c r="BD514" s="350">
        <v>0</v>
      </c>
      <c r="BE514" s="352">
        <f t="shared" si="641"/>
        <v>0</v>
      </c>
      <c r="BF514" s="398" t="e">
        <f t="shared" si="620"/>
        <v>#DIV/0!</v>
      </c>
      <c r="BG514" s="352">
        <f t="shared" si="642"/>
        <v>0</v>
      </c>
      <c r="BH514" s="398" t="e">
        <f t="shared" si="621"/>
        <v>#DIV/0!</v>
      </c>
      <c r="BI514" s="350">
        <v>0</v>
      </c>
      <c r="BJ514" s="350"/>
      <c r="BK514" s="350">
        <v>0</v>
      </c>
      <c r="BL514" s="350"/>
    </row>
    <row r="515" spans="2:64" s="57" customFormat="1" ht="169.5" customHeight="1" x14ac:dyDescent="0.3">
      <c r="B515" s="346" t="s">
        <v>92</v>
      </c>
      <c r="C515" s="198" t="s">
        <v>410</v>
      </c>
      <c r="D515" s="347"/>
      <c r="E515" s="347"/>
      <c r="F515" s="347"/>
      <c r="G515" s="347"/>
      <c r="H515" s="347"/>
      <c r="I515" s="347"/>
      <c r="J515" s="347"/>
      <c r="K515" s="348">
        <f t="shared" si="632"/>
        <v>13751.05798</v>
      </c>
      <c r="L515" s="348"/>
      <c r="M515" s="348"/>
      <c r="N515" s="348"/>
      <c r="O515" s="348">
        <v>13751.05798</v>
      </c>
      <c r="P515" s="348">
        <f t="shared" si="633"/>
        <v>0</v>
      </c>
      <c r="Q515" s="393">
        <v>0</v>
      </c>
      <c r="R515" s="348"/>
      <c r="S515" s="393"/>
      <c r="T515" s="393"/>
      <c r="U515" s="393"/>
      <c r="V515" s="347"/>
      <c r="W515" s="347"/>
      <c r="X515" s="348">
        <v>0</v>
      </c>
      <c r="Y515" s="393">
        <f t="shared" si="634"/>
        <v>0</v>
      </c>
      <c r="Z515" s="348">
        <f t="shared" si="635"/>
        <v>0</v>
      </c>
      <c r="AA515" s="393">
        <f t="shared" si="604"/>
        <v>0</v>
      </c>
      <c r="AB515" s="348"/>
      <c r="AC515" s="387"/>
      <c r="AD515" s="387"/>
      <c r="AE515" s="387"/>
      <c r="AF515" s="347"/>
      <c r="AG515" s="347"/>
      <c r="AH515" s="348">
        <v>0</v>
      </c>
      <c r="AI515" s="393">
        <f t="shared" si="636"/>
        <v>0</v>
      </c>
      <c r="AJ515" s="348">
        <f t="shared" si="637"/>
        <v>13751.05798</v>
      </c>
      <c r="AK515" s="349">
        <f t="shared" si="607"/>
        <v>1</v>
      </c>
      <c r="AL515" s="348"/>
      <c r="AM515" s="338"/>
      <c r="AN515" s="338"/>
      <c r="AO515" s="338"/>
      <c r="AP515" s="347"/>
      <c r="AQ515" s="347"/>
      <c r="AR515" s="348">
        <v>13751.05798</v>
      </c>
      <c r="AS515" s="349">
        <f t="shared" si="638"/>
        <v>1</v>
      </c>
      <c r="AT515" s="350"/>
      <c r="AU515" s="350"/>
      <c r="AV515" s="350"/>
      <c r="AW515" s="350"/>
      <c r="AX515" s="350"/>
      <c r="AY515" s="350"/>
      <c r="AZ515" s="350"/>
      <c r="BA515" s="350"/>
      <c r="BB515" s="350"/>
      <c r="BC515" s="350"/>
      <c r="BD515" s="350"/>
      <c r="BE515" s="352"/>
      <c r="BF515" s="398"/>
      <c r="BG515" s="352"/>
      <c r="BH515" s="398"/>
      <c r="BI515" s="350"/>
      <c r="BJ515" s="350"/>
      <c r="BK515" s="350"/>
      <c r="BL515" s="350"/>
    </row>
    <row r="516" spans="2:64" s="57" customFormat="1" ht="117" customHeight="1" x14ac:dyDescent="0.3">
      <c r="B516" s="346" t="s">
        <v>16</v>
      </c>
      <c r="C516" s="218" t="s">
        <v>214</v>
      </c>
      <c r="D516" s="347">
        <v>0</v>
      </c>
      <c r="E516" s="347"/>
      <c r="F516" s="347"/>
      <c r="G516" s="347"/>
      <c r="H516" s="347"/>
      <c r="I516" s="347"/>
      <c r="J516" s="347"/>
      <c r="K516" s="348">
        <f>L516+N516+O516</f>
        <v>210021.52460999999</v>
      </c>
      <c r="L516" s="348">
        <f>SUM(L517:L518)</f>
        <v>210021.52460999999</v>
      </c>
      <c r="M516" s="348"/>
      <c r="N516" s="348"/>
      <c r="O516" s="348"/>
      <c r="P516" s="348">
        <f t="shared" ref="P516:P517" si="643">R516</f>
        <v>0</v>
      </c>
      <c r="Q516" s="393">
        <f t="shared" si="601"/>
        <v>0</v>
      </c>
      <c r="R516" s="348">
        <v>0</v>
      </c>
      <c r="S516" s="393">
        <f t="shared" si="602"/>
        <v>0</v>
      </c>
      <c r="T516" s="393"/>
      <c r="U516" s="393"/>
      <c r="V516" s="347"/>
      <c r="W516" s="347"/>
      <c r="X516" s="348"/>
      <c r="Y516" s="347"/>
      <c r="Z516" s="348">
        <f t="shared" ref="Z516:Z518" si="644">AB516</f>
        <v>0</v>
      </c>
      <c r="AA516" s="393">
        <f t="shared" si="604"/>
        <v>0</v>
      </c>
      <c r="AB516" s="348">
        <v>0</v>
      </c>
      <c r="AC516" s="387">
        <f t="shared" si="605"/>
        <v>0</v>
      </c>
      <c r="AD516" s="387"/>
      <c r="AE516" s="387"/>
      <c r="AF516" s="347"/>
      <c r="AG516" s="347"/>
      <c r="AH516" s="348"/>
      <c r="AI516" s="393">
        <v>0</v>
      </c>
      <c r="AJ516" s="348">
        <f t="shared" ref="AJ516:AJ518" si="645">AL516</f>
        <v>200801.60879999999</v>
      </c>
      <c r="AK516" s="349">
        <f t="shared" si="607"/>
        <v>0.95610013865425958</v>
      </c>
      <c r="AL516" s="348">
        <f>AL517+AL518</f>
        <v>200801.60879999999</v>
      </c>
      <c r="AM516" s="338">
        <f t="shared" si="608"/>
        <v>0.95610013865425958</v>
      </c>
      <c r="AN516" s="338"/>
      <c r="AO516" s="338"/>
      <c r="AP516" s="347"/>
      <c r="AQ516" s="347"/>
      <c r="AR516" s="347"/>
      <c r="AS516" s="347"/>
      <c r="AT516" s="350" t="e">
        <f>BB516-AF516</f>
        <v>#REF!</v>
      </c>
      <c r="AU516" s="350"/>
      <c r="AV516" s="350"/>
      <c r="AW516" s="350">
        <f>AX516</f>
        <v>0</v>
      </c>
      <c r="AX516" s="350">
        <v>0</v>
      </c>
      <c r="AY516" s="350"/>
      <c r="AZ516" s="350"/>
      <c r="BA516" s="350" t="e">
        <f t="shared" si="640"/>
        <v>#REF!</v>
      </c>
      <c r="BB516" s="350" t="e">
        <f>BB517+#REF!</f>
        <v>#REF!</v>
      </c>
      <c r="BC516" s="350">
        <v>0</v>
      </c>
      <c r="BD516" s="350">
        <v>0</v>
      </c>
      <c r="BE516" s="352">
        <f t="shared" si="641"/>
        <v>210021.52460999999</v>
      </c>
      <c r="BF516" s="398">
        <f t="shared" si="620"/>
        <v>1</v>
      </c>
      <c r="BG516" s="352">
        <f t="shared" si="642"/>
        <v>210021.52460999999</v>
      </c>
      <c r="BH516" s="398">
        <f t="shared" si="621"/>
        <v>1</v>
      </c>
      <c r="BI516" s="350"/>
      <c r="BJ516" s="350"/>
      <c r="BK516" s="350"/>
      <c r="BL516" s="350"/>
    </row>
    <row r="517" spans="2:64" s="91" customFormat="1" ht="38.25" hidden="1" customHeight="1" x14ac:dyDescent="0.3">
      <c r="B517" s="355"/>
      <c r="C517" s="219" t="s">
        <v>381</v>
      </c>
      <c r="D517" s="355"/>
      <c r="E517" s="355"/>
      <c r="F517" s="355"/>
      <c r="G517" s="355"/>
      <c r="H517" s="355"/>
      <c r="I517" s="355"/>
      <c r="J517" s="355"/>
      <c r="K517" s="354">
        <f t="shared" ref="K517:K521" si="646">L517+N517+O517</f>
        <v>200801.60879999999</v>
      </c>
      <c r="L517" s="354">
        <v>200801.60879999999</v>
      </c>
      <c r="M517" s="354"/>
      <c r="N517" s="354"/>
      <c r="O517" s="354"/>
      <c r="P517" s="354">
        <f t="shared" si="643"/>
        <v>0</v>
      </c>
      <c r="Q517" s="387">
        <f t="shared" si="601"/>
        <v>0</v>
      </c>
      <c r="R517" s="354">
        <f>AF517</f>
        <v>0</v>
      </c>
      <c r="S517" s="387">
        <f t="shared" si="602"/>
        <v>0</v>
      </c>
      <c r="T517" s="387"/>
      <c r="U517" s="387"/>
      <c r="V517" s="355"/>
      <c r="W517" s="355"/>
      <c r="X517" s="354"/>
      <c r="Y517" s="355"/>
      <c r="Z517" s="354">
        <f t="shared" si="644"/>
        <v>0</v>
      </c>
      <c r="AA517" s="387">
        <f t="shared" si="604"/>
        <v>0</v>
      </c>
      <c r="AB517" s="354">
        <f>AQ517</f>
        <v>0</v>
      </c>
      <c r="AC517" s="387">
        <f t="shared" si="605"/>
        <v>0</v>
      </c>
      <c r="AD517" s="387"/>
      <c r="AE517" s="387"/>
      <c r="AF517" s="355"/>
      <c r="AG517" s="355"/>
      <c r="AH517" s="354"/>
      <c r="AI517" s="387">
        <v>0</v>
      </c>
      <c r="AJ517" s="354">
        <f t="shared" si="645"/>
        <v>200801.60879999999</v>
      </c>
      <c r="AK517" s="342">
        <f t="shared" si="607"/>
        <v>1</v>
      </c>
      <c r="AL517" s="354">
        <v>200801.60879999999</v>
      </c>
      <c r="AM517" s="338">
        <f t="shared" si="608"/>
        <v>1</v>
      </c>
      <c r="AN517" s="338"/>
      <c r="AO517" s="338"/>
      <c r="AP517" s="355"/>
      <c r="AQ517" s="355"/>
      <c r="AR517" s="355"/>
      <c r="AS517" s="355"/>
      <c r="AT517" s="351"/>
      <c r="AU517" s="351"/>
      <c r="AV517" s="351"/>
      <c r="AW517" s="351"/>
      <c r="AX517" s="351"/>
      <c r="AY517" s="351"/>
      <c r="AZ517" s="351"/>
      <c r="BA517" s="351">
        <f t="shared" si="640"/>
        <v>200801.60879999999</v>
      </c>
      <c r="BB517" s="351">
        <f>L517</f>
        <v>200801.60879999999</v>
      </c>
      <c r="BC517" s="351"/>
      <c r="BD517" s="351"/>
      <c r="BE517" s="356">
        <f t="shared" si="641"/>
        <v>0</v>
      </c>
      <c r="BF517" s="405">
        <f t="shared" si="620"/>
        <v>0</v>
      </c>
      <c r="BG517" s="356">
        <f>BR517</f>
        <v>0</v>
      </c>
      <c r="BH517" s="405">
        <f t="shared" si="621"/>
        <v>0</v>
      </c>
      <c r="BI517" s="351"/>
      <c r="BJ517" s="351"/>
      <c r="BK517" s="351"/>
      <c r="BL517" s="351"/>
    </row>
    <row r="518" spans="2:64" s="91" customFormat="1" ht="38.25" hidden="1" customHeight="1" x14ac:dyDescent="0.3">
      <c r="B518" s="355"/>
      <c r="C518" s="219" t="s">
        <v>215</v>
      </c>
      <c r="D518" s="355"/>
      <c r="E518" s="355"/>
      <c r="F518" s="355"/>
      <c r="G518" s="355"/>
      <c r="H518" s="355"/>
      <c r="I518" s="355"/>
      <c r="J518" s="355"/>
      <c r="K518" s="354">
        <f t="shared" si="646"/>
        <v>9219.9158100000004</v>
      </c>
      <c r="L518" s="354">
        <v>9219.9158100000004</v>
      </c>
      <c r="M518" s="354"/>
      <c r="N518" s="354"/>
      <c r="O518" s="354"/>
      <c r="P518" s="354"/>
      <c r="Q518" s="387"/>
      <c r="R518" s="354"/>
      <c r="S518" s="387">
        <f t="shared" si="602"/>
        <v>0</v>
      </c>
      <c r="T518" s="387"/>
      <c r="U518" s="387"/>
      <c r="V518" s="355"/>
      <c r="W518" s="355"/>
      <c r="X518" s="354"/>
      <c r="Y518" s="355"/>
      <c r="Z518" s="354">
        <f t="shared" si="644"/>
        <v>0</v>
      </c>
      <c r="AA518" s="387">
        <f t="shared" si="604"/>
        <v>0</v>
      </c>
      <c r="AB518" s="354">
        <v>0</v>
      </c>
      <c r="AC518" s="387">
        <f t="shared" si="605"/>
        <v>0</v>
      </c>
      <c r="AD518" s="387"/>
      <c r="AE518" s="387"/>
      <c r="AF518" s="355"/>
      <c r="AG518" s="355"/>
      <c r="AH518" s="354"/>
      <c r="AI518" s="387">
        <v>0</v>
      </c>
      <c r="AJ518" s="354">
        <f t="shared" si="645"/>
        <v>0</v>
      </c>
      <c r="AK518" s="342">
        <f t="shared" si="607"/>
        <v>0</v>
      </c>
      <c r="AL518" s="354"/>
      <c r="AM518" s="338">
        <f t="shared" si="608"/>
        <v>0</v>
      </c>
      <c r="AN518" s="338"/>
      <c r="AO518" s="338"/>
      <c r="AP518" s="355"/>
      <c r="AQ518" s="355"/>
      <c r="AR518" s="355"/>
      <c r="AS518" s="355"/>
      <c r="AT518" s="351"/>
      <c r="AU518" s="351"/>
      <c r="AV518" s="351"/>
      <c r="AW518" s="351"/>
      <c r="AX518" s="351"/>
      <c r="AY518" s="351"/>
      <c r="AZ518" s="351"/>
      <c r="BA518" s="351"/>
      <c r="BB518" s="351"/>
      <c r="BC518" s="351"/>
      <c r="BD518" s="351"/>
      <c r="BE518" s="356"/>
      <c r="BF518" s="405"/>
      <c r="BG518" s="356"/>
      <c r="BH518" s="405"/>
      <c r="BI518" s="351"/>
      <c r="BJ518" s="351"/>
      <c r="BK518" s="351"/>
      <c r="BL518" s="351"/>
    </row>
    <row r="519" spans="2:64" s="57" customFormat="1" ht="60" customHeight="1" x14ac:dyDescent="0.3">
      <c r="B519" s="346" t="s">
        <v>19</v>
      </c>
      <c r="C519" s="218" t="s">
        <v>212</v>
      </c>
      <c r="D519" s="347"/>
      <c r="E519" s="347"/>
      <c r="F519" s="347"/>
      <c r="G519" s="347"/>
      <c r="H519" s="347"/>
      <c r="I519" s="347"/>
      <c r="J519" s="347"/>
      <c r="K519" s="348">
        <f>L519</f>
        <v>900</v>
      </c>
      <c r="L519" s="348">
        <v>900</v>
      </c>
      <c r="M519" s="348"/>
      <c r="N519" s="348"/>
      <c r="O519" s="348"/>
      <c r="P519" s="348">
        <f t="shared" ref="P519:P524" si="647">R519</f>
        <v>59.9</v>
      </c>
      <c r="Q519" s="393">
        <f>P519/K519</f>
        <v>6.6555555555555548E-2</v>
      </c>
      <c r="R519" s="348">
        <v>59.9</v>
      </c>
      <c r="S519" s="387">
        <f t="shared" si="602"/>
        <v>6.6555555555555548E-2</v>
      </c>
      <c r="T519" s="393"/>
      <c r="U519" s="393"/>
      <c r="V519" s="347"/>
      <c r="W519" s="347"/>
      <c r="X519" s="348"/>
      <c r="Y519" s="347"/>
      <c r="Z519" s="348">
        <f>AB519</f>
        <v>59.9</v>
      </c>
      <c r="AA519" s="393">
        <f t="shared" si="604"/>
        <v>6.6555555555555548E-2</v>
      </c>
      <c r="AB519" s="348">
        <v>59.9</v>
      </c>
      <c r="AC519" s="387">
        <f t="shared" si="605"/>
        <v>6.6555555555555548E-2</v>
      </c>
      <c r="AD519" s="387"/>
      <c r="AE519" s="387"/>
      <c r="AF519" s="347"/>
      <c r="AG519" s="347"/>
      <c r="AH519" s="348"/>
      <c r="AI519" s="393">
        <v>0</v>
      </c>
      <c r="AJ519" s="348">
        <f t="shared" ref="AJ519:AJ520" si="648">AL519</f>
        <v>563.43334000000004</v>
      </c>
      <c r="AK519" s="349">
        <f t="shared" ref="AK519:AK520" si="649">AJ519/K519</f>
        <v>0.62603704444444452</v>
      </c>
      <c r="AL519" s="348">
        <v>563.43334000000004</v>
      </c>
      <c r="AM519" s="338">
        <f t="shared" ref="AM519:AM520" si="650">AL519/L519</f>
        <v>0.62603704444444452</v>
      </c>
      <c r="AN519" s="338"/>
      <c r="AO519" s="338"/>
      <c r="AP519" s="347"/>
      <c r="AQ519" s="347"/>
      <c r="AR519" s="347"/>
      <c r="AS519" s="347"/>
      <c r="AT519" s="350"/>
      <c r="AU519" s="350"/>
      <c r="AV519" s="350"/>
      <c r="AW519" s="350"/>
      <c r="AX519" s="350"/>
      <c r="AY519" s="350"/>
      <c r="AZ519" s="350"/>
      <c r="BA519" s="350"/>
      <c r="BB519" s="350"/>
      <c r="BC519" s="350"/>
      <c r="BD519" s="350"/>
      <c r="BE519" s="352"/>
      <c r="BF519" s="398"/>
      <c r="BG519" s="352"/>
      <c r="BH519" s="398"/>
      <c r="BI519" s="350"/>
      <c r="BJ519" s="350"/>
      <c r="BK519" s="350"/>
      <c r="BL519" s="350"/>
    </row>
    <row r="520" spans="2:64" s="57" customFormat="1" ht="83.25" customHeight="1" x14ac:dyDescent="0.3">
      <c r="B520" s="346" t="s">
        <v>223</v>
      </c>
      <c r="C520" s="218" t="s">
        <v>213</v>
      </c>
      <c r="D520" s="347"/>
      <c r="E520" s="347"/>
      <c r="F520" s="347"/>
      <c r="G520" s="347"/>
      <c r="H520" s="347"/>
      <c r="I520" s="347"/>
      <c r="J520" s="347"/>
      <c r="K520" s="348">
        <f>L520</f>
        <v>300</v>
      </c>
      <c r="L520" s="348">
        <v>300</v>
      </c>
      <c r="M520" s="348"/>
      <c r="N520" s="348"/>
      <c r="O520" s="348"/>
      <c r="P520" s="348">
        <f t="shared" si="647"/>
        <v>300</v>
      </c>
      <c r="Q520" s="393">
        <v>0</v>
      </c>
      <c r="R520" s="348">
        <v>300</v>
      </c>
      <c r="S520" s="387">
        <f t="shared" si="602"/>
        <v>1</v>
      </c>
      <c r="T520" s="393"/>
      <c r="U520" s="393"/>
      <c r="V520" s="347"/>
      <c r="W520" s="347"/>
      <c r="X520" s="348"/>
      <c r="Y520" s="347"/>
      <c r="Z520" s="348">
        <f>AB520</f>
        <v>300</v>
      </c>
      <c r="AA520" s="393">
        <f t="shared" si="604"/>
        <v>1</v>
      </c>
      <c r="AB520" s="348">
        <v>300</v>
      </c>
      <c r="AC520" s="387">
        <f t="shared" si="605"/>
        <v>1</v>
      </c>
      <c r="AD520" s="387"/>
      <c r="AE520" s="387"/>
      <c r="AF520" s="347"/>
      <c r="AG520" s="347"/>
      <c r="AH520" s="348"/>
      <c r="AI520" s="393">
        <v>0</v>
      </c>
      <c r="AJ520" s="348">
        <f t="shared" si="648"/>
        <v>300</v>
      </c>
      <c r="AK520" s="349">
        <f t="shared" si="649"/>
        <v>1</v>
      </c>
      <c r="AL520" s="348">
        <v>300</v>
      </c>
      <c r="AM520" s="338">
        <f t="shared" si="650"/>
        <v>1</v>
      </c>
      <c r="AN520" s="338"/>
      <c r="AO520" s="338"/>
      <c r="AP520" s="347"/>
      <c r="AQ520" s="347"/>
      <c r="AR520" s="347"/>
      <c r="AS520" s="347"/>
      <c r="AT520" s="350"/>
      <c r="AU520" s="350"/>
      <c r="AV520" s="350"/>
      <c r="AW520" s="350"/>
      <c r="AX520" s="350"/>
      <c r="AY520" s="350"/>
      <c r="AZ520" s="350"/>
      <c r="BA520" s="350"/>
      <c r="BB520" s="350"/>
      <c r="BC520" s="350"/>
      <c r="BD520" s="350"/>
      <c r="BE520" s="352"/>
      <c r="BF520" s="398"/>
      <c r="BG520" s="352"/>
      <c r="BH520" s="398"/>
      <c r="BI520" s="350"/>
      <c r="BJ520" s="350"/>
      <c r="BK520" s="350"/>
      <c r="BL520" s="350"/>
    </row>
    <row r="521" spans="2:64" s="57" customFormat="1" ht="132.75" customHeight="1" x14ac:dyDescent="0.3">
      <c r="B521" s="346" t="s">
        <v>377</v>
      </c>
      <c r="C521" s="218" t="s">
        <v>415</v>
      </c>
      <c r="D521" s="347"/>
      <c r="E521" s="347"/>
      <c r="F521" s="347"/>
      <c r="G521" s="347"/>
      <c r="H521" s="347"/>
      <c r="I521" s="347"/>
      <c r="J521" s="347"/>
      <c r="K521" s="348">
        <f t="shared" si="646"/>
        <v>500000</v>
      </c>
      <c r="L521" s="348">
        <f>L522+L525</f>
        <v>365238.40240999998</v>
      </c>
      <c r="M521" s="348"/>
      <c r="N521" s="348">
        <f t="shared" ref="N521:O521" si="651">N522+N525</f>
        <v>0</v>
      </c>
      <c r="O521" s="348">
        <f t="shared" si="651"/>
        <v>134761.59758999999</v>
      </c>
      <c r="P521" s="348">
        <f t="shared" si="647"/>
        <v>180301.08768999999</v>
      </c>
      <c r="Q521" s="393">
        <f>P521/L521</f>
        <v>0.49365314956011169</v>
      </c>
      <c r="R521" s="348">
        <f>R522+R525</f>
        <v>180301.08768999999</v>
      </c>
      <c r="S521" s="393">
        <f>R521/L521</f>
        <v>0.49365314956011169</v>
      </c>
      <c r="T521" s="393"/>
      <c r="U521" s="393"/>
      <c r="V521" s="347"/>
      <c r="W521" s="347"/>
      <c r="X521" s="348"/>
      <c r="Y521" s="347"/>
      <c r="Z521" s="348">
        <f>AB521+AH521</f>
        <v>191171.28769</v>
      </c>
      <c r="AA521" s="393">
        <f t="shared" si="604"/>
        <v>0.38234257537999999</v>
      </c>
      <c r="AB521" s="348">
        <f>AB522+AB525</f>
        <v>180301.08768999999</v>
      </c>
      <c r="AC521" s="387">
        <f t="shared" si="605"/>
        <v>0.49365314956011169</v>
      </c>
      <c r="AD521" s="387"/>
      <c r="AE521" s="387"/>
      <c r="AF521" s="347"/>
      <c r="AG521" s="347"/>
      <c r="AH521" s="348">
        <f t="shared" ref="AH521" si="652">AH522+AH525</f>
        <v>10870.2</v>
      </c>
      <c r="AI521" s="393">
        <v>0</v>
      </c>
      <c r="AJ521" s="348">
        <f>AL521+AP521+AR521</f>
        <v>500000</v>
      </c>
      <c r="AK521" s="349">
        <f>AJ521/K521</f>
        <v>1</v>
      </c>
      <c r="AL521" s="348">
        <f>AL522</f>
        <v>365238.40240999998</v>
      </c>
      <c r="AM521" s="338"/>
      <c r="AN521" s="338"/>
      <c r="AO521" s="338"/>
      <c r="AP521" s="347"/>
      <c r="AQ521" s="347"/>
      <c r="AR521" s="347">
        <f t="shared" ref="AR521" si="653">AR522+AR525</f>
        <v>134761.59758999999</v>
      </c>
      <c r="AS521" s="349">
        <f>AR521/O521</f>
        <v>1</v>
      </c>
      <c r="AT521" s="350"/>
      <c r="AU521" s="350"/>
      <c r="AV521" s="350"/>
      <c r="AW521" s="350"/>
      <c r="AX521" s="350"/>
      <c r="AY521" s="350"/>
      <c r="AZ521" s="350"/>
      <c r="BA521" s="350"/>
      <c r="BB521" s="350"/>
      <c r="BC521" s="350"/>
      <c r="BD521" s="350"/>
      <c r="BE521" s="352"/>
      <c r="BF521" s="398"/>
      <c r="BG521" s="352"/>
      <c r="BH521" s="398"/>
      <c r="BI521" s="350"/>
      <c r="BJ521" s="350"/>
      <c r="BK521" s="350"/>
      <c r="BL521" s="350"/>
    </row>
    <row r="522" spans="2:64" s="546" customFormat="1" ht="61.5" customHeight="1" x14ac:dyDescent="0.25">
      <c r="B522" s="545" t="s">
        <v>60</v>
      </c>
      <c r="C522" s="162" t="s">
        <v>408</v>
      </c>
      <c r="D522" s="376"/>
      <c r="E522" s="350"/>
      <c r="F522" s="350"/>
      <c r="G522" s="350"/>
      <c r="H522" s="350"/>
      <c r="I522" s="350"/>
      <c r="J522" s="350"/>
      <c r="K522" s="352">
        <f>L522</f>
        <v>365238.40240999998</v>
      </c>
      <c r="L522" s="352">
        <f>L523+L524</f>
        <v>365238.40240999998</v>
      </c>
      <c r="M522" s="352"/>
      <c r="N522" s="352"/>
      <c r="O522" s="352"/>
      <c r="P522" s="352">
        <f t="shared" si="647"/>
        <v>180301.08768999999</v>
      </c>
      <c r="Q522" s="398">
        <f t="shared" ref="Q522:Q524" si="654">P522/L522</f>
        <v>0.49365314956011169</v>
      </c>
      <c r="R522" s="352">
        <f>R523+R524</f>
        <v>180301.08768999999</v>
      </c>
      <c r="S522" s="398">
        <f t="shared" ref="S522:S524" si="655">R522/L522</f>
        <v>0.49365314956011169</v>
      </c>
      <c r="T522" s="398"/>
      <c r="U522" s="398"/>
      <c r="V522" s="376"/>
      <c r="W522" s="376"/>
      <c r="X522" s="457"/>
      <c r="Y522" s="376"/>
      <c r="Z522" s="352">
        <f>AB522</f>
        <v>180301.08768999999</v>
      </c>
      <c r="AA522" s="398">
        <f>Z522/K522</f>
        <v>0.49365314956011169</v>
      </c>
      <c r="AB522" s="352">
        <f>AB523+AB524</f>
        <v>180301.08768999999</v>
      </c>
      <c r="AC522" s="398">
        <f>AB522/L522</f>
        <v>0.49365314956011169</v>
      </c>
      <c r="AD522" s="398"/>
      <c r="AE522" s="398"/>
      <c r="AF522" s="376"/>
      <c r="AG522" s="376"/>
      <c r="AH522" s="457"/>
      <c r="AI522" s="398"/>
      <c r="AJ522" s="352">
        <f>AL522</f>
        <v>365238.40240999998</v>
      </c>
      <c r="AK522" s="353">
        <f>AJ522/K522</f>
        <v>1</v>
      </c>
      <c r="AL522" s="352">
        <f>AL523+AL524</f>
        <v>365238.40240999998</v>
      </c>
      <c r="AM522" s="353"/>
      <c r="AN522" s="353"/>
      <c r="AO522" s="353"/>
      <c r="AP522" s="376"/>
      <c r="AQ522" s="376"/>
      <c r="AR522" s="376"/>
      <c r="AS522" s="376"/>
      <c r="AT522" s="350"/>
      <c r="AU522" s="350"/>
      <c r="AV522" s="350"/>
      <c r="AW522" s="350"/>
      <c r="AX522" s="350"/>
      <c r="AY522" s="350"/>
      <c r="AZ522" s="350"/>
      <c r="BA522" s="350"/>
      <c r="BB522" s="350"/>
      <c r="BC522" s="350"/>
      <c r="BD522" s="350"/>
      <c r="BE522" s="352"/>
      <c r="BF522" s="398"/>
      <c r="BG522" s="352"/>
      <c r="BH522" s="398"/>
      <c r="BI522" s="376"/>
      <c r="BJ522" s="376"/>
      <c r="BK522" s="376"/>
      <c r="BL522" s="376"/>
    </row>
    <row r="523" spans="2:64" s="45" customFormat="1" ht="46.5" customHeight="1" x14ac:dyDescent="0.25">
      <c r="B523" s="301"/>
      <c r="C523" s="186" t="s">
        <v>56</v>
      </c>
      <c r="D523" s="303"/>
      <c r="E523" s="303"/>
      <c r="F523" s="303"/>
      <c r="G523" s="303"/>
      <c r="H523" s="303"/>
      <c r="I523" s="303"/>
      <c r="J523" s="303"/>
      <c r="K523" s="229">
        <f>L523</f>
        <v>73047.680479999995</v>
      </c>
      <c r="L523" s="229">
        <v>73047.680479999995</v>
      </c>
      <c r="M523" s="229"/>
      <c r="N523" s="229"/>
      <c r="O523" s="229"/>
      <c r="P523" s="229">
        <f t="shared" si="647"/>
        <v>36060.217530000002</v>
      </c>
      <c r="Q523" s="389">
        <f t="shared" si="654"/>
        <v>0.49365314946411021</v>
      </c>
      <c r="R523" s="229">
        <v>36060.217530000002</v>
      </c>
      <c r="S523" s="389">
        <f t="shared" si="655"/>
        <v>0.49365314946411021</v>
      </c>
      <c r="T523" s="389"/>
      <c r="U523" s="389"/>
      <c r="V523" s="303"/>
      <c r="W523" s="303"/>
      <c r="X523" s="229"/>
      <c r="Y523" s="303"/>
      <c r="Z523" s="229">
        <f>AB523</f>
        <v>36060.217530000002</v>
      </c>
      <c r="AA523" s="389">
        <f>Z523/K523</f>
        <v>0.49365314946411021</v>
      </c>
      <c r="AB523" s="229">
        <v>36060.217530000002</v>
      </c>
      <c r="AC523" s="389">
        <f>AB523/L523</f>
        <v>0.49365314946411021</v>
      </c>
      <c r="AD523" s="389"/>
      <c r="AE523" s="389"/>
      <c r="AF523" s="303"/>
      <c r="AG523" s="303"/>
      <c r="AH523" s="229"/>
      <c r="AI523" s="389"/>
      <c r="AJ523" s="229">
        <f>AL523</f>
        <v>73047.680479999995</v>
      </c>
      <c r="AK523" s="342">
        <f>AJ523/K523</f>
        <v>1</v>
      </c>
      <c r="AL523" s="229">
        <v>73047.680479999995</v>
      </c>
      <c r="AM523" s="342"/>
      <c r="AN523" s="342"/>
      <c r="AO523" s="342"/>
      <c r="AP523" s="303"/>
      <c r="AQ523" s="303"/>
      <c r="AR523" s="303"/>
      <c r="AS523" s="303"/>
      <c r="AT523" s="331"/>
      <c r="AU523" s="331"/>
      <c r="AV523" s="331"/>
      <c r="AW523" s="331"/>
      <c r="AX523" s="331"/>
      <c r="AY523" s="331"/>
      <c r="AZ523" s="331"/>
      <c r="BA523" s="331"/>
      <c r="BB523" s="331"/>
      <c r="BC523" s="331"/>
      <c r="BD523" s="331"/>
      <c r="BE523" s="230"/>
      <c r="BF523" s="390"/>
      <c r="BG523" s="230"/>
      <c r="BH523" s="390"/>
      <c r="BI523" s="331"/>
      <c r="BJ523" s="331"/>
      <c r="BK523" s="331"/>
      <c r="BL523" s="331"/>
    </row>
    <row r="524" spans="2:64" s="148" customFormat="1" ht="58.5" customHeight="1" x14ac:dyDescent="0.25">
      <c r="B524" s="458"/>
      <c r="C524" s="220" t="s">
        <v>340</v>
      </c>
      <c r="D524" s="459"/>
      <c r="E524" s="460"/>
      <c r="F524" s="460"/>
      <c r="G524" s="460"/>
      <c r="H524" s="460"/>
      <c r="I524" s="460"/>
      <c r="J524" s="460"/>
      <c r="K524" s="461">
        <f>L524</f>
        <v>292190.72193</v>
      </c>
      <c r="L524" s="461">
        <v>292190.72193</v>
      </c>
      <c r="M524" s="461"/>
      <c r="N524" s="461"/>
      <c r="O524" s="461"/>
      <c r="P524" s="461">
        <f t="shared" si="647"/>
        <v>144240.87015999999</v>
      </c>
      <c r="Q524" s="462">
        <f t="shared" si="654"/>
        <v>0.49365314958411211</v>
      </c>
      <c r="R524" s="461">
        <v>144240.87015999999</v>
      </c>
      <c r="S524" s="462">
        <f t="shared" si="655"/>
        <v>0.49365314958411211</v>
      </c>
      <c r="T524" s="462"/>
      <c r="U524" s="462"/>
      <c r="V524" s="459"/>
      <c r="W524" s="459"/>
      <c r="X524" s="463"/>
      <c r="Y524" s="459"/>
      <c r="Z524" s="461">
        <f>AB524</f>
        <v>144240.87015999999</v>
      </c>
      <c r="AA524" s="462">
        <f>Z524/K524</f>
        <v>0.49365314958411211</v>
      </c>
      <c r="AB524" s="461">
        <v>144240.87015999999</v>
      </c>
      <c r="AC524" s="464">
        <f>AB524/L524</f>
        <v>0.49365314958411211</v>
      </c>
      <c r="AD524" s="464"/>
      <c r="AE524" s="464"/>
      <c r="AF524" s="459"/>
      <c r="AG524" s="459"/>
      <c r="AH524" s="463"/>
      <c r="AI524" s="462"/>
      <c r="AJ524" s="461">
        <f>AL524</f>
        <v>292190.72193</v>
      </c>
      <c r="AK524" s="465">
        <f>AJ524/K524</f>
        <v>1</v>
      </c>
      <c r="AL524" s="466">
        <v>292190.72193</v>
      </c>
      <c r="AM524" s="465"/>
      <c r="AN524" s="465"/>
      <c r="AO524" s="465"/>
      <c r="AP524" s="459"/>
      <c r="AQ524" s="459"/>
      <c r="AR524" s="459"/>
      <c r="AS524" s="459"/>
      <c r="AT524" s="467"/>
      <c r="AU524" s="467"/>
      <c r="AV524" s="467"/>
      <c r="AW524" s="467"/>
      <c r="AX524" s="467"/>
      <c r="AY524" s="467"/>
      <c r="AZ524" s="467"/>
      <c r="BA524" s="467"/>
      <c r="BB524" s="467"/>
      <c r="BC524" s="467"/>
      <c r="BD524" s="467"/>
      <c r="BE524" s="468"/>
      <c r="BF524" s="469"/>
      <c r="BG524" s="468"/>
      <c r="BH524" s="469"/>
      <c r="BI524" s="470"/>
      <c r="BJ524" s="470"/>
      <c r="BK524" s="470"/>
      <c r="BL524" s="470"/>
    </row>
    <row r="525" spans="2:64" s="546" customFormat="1" ht="50.25" customHeight="1" x14ac:dyDescent="0.25">
      <c r="B525" s="545" t="s">
        <v>67</v>
      </c>
      <c r="C525" s="162" t="s">
        <v>409</v>
      </c>
      <c r="D525" s="376"/>
      <c r="E525" s="350"/>
      <c r="F525" s="350"/>
      <c r="G525" s="350"/>
      <c r="H525" s="350"/>
      <c r="I525" s="350"/>
      <c r="J525" s="350"/>
      <c r="K525" s="352">
        <f>O525</f>
        <v>134761.59758999999</v>
      </c>
      <c r="L525" s="352"/>
      <c r="M525" s="352"/>
      <c r="N525" s="352"/>
      <c r="O525" s="352">
        <f>O526+O527</f>
        <v>134761.59758999999</v>
      </c>
      <c r="P525" s="352">
        <v>0</v>
      </c>
      <c r="Q525" s="398">
        <v>0</v>
      </c>
      <c r="R525" s="352"/>
      <c r="S525" s="398"/>
      <c r="T525" s="398"/>
      <c r="U525" s="398"/>
      <c r="V525" s="376"/>
      <c r="W525" s="376"/>
      <c r="X525" s="457"/>
      <c r="Y525" s="376"/>
      <c r="Z525" s="352">
        <f>AH525</f>
        <v>10870.2</v>
      </c>
      <c r="AA525" s="398">
        <f>Z525/O525</f>
        <v>8.0662445343454625E-2</v>
      </c>
      <c r="AB525" s="352"/>
      <c r="AC525" s="486"/>
      <c r="AD525" s="486"/>
      <c r="AE525" s="486"/>
      <c r="AF525" s="376"/>
      <c r="AG525" s="376"/>
      <c r="AH525" s="352">
        <f>AH526+AH527</f>
        <v>10870.2</v>
      </c>
      <c r="AI525" s="398">
        <f>AH525/O525</f>
        <v>8.0662445343454625E-2</v>
      </c>
      <c r="AJ525" s="352">
        <f>AR525</f>
        <v>134761.59758999999</v>
      </c>
      <c r="AK525" s="353">
        <f>AJ525/O525</f>
        <v>1</v>
      </c>
      <c r="AL525" s="352"/>
      <c r="AM525" s="435"/>
      <c r="AN525" s="435"/>
      <c r="AO525" s="435"/>
      <c r="AP525" s="376"/>
      <c r="AQ525" s="376"/>
      <c r="AR525" s="352">
        <f>AR526+AR527</f>
        <v>134761.59758999999</v>
      </c>
      <c r="AS525" s="353">
        <f>AR525/O525</f>
        <v>1</v>
      </c>
      <c r="AT525" s="350"/>
      <c r="AU525" s="350"/>
      <c r="AV525" s="350"/>
      <c r="AW525" s="350"/>
      <c r="AX525" s="350"/>
      <c r="AY525" s="350"/>
      <c r="AZ525" s="350"/>
      <c r="BA525" s="350"/>
      <c r="BB525" s="350"/>
      <c r="BC525" s="350"/>
      <c r="BD525" s="350"/>
      <c r="BE525" s="352"/>
      <c r="BF525" s="398"/>
      <c r="BG525" s="352"/>
      <c r="BH525" s="398"/>
      <c r="BI525" s="376"/>
      <c r="BJ525" s="376"/>
      <c r="BK525" s="376"/>
      <c r="BL525" s="376"/>
    </row>
    <row r="526" spans="2:64" s="45" customFormat="1" ht="46.5" customHeight="1" x14ac:dyDescent="0.25">
      <c r="B526" s="301"/>
      <c r="C526" s="186" t="s">
        <v>56</v>
      </c>
      <c r="D526" s="303"/>
      <c r="E526" s="303"/>
      <c r="F526" s="303"/>
      <c r="G526" s="303"/>
      <c r="H526" s="303"/>
      <c r="I526" s="303"/>
      <c r="J526" s="303"/>
      <c r="K526" s="229">
        <f t="shared" ref="K526:K527" si="656">O526</f>
        <v>26952.319520000001</v>
      </c>
      <c r="L526" s="229"/>
      <c r="M526" s="229"/>
      <c r="N526" s="229"/>
      <c r="O526" s="229">
        <v>26952.319520000001</v>
      </c>
      <c r="P526" s="229">
        <v>0</v>
      </c>
      <c r="Q526" s="389">
        <v>0</v>
      </c>
      <c r="R526" s="229"/>
      <c r="S526" s="389"/>
      <c r="T526" s="389"/>
      <c r="U526" s="389"/>
      <c r="V526" s="303"/>
      <c r="W526" s="303"/>
      <c r="X526" s="229"/>
      <c r="Y526" s="303"/>
      <c r="Z526" s="229">
        <f>AH526</f>
        <v>2174.04</v>
      </c>
      <c r="AA526" s="389">
        <f>Z526/O526</f>
        <v>8.0662445337469038E-2</v>
      </c>
      <c r="AB526" s="229"/>
      <c r="AC526" s="389"/>
      <c r="AD526" s="389"/>
      <c r="AE526" s="389"/>
      <c r="AF526" s="303"/>
      <c r="AG526" s="303"/>
      <c r="AH526" s="303">
        <v>2174.04</v>
      </c>
      <c r="AI526" s="387">
        <f t="shared" ref="AI526" si="657">AH526/O526</f>
        <v>8.0662445337469038E-2</v>
      </c>
      <c r="AJ526" s="229">
        <f>AR526</f>
        <v>26952.319520000001</v>
      </c>
      <c r="AK526" s="342">
        <f t="shared" ref="AK526:AK527" si="658">AJ526/O526</f>
        <v>1</v>
      </c>
      <c r="AL526" s="229"/>
      <c r="AM526" s="342"/>
      <c r="AN526" s="342"/>
      <c r="AO526" s="342"/>
      <c r="AP526" s="303"/>
      <c r="AQ526" s="303"/>
      <c r="AR526" s="303">
        <v>26952.319520000001</v>
      </c>
      <c r="AS526" s="342">
        <f t="shared" ref="AS526:AS534" si="659">AR526/O526</f>
        <v>1</v>
      </c>
      <c r="AT526" s="331"/>
      <c r="AU526" s="331"/>
      <c r="AV526" s="331"/>
      <c r="AW526" s="331"/>
      <c r="AX526" s="331"/>
      <c r="AY526" s="331"/>
      <c r="AZ526" s="331"/>
      <c r="BA526" s="331"/>
      <c r="BB526" s="331"/>
      <c r="BC526" s="331"/>
      <c r="BD526" s="331"/>
      <c r="BE526" s="230"/>
      <c r="BF526" s="390"/>
      <c r="BG526" s="230"/>
      <c r="BH526" s="390"/>
      <c r="BI526" s="331"/>
      <c r="BJ526" s="331"/>
      <c r="BK526" s="331"/>
      <c r="BL526" s="331"/>
    </row>
    <row r="527" spans="2:64" s="148" customFormat="1" ht="58.5" customHeight="1" x14ac:dyDescent="0.25">
      <c r="B527" s="458"/>
      <c r="C527" s="220" t="s">
        <v>340</v>
      </c>
      <c r="D527" s="459"/>
      <c r="E527" s="460"/>
      <c r="F527" s="460"/>
      <c r="G527" s="460"/>
      <c r="H527" s="460"/>
      <c r="I527" s="460"/>
      <c r="J527" s="460"/>
      <c r="K527" s="461">
        <f t="shared" si="656"/>
        <v>107809.27807</v>
      </c>
      <c r="L527" s="461"/>
      <c r="M527" s="461"/>
      <c r="N527" s="461"/>
      <c r="O527" s="461">
        <v>107809.27807</v>
      </c>
      <c r="P527" s="461">
        <v>0</v>
      </c>
      <c r="Q527" s="462">
        <v>0</v>
      </c>
      <c r="R527" s="466"/>
      <c r="S527" s="462"/>
      <c r="T527" s="462"/>
      <c r="U527" s="462"/>
      <c r="V527" s="459"/>
      <c r="W527" s="459"/>
      <c r="X527" s="463"/>
      <c r="Y527" s="459"/>
      <c r="Z527" s="461">
        <f>AH527</f>
        <v>8696.16</v>
      </c>
      <c r="AA527" s="462">
        <f>Z527/O527</f>
        <v>8.0662445344950998E-2</v>
      </c>
      <c r="AB527" s="461"/>
      <c r="AC527" s="464"/>
      <c r="AD527" s="464"/>
      <c r="AE527" s="464"/>
      <c r="AF527" s="459"/>
      <c r="AG527" s="459"/>
      <c r="AH527" s="461">
        <v>8696.16</v>
      </c>
      <c r="AI527" s="462">
        <f>AH527/O527</f>
        <v>8.0662445344950998E-2</v>
      </c>
      <c r="AJ527" s="461">
        <f>AR527</f>
        <v>107809.27807</v>
      </c>
      <c r="AK527" s="465">
        <f t="shared" si="658"/>
        <v>1</v>
      </c>
      <c r="AL527" s="466"/>
      <c r="AM527" s="465"/>
      <c r="AN527" s="465"/>
      <c r="AO527" s="465"/>
      <c r="AP527" s="459"/>
      <c r="AQ527" s="459"/>
      <c r="AR527" s="459">
        <v>107809.27807</v>
      </c>
      <c r="AS527" s="465">
        <f t="shared" si="659"/>
        <v>1</v>
      </c>
      <c r="AT527" s="467"/>
      <c r="AU527" s="467"/>
      <c r="AV527" s="467"/>
      <c r="AW527" s="467"/>
      <c r="AX527" s="467"/>
      <c r="AY527" s="467"/>
      <c r="AZ527" s="467"/>
      <c r="BA527" s="467"/>
      <c r="BB527" s="467"/>
      <c r="BC527" s="467"/>
      <c r="BD527" s="467"/>
      <c r="BE527" s="468"/>
      <c r="BF527" s="469"/>
      <c r="BG527" s="468"/>
      <c r="BH527" s="469"/>
      <c r="BI527" s="470"/>
      <c r="BJ527" s="470"/>
      <c r="BK527" s="470"/>
      <c r="BL527" s="470"/>
    </row>
    <row r="528" spans="2:64" s="85" customFormat="1" ht="57.75" customHeight="1" x14ac:dyDescent="0.25">
      <c r="B528" s="346" t="s">
        <v>378</v>
      </c>
      <c r="C528" s="218" t="s">
        <v>211</v>
      </c>
      <c r="D528" s="374"/>
      <c r="E528" s="347"/>
      <c r="F528" s="347"/>
      <c r="G528" s="347"/>
      <c r="H528" s="347"/>
      <c r="I528" s="347"/>
      <c r="J528" s="347"/>
      <c r="K528" s="348">
        <f>L528</f>
        <v>8923.8174299999991</v>
      </c>
      <c r="L528" s="348">
        <f>'[7]2023_2025'!$BL$522</f>
        <v>8923.8174299999991</v>
      </c>
      <c r="M528" s="348"/>
      <c r="N528" s="348">
        <v>0</v>
      </c>
      <c r="O528" s="348">
        <v>0</v>
      </c>
      <c r="P528" s="348">
        <f>R528</f>
        <v>1195</v>
      </c>
      <c r="Q528" s="393">
        <f>P528/L528</f>
        <v>0.13391130078285343</v>
      </c>
      <c r="R528" s="348">
        <v>1195</v>
      </c>
      <c r="S528" s="393">
        <f t="shared" ref="S528" si="660">R528/L528</f>
        <v>0.13391130078285343</v>
      </c>
      <c r="T528" s="393"/>
      <c r="U528" s="393"/>
      <c r="V528" s="374"/>
      <c r="W528" s="374"/>
      <c r="X528" s="375"/>
      <c r="Y528" s="374"/>
      <c r="Z528" s="348">
        <f>AB528</f>
        <v>1195</v>
      </c>
      <c r="AA528" s="393">
        <f>Z528/K528</f>
        <v>0.13391130078285343</v>
      </c>
      <c r="AB528" s="348">
        <v>1195</v>
      </c>
      <c r="AC528" s="433">
        <f>AB528/L528</f>
        <v>0.13391130078285343</v>
      </c>
      <c r="AD528" s="433"/>
      <c r="AE528" s="433"/>
      <c r="AF528" s="374"/>
      <c r="AG528" s="374"/>
      <c r="AH528" s="375"/>
      <c r="AI528" s="393"/>
      <c r="AJ528" s="348">
        <f>AL528</f>
        <v>1923.8174300000001</v>
      </c>
      <c r="AK528" s="349">
        <f>AJ528/K528</f>
        <v>0.21558233851048209</v>
      </c>
      <c r="AL528" s="348">
        <v>1923.8174300000001</v>
      </c>
      <c r="AM528" s="338">
        <f>AL528/L528</f>
        <v>0.21558233851048209</v>
      </c>
      <c r="AN528" s="338"/>
      <c r="AO528" s="338"/>
      <c r="AP528" s="374"/>
      <c r="AQ528" s="374"/>
      <c r="AR528" s="374"/>
      <c r="AS528" s="471"/>
      <c r="AT528" s="350"/>
      <c r="AU528" s="350"/>
      <c r="AV528" s="350"/>
      <c r="AW528" s="350"/>
      <c r="AX528" s="350"/>
      <c r="AY528" s="350"/>
      <c r="AZ528" s="350"/>
      <c r="BA528" s="350"/>
      <c r="BB528" s="350"/>
      <c r="BC528" s="350"/>
      <c r="BD528" s="350"/>
      <c r="BE528" s="352"/>
      <c r="BF528" s="398"/>
      <c r="BG528" s="352"/>
      <c r="BH528" s="398"/>
      <c r="BI528" s="376"/>
      <c r="BJ528" s="376"/>
      <c r="BK528" s="376"/>
      <c r="BL528" s="376"/>
    </row>
    <row r="529" spans="2:66" s="97" customFormat="1" ht="106.5" customHeight="1" x14ac:dyDescent="0.3">
      <c r="B529" s="586" t="s">
        <v>319</v>
      </c>
      <c r="C529" s="586"/>
      <c r="D529" s="362" t="e">
        <f>#REF!+D472+D493+D463+D516</f>
        <v>#REF!</v>
      </c>
      <c r="E529" s="362" t="e">
        <f>#REF!+E472+E493+E463</f>
        <v>#REF!</v>
      </c>
      <c r="F529" s="362" t="e">
        <f>#REF!+F472+F493+F463</f>
        <v>#REF!</v>
      </c>
      <c r="G529" s="362" t="e">
        <f>#REF!+G472+G493+G463</f>
        <v>#REF!</v>
      </c>
      <c r="H529" s="362" t="e">
        <f>#REF!+H472+H493+H463</f>
        <v>#REF!</v>
      </c>
      <c r="I529" s="362" t="e">
        <f>#REF!+I472+I493+I463</f>
        <v>#REF!</v>
      </c>
      <c r="J529" s="362" t="e">
        <f>#REF!+J472+J493</f>
        <v>#REF!</v>
      </c>
      <c r="K529" s="361">
        <f>K222+K309+K380+K483+K496+K504+K509+K512+K516+K346+K513+K514+K521+K528+K519+K520+K515+K478</f>
        <v>13590075.60352</v>
      </c>
      <c r="L529" s="361">
        <f>L222+L309+L380+L483+L496+L504+L509+L512+L516+L346+L513+L514+L521+L519+L520+L528</f>
        <v>12288820.794920001</v>
      </c>
      <c r="M529" s="361">
        <f>M222+M309+M380+M483+M496+M504+M509+M512+M516+M346+M513+M514+M521+M519+M520+M528</f>
        <v>0</v>
      </c>
      <c r="N529" s="361">
        <f>N222+N309+N380+N483+N496+N504+N509+N512+N516</f>
        <v>0</v>
      </c>
      <c r="O529" s="361">
        <f>O222+O309+O380+O483+O496+O504+O509+O512+O516+O525+O515+O478</f>
        <v>1301254.8086000001</v>
      </c>
      <c r="P529" s="361">
        <f>R529+V529+X529</f>
        <v>4452718.6944800001</v>
      </c>
      <c r="Q529" s="472">
        <f t="shared" si="601"/>
        <v>0.32764488030711836</v>
      </c>
      <c r="R529" s="361">
        <f>R222+R309+R380+R483+R496+R504+R509+R512+R516+R346+R513+R514+R521+R519+R520+R528</f>
        <v>3984919.8361800006</v>
      </c>
      <c r="S529" s="472">
        <f t="shared" si="602"/>
        <v>0.32427194624135958</v>
      </c>
      <c r="T529" s="472"/>
      <c r="U529" s="472"/>
      <c r="V529" s="362">
        <f>V222+V309+V380+V483+V496+V504+V509+V512+V516</f>
        <v>0</v>
      </c>
      <c r="W529" s="362"/>
      <c r="X529" s="361">
        <f>X530</f>
        <v>467798.85829999996</v>
      </c>
      <c r="Y529" s="473">
        <f t="shared" ref="Y529:Y534" si="661">X529/O529</f>
        <v>0.3594982744411892</v>
      </c>
      <c r="Z529" s="361">
        <f>Z222+Z309+Z380+Z483+Z496+Z504+Z509+Z512+Z516+Z346+Z513+Z514+Z521+Z528+Z519+Z520+Z515+Z478</f>
        <v>5063042.0248900009</v>
      </c>
      <c r="AA529" s="472">
        <f t="shared" si="604"/>
        <v>0.37255436780488621</v>
      </c>
      <c r="AB529" s="361">
        <f>AB222+AB309+AB380+AB483+AB496+AB504+AB509+AB512+AB516+AB346+AB513+AB514+AB521+AB519+AB520+AB528</f>
        <v>4514688.3459800016</v>
      </c>
      <c r="AC529" s="473">
        <f t="shared" si="605"/>
        <v>0.36738173835575016</v>
      </c>
      <c r="AD529" s="473"/>
      <c r="AE529" s="473"/>
      <c r="AF529" s="361">
        <f>AF222+AF309+AF380+AF483+AF496+AF504+AF509+AF512+AF516</f>
        <v>0</v>
      </c>
      <c r="AG529" s="362"/>
      <c r="AH529" s="361">
        <f>AH222+AH309+AH380+AH483+AH496+AH504+AH509+AH512+AH516+AH525+AH515+AH478</f>
        <v>548353.67891000002</v>
      </c>
      <c r="AI529" s="472">
        <f t="shared" ref="AI529:AI534" si="662">AH529/O529</f>
        <v>0.42140376756798714</v>
      </c>
      <c r="AJ529" s="361">
        <f>AJ521+AJ520+AJ519+AJ516+AJ515+AJ509+AJ504+AJ496+AJ483+AJ478+AJ380+AJ346+AJ309+AJ222+AJ528</f>
        <v>11704981.984040001</v>
      </c>
      <c r="AK529" s="474">
        <f t="shared" si="607"/>
        <v>0.86128895272725814</v>
      </c>
      <c r="AL529" s="361">
        <f>AL222+AL309+AL380+AL483+AL496+AL504+AL509+AL512+AL516+AL346+AL513+AL514+AL521+AL519+AL520+AL528</f>
        <v>10403727.17544</v>
      </c>
      <c r="AM529" s="474">
        <f t="shared" si="608"/>
        <v>0.84660093503363087</v>
      </c>
      <c r="AN529" s="475"/>
      <c r="AO529" s="475"/>
      <c r="AP529" s="362">
        <f>AP222+AP309+AP380+AP483+AP496+AP504+AP509+AP512+AP516</f>
        <v>0</v>
      </c>
      <c r="AQ529" s="362"/>
      <c r="AR529" s="361">
        <f>AR521+AR515+AR509+AR478+AR391</f>
        <v>1301254.8086000001</v>
      </c>
      <c r="AS529" s="474">
        <f t="shared" si="659"/>
        <v>1</v>
      </c>
      <c r="AT529" s="363" t="e">
        <f t="shared" ref="AT529:BD529" si="663">AT222+AT309+AT380+AT483+AT496+AT504+AT509+AT512+AT516</f>
        <v>#REF!</v>
      </c>
      <c r="AU529" s="363">
        <f t="shared" si="663"/>
        <v>0</v>
      </c>
      <c r="AV529" s="363" t="e">
        <f t="shared" si="663"/>
        <v>#REF!</v>
      </c>
      <c r="AW529" s="363" t="e">
        <f t="shared" si="663"/>
        <v>#REF!</v>
      </c>
      <c r="AX529" s="363" t="e">
        <f t="shared" si="663"/>
        <v>#REF!</v>
      </c>
      <c r="AY529" s="363">
        <f t="shared" si="663"/>
        <v>0</v>
      </c>
      <c r="AZ529" s="363" t="e">
        <f t="shared" si="663"/>
        <v>#REF!</v>
      </c>
      <c r="BA529" s="363" t="e">
        <f t="shared" si="663"/>
        <v>#REF!</v>
      </c>
      <c r="BB529" s="363" t="e">
        <f t="shared" si="663"/>
        <v>#REF!</v>
      </c>
      <c r="BC529" s="363">
        <f t="shared" si="663"/>
        <v>0</v>
      </c>
      <c r="BD529" s="363" t="e">
        <f t="shared" si="663"/>
        <v>#REF!</v>
      </c>
      <c r="BE529" s="364" t="e">
        <f>BE222+BE309+BE380+BE483+BE496+BE504+BE509+BE512+BE516+BE346+BE513+BE514</f>
        <v>#REF!</v>
      </c>
      <c r="BF529" s="476" t="e">
        <f t="shared" si="620"/>
        <v>#REF!</v>
      </c>
      <c r="BG529" s="364" t="e">
        <f>BG222+BG309+BG380+BG483+BG496+BG504+BG509+BG512+BG516+BG346+BG513+BG514</f>
        <v>#REF!</v>
      </c>
      <c r="BH529" s="476" t="e">
        <f t="shared" si="621"/>
        <v>#REF!</v>
      </c>
      <c r="BI529" s="363">
        <f>BI222+BI309+BI380+BI483+BI496+BI504+BI509+BI512+BI516</f>
        <v>0</v>
      </c>
      <c r="BJ529" s="476">
        <v>0</v>
      </c>
      <c r="BK529" s="364">
        <f>BK222+BK309+BK380+BK483+BK496+BK504+BK509+BK512+BK516</f>
        <v>967660.70348999999</v>
      </c>
      <c r="BL529" s="476">
        <f>BK529/O529</f>
        <v>0.7436366014517104</v>
      </c>
    </row>
    <row r="530" spans="2:66" s="42" customFormat="1" ht="50.25" customHeight="1" x14ac:dyDescent="0.25">
      <c r="B530" s="565" t="s">
        <v>56</v>
      </c>
      <c r="C530" s="565"/>
      <c r="D530" s="303" t="e">
        <f>D473+#REF!+#REF!+#REF!+#REF!+#REF!</f>
        <v>#REF!</v>
      </c>
      <c r="E530" s="303"/>
      <c r="F530" s="303"/>
      <c r="G530" s="303"/>
      <c r="H530" s="303"/>
      <c r="I530" s="303"/>
      <c r="J530" s="303"/>
      <c r="K530" s="229">
        <f>L530+N530+O530</f>
        <v>8432086.6035199985</v>
      </c>
      <c r="L530" s="229">
        <f>L223+L310+L380+L483+L496+L504+L509+L512+L516+L347+L513+L514+L523+L528+L519+L520+L515</f>
        <v>7238641.0729899993</v>
      </c>
      <c r="M530" s="229">
        <f>M223+M310+M380+M483+M496+M504+M509+M512+M516+M347+M513+M514+M523+M528+M519+M520+M515</f>
        <v>0</v>
      </c>
      <c r="N530" s="229">
        <f t="shared" ref="N530" si="664">N223+N310+N380+N483+N496+N504+N509+N512+N516+N347+N513+N514+N523+N528+N519+N520+N515</f>
        <v>0</v>
      </c>
      <c r="O530" s="229">
        <f>O223+O310+O380+O483+O496+O504+O509+O512+O516+O347+O513+O514+O523+O528+O519+O520+O515+O526+O478</f>
        <v>1193445.5305300001</v>
      </c>
      <c r="P530" s="229">
        <f>R530+X530</f>
        <v>3709597.9156200006</v>
      </c>
      <c r="Q530" s="389">
        <f t="shared" si="601"/>
        <v>0.43993830827963964</v>
      </c>
      <c r="R530" s="229">
        <f>R223+R310+R380+R483+R496+R504+R509+R512+R516+R347+R513+R514+R523+R528+R519+R520</f>
        <v>3241799.0573200006</v>
      </c>
      <c r="S530" s="389">
        <f t="shared" si="602"/>
        <v>0.44784636019823265</v>
      </c>
      <c r="T530" s="389"/>
      <c r="U530" s="389"/>
      <c r="V530" s="303">
        <f>V223+V310+V380+V483+V496+V504+V509+V512+V516</f>
        <v>0</v>
      </c>
      <c r="W530" s="303"/>
      <c r="X530" s="229">
        <f>X380+X478+X509</f>
        <v>467798.85829999996</v>
      </c>
      <c r="Y530" s="387">
        <f t="shared" si="661"/>
        <v>0.39197336311800846</v>
      </c>
      <c r="Z530" s="229">
        <f>AB530+AF530+AH530</f>
        <v>4420394.2947300002</v>
      </c>
      <c r="AA530" s="389">
        <f t="shared" si="604"/>
        <v>0.52423492577563113</v>
      </c>
      <c r="AB530" s="229">
        <f>AB223+AB310+AB380+AB483+AB496+AB504+AB509+AB512+AB516+AB347+AB513+AB514+AB523+AB528+AB519+AB520</f>
        <v>3880736.7758200006</v>
      </c>
      <c r="AC530" s="387">
        <f t="shared" si="605"/>
        <v>0.53611399386832981</v>
      </c>
      <c r="AD530" s="387"/>
      <c r="AE530" s="387"/>
      <c r="AF530" s="229">
        <f>AF223+AF310+AF380+AF483+AF496+AF504+AF509+AF512+AF516</f>
        <v>0</v>
      </c>
      <c r="AG530" s="303"/>
      <c r="AH530" s="229">
        <f>AH223+AH310+AH380+AH483+AH496+AH504+AH509+AH512+AH516+AH347+AH513+AH514+AH523+AH528+AH519+AH520+AH515+AH526+AH478</f>
        <v>539657.5189100001</v>
      </c>
      <c r="AI530" s="389">
        <f t="shared" si="662"/>
        <v>0.45218445677226871</v>
      </c>
      <c r="AJ530" s="229">
        <f>AL530+AP530+AR530</f>
        <v>7840292.8798899995</v>
      </c>
      <c r="AK530" s="342">
        <f t="shared" si="607"/>
        <v>0.92981645570588034</v>
      </c>
      <c r="AL530" s="229">
        <f>AL223+AL310+AL380+AL483+AL496+AL504+AL509+AL512+AL516+AL347+AL513+AL514+AL523+AL528+AL519+AL520</f>
        <v>6646847.3493599994</v>
      </c>
      <c r="AM530" s="338">
        <f t="shared" si="608"/>
        <v>0.91824519026945572</v>
      </c>
      <c r="AN530" s="338"/>
      <c r="AO530" s="338"/>
      <c r="AP530" s="303">
        <f>AP223+AP310+AP380+AP483+AP496+AP504+AP509+AP512+AP516</f>
        <v>0</v>
      </c>
      <c r="AQ530" s="303"/>
      <c r="AR530" s="229">
        <f>AR380+AR478+AR509+AR515+AR526</f>
        <v>1193445.5305299999</v>
      </c>
      <c r="AS530" s="402">
        <f t="shared" si="659"/>
        <v>0.99999999999999978</v>
      </c>
      <c r="AT530" s="331" t="e">
        <f t="shared" ref="AT530:BD530" si="665">AT223+AT310+AT380+AT483+AT496+AT504+AT509+AT512+AT516</f>
        <v>#REF!</v>
      </c>
      <c r="AU530" s="331">
        <f t="shared" si="665"/>
        <v>0</v>
      </c>
      <c r="AV530" s="331">
        <f t="shared" si="665"/>
        <v>133043.16928</v>
      </c>
      <c r="AW530" s="331" t="e">
        <f t="shared" si="665"/>
        <v>#REF!</v>
      </c>
      <c r="AX530" s="331" t="e">
        <f t="shared" si="665"/>
        <v>#REF!</v>
      </c>
      <c r="AY530" s="331">
        <f t="shared" si="665"/>
        <v>0</v>
      </c>
      <c r="AZ530" s="331" t="e">
        <f t="shared" si="665"/>
        <v>#DIV/0!</v>
      </c>
      <c r="BA530" s="331" t="e">
        <f t="shared" si="665"/>
        <v>#REF!</v>
      </c>
      <c r="BB530" s="331" t="e">
        <f t="shared" si="665"/>
        <v>#REF!</v>
      </c>
      <c r="BC530" s="331">
        <f t="shared" si="665"/>
        <v>0</v>
      </c>
      <c r="BD530" s="331">
        <f t="shared" si="665"/>
        <v>559569.81377000001</v>
      </c>
      <c r="BE530" s="230" t="e">
        <f>BG530+BK530</f>
        <v>#REF!</v>
      </c>
      <c r="BF530" s="390" t="e">
        <f t="shared" si="620"/>
        <v>#REF!</v>
      </c>
      <c r="BG530" s="230" t="e">
        <f>BG223+BG310+BG380+BG483+BG496+BG504+BG509+BG512+BG516+BG347+BG513+BG514</f>
        <v>#REF!</v>
      </c>
      <c r="BH530" s="390" t="e">
        <f t="shared" si="621"/>
        <v>#REF!</v>
      </c>
      <c r="BI530" s="331">
        <f>BI223+BI310+BI380+BI483+BI496+BI504+BI509+BI512+BI516</f>
        <v>0</v>
      </c>
      <c r="BJ530" s="390">
        <v>0</v>
      </c>
      <c r="BK530" s="230">
        <f>BK223+BK310+BK380+BK483+BK496+BK504+BK509+BK512+BK516+BK347</f>
        <v>967660.70348999999</v>
      </c>
      <c r="BL530" s="390">
        <f t="shared" ref="BL530:BL534" si="666">BK530/O530</f>
        <v>0.81081262507243979</v>
      </c>
      <c r="BM530" s="41"/>
      <c r="BN530" s="41"/>
    </row>
    <row r="531" spans="2:66" s="36" customFormat="1" ht="52.5" hidden="1" customHeight="1" x14ac:dyDescent="0.25">
      <c r="B531" s="566" t="s">
        <v>57</v>
      </c>
      <c r="C531" s="566"/>
      <c r="D531" s="308" t="e">
        <f>#REF!</f>
        <v>#REF!</v>
      </c>
      <c r="E531" s="308"/>
      <c r="F531" s="308"/>
      <c r="G531" s="308"/>
      <c r="H531" s="308"/>
      <c r="I531" s="308"/>
      <c r="J531" s="308"/>
      <c r="K531" s="309">
        <f>K311+K224</f>
        <v>0</v>
      </c>
      <c r="L531" s="309">
        <f>L311+L224</f>
        <v>0</v>
      </c>
      <c r="M531" s="309"/>
      <c r="N531" s="309">
        <f>N311+N224</f>
        <v>0</v>
      </c>
      <c r="O531" s="309">
        <f>O311+O224</f>
        <v>0</v>
      </c>
      <c r="P531" s="309">
        <f>P311+P224</f>
        <v>0</v>
      </c>
      <c r="Q531" s="386">
        <v>0</v>
      </c>
      <c r="R531" s="309">
        <f>R311+R224</f>
        <v>0</v>
      </c>
      <c r="S531" s="386">
        <v>0</v>
      </c>
      <c r="T531" s="386"/>
      <c r="U531" s="386"/>
      <c r="V531" s="308">
        <f>V311+V224</f>
        <v>0</v>
      </c>
      <c r="W531" s="308"/>
      <c r="X531" s="309">
        <f>X311+X224</f>
        <v>0</v>
      </c>
      <c r="Y531" s="386">
        <v>0</v>
      </c>
      <c r="Z531" s="309">
        <f>Z311+Z224</f>
        <v>0</v>
      </c>
      <c r="AA531" s="386">
        <v>0</v>
      </c>
      <c r="AB531" s="309">
        <f>AB311+AB224</f>
        <v>0</v>
      </c>
      <c r="AC531" s="386">
        <v>0</v>
      </c>
      <c r="AD531" s="386"/>
      <c r="AE531" s="386"/>
      <c r="AF531" s="309">
        <f>AF311+AF224</f>
        <v>0</v>
      </c>
      <c r="AG531" s="308"/>
      <c r="AH531" s="309">
        <f>AH311+AH224</f>
        <v>0</v>
      </c>
      <c r="AI531" s="386">
        <v>0</v>
      </c>
      <c r="AJ531" s="309">
        <f>AJ311+AJ224</f>
        <v>0</v>
      </c>
      <c r="AK531" s="344">
        <v>0</v>
      </c>
      <c r="AL531" s="309">
        <f>AL311+AL224</f>
        <v>0</v>
      </c>
      <c r="AM531" s="338">
        <v>0</v>
      </c>
      <c r="AN531" s="338"/>
      <c r="AO531" s="338"/>
      <c r="AP531" s="308">
        <f>AP311+AP224</f>
        <v>0</v>
      </c>
      <c r="AQ531" s="308"/>
      <c r="AR531" s="309">
        <f>AR311+AR224</f>
        <v>0</v>
      </c>
      <c r="AS531" s="471" t="e">
        <f t="shared" si="659"/>
        <v>#DIV/0!</v>
      </c>
      <c r="AT531" s="310">
        <f t="shared" ref="AT531:BE531" si="667">AT311+AT224</f>
        <v>654000</v>
      </c>
      <c r="AU531" s="310">
        <f t="shared" si="667"/>
        <v>0</v>
      </c>
      <c r="AV531" s="310">
        <f t="shared" si="667"/>
        <v>0</v>
      </c>
      <c r="AW531" s="310">
        <f t="shared" si="667"/>
        <v>0</v>
      </c>
      <c r="AX531" s="310">
        <f t="shared" si="667"/>
        <v>0</v>
      </c>
      <c r="AY531" s="310">
        <f t="shared" si="667"/>
        <v>0</v>
      </c>
      <c r="AZ531" s="310">
        <f t="shared" si="667"/>
        <v>0</v>
      </c>
      <c r="BA531" s="310">
        <f t="shared" si="667"/>
        <v>2510500</v>
      </c>
      <c r="BB531" s="310">
        <f t="shared" si="667"/>
        <v>2510500</v>
      </c>
      <c r="BC531" s="310">
        <f t="shared" si="667"/>
        <v>0</v>
      </c>
      <c r="BD531" s="310">
        <f t="shared" si="667"/>
        <v>0</v>
      </c>
      <c r="BE531" s="311">
        <f t="shared" si="667"/>
        <v>0</v>
      </c>
      <c r="BF531" s="398" t="e">
        <f t="shared" si="620"/>
        <v>#DIV/0!</v>
      </c>
      <c r="BG531" s="311">
        <f>BG311+BG224</f>
        <v>0</v>
      </c>
      <c r="BH531" s="398" t="e">
        <f t="shared" si="621"/>
        <v>#DIV/0!</v>
      </c>
      <c r="BI531" s="310">
        <f>BI311+BI224</f>
        <v>0</v>
      </c>
      <c r="BJ531" s="398"/>
      <c r="BK531" s="311">
        <f>BK311+BK224</f>
        <v>0</v>
      </c>
      <c r="BL531" s="398" t="e">
        <f t="shared" si="666"/>
        <v>#DIV/0!</v>
      </c>
    </row>
    <row r="532" spans="2:66" s="37" customFormat="1" ht="72.75" customHeight="1" x14ac:dyDescent="0.25">
      <c r="B532" s="567" t="s">
        <v>136</v>
      </c>
      <c r="C532" s="567"/>
      <c r="D532" s="567"/>
      <c r="E532" s="319"/>
      <c r="F532" s="319"/>
      <c r="G532" s="319"/>
      <c r="H532" s="319"/>
      <c r="I532" s="319"/>
      <c r="J532" s="319"/>
      <c r="K532" s="320">
        <f>L532+N532+O532</f>
        <v>4757989</v>
      </c>
      <c r="L532" s="320">
        <f>L348</f>
        <v>4757989</v>
      </c>
      <c r="M532" s="320">
        <f>M348</f>
        <v>0</v>
      </c>
      <c r="N532" s="320">
        <f>N348</f>
        <v>0</v>
      </c>
      <c r="O532" s="320">
        <f>O348</f>
        <v>0</v>
      </c>
      <c r="P532" s="320">
        <f>R532</f>
        <v>598879.90870000003</v>
      </c>
      <c r="Q532" s="409">
        <f t="shared" si="601"/>
        <v>0.12586828357526678</v>
      </c>
      <c r="R532" s="320">
        <f>R348</f>
        <v>598879.90870000003</v>
      </c>
      <c r="S532" s="409">
        <f t="shared" si="602"/>
        <v>0.12586828357526678</v>
      </c>
      <c r="T532" s="409"/>
      <c r="U532" s="409"/>
      <c r="V532" s="319">
        <f>V348</f>
        <v>0</v>
      </c>
      <c r="W532" s="319"/>
      <c r="X532" s="320">
        <f>X348</f>
        <v>0</v>
      </c>
      <c r="Y532" s="477">
        <v>0</v>
      </c>
      <c r="Z532" s="320">
        <f>AA532+AB532+AC532</f>
        <v>489710.80292388232</v>
      </c>
      <c r="AA532" s="409">
        <v>0</v>
      </c>
      <c r="AB532" s="320">
        <f>AB348</f>
        <v>489710.7</v>
      </c>
      <c r="AC532" s="477">
        <f t="shared" si="605"/>
        <v>0.10292388233768511</v>
      </c>
      <c r="AD532" s="477"/>
      <c r="AE532" s="477"/>
      <c r="AF532" s="320">
        <f>AF348</f>
        <v>0</v>
      </c>
      <c r="AG532" s="319"/>
      <c r="AH532" s="320">
        <f>AH348</f>
        <v>0</v>
      </c>
      <c r="AI532" s="409">
        <v>0</v>
      </c>
      <c r="AJ532" s="320">
        <f>AL532</f>
        <v>3464689.1041499996</v>
      </c>
      <c r="AK532" s="478">
        <f t="shared" si="607"/>
        <v>0.72818350444904345</v>
      </c>
      <c r="AL532" s="320">
        <f>AL348</f>
        <v>3464689.1041499996</v>
      </c>
      <c r="AM532" s="338">
        <f t="shared" si="608"/>
        <v>0.72818350444904345</v>
      </c>
      <c r="AN532" s="338"/>
      <c r="AO532" s="338"/>
      <c r="AP532" s="319">
        <f>AP348</f>
        <v>0</v>
      </c>
      <c r="AQ532" s="319"/>
      <c r="AR532" s="320">
        <f>AR348</f>
        <v>0</v>
      </c>
      <c r="AS532" s="471">
        <v>0</v>
      </c>
      <c r="AT532" s="321"/>
      <c r="AU532" s="321"/>
      <c r="AV532" s="321"/>
      <c r="AW532" s="321"/>
      <c r="AX532" s="321"/>
      <c r="AY532" s="321"/>
      <c r="AZ532" s="321"/>
      <c r="BA532" s="321"/>
      <c r="BB532" s="321"/>
      <c r="BC532" s="321"/>
      <c r="BD532" s="321"/>
      <c r="BE532" s="322" t="e">
        <f>BG532</f>
        <v>#REF!</v>
      </c>
      <c r="BF532" s="410" t="e">
        <f t="shared" si="620"/>
        <v>#REF!</v>
      </c>
      <c r="BG532" s="322" t="e">
        <f>BG348</f>
        <v>#REF!</v>
      </c>
      <c r="BH532" s="410" t="e">
        <f t="shared" si="621"/>
        <v>#REF!</v>
      </c>
      <c r="BI532" s="321">
        <f>BI348</f>
        <v>0</v>
      </c>
      <c r="BJ532" s="410">
        <v>0</v>
      </c>
      <c r="BK532" s="322">
        <f>BK348</f>
        <v>0</v>
      </c>
      <c r="BL532" s="410">
        <v>0</v>
      </c>
    </row>
    <row r="533" spans="2:66" s="37" customFormat="1" ht="70.5" customHeight="1" x14ac:dyDescent="0.25">
      <c r="B533" s="590" t="s">
        <v>340</v>
      </c>
      <c r="C533" s="591"/>
      <c r="D533" s="319"/>
      <c r="E533" s="319"/>
      <c r="F533" s="319"/>
      <c r="G533" s="319"/>
      <c r="H533" s="319"/>
      <c r="I533" s="319"/>
      <c r="J533" s="319"/>
      <c r="K533" s="326">
        <f>L533+N533+O533</f>
        <v>400000</v>
      </c>
      <c r="L533" s="326">
        <f>L524</f>
        <v>292190.72193</v>
      </c>
      <c r="M533" s="326">
        <f>M524</f>
        <v>0</v>
      </c>
      <c r="N533" s="326">
        <v>0</v>
      </c>
      <c r="O533" s="326">
        <f>O527</f>
        <v>107809.27807</v>
      </c>
      <c r="P533" s="326">
        <f>R533</f>
        <v>144240.87015999999</v>
      </c>
      <c r="Q533" s="479">
        <v>0</v>
      </c>
      <c r="R533" s="480">
        <f>R524</f>
        <v>144240.87015999999</v>
      </c>
      <c r="S533" s="409"/>
      <c r="T533" s="409"/>
      <c r="U533" s="409"/>
      <c r="V533" s="319"/>
      <c r="W533" s="319"/>
      <c r="X533" s="480">
        <f>X527</f>
        <v>0</v>
      </c>
      <c r="Y533" s="477"/>
      <c r="Z533" s="326">
        <f>AA533+AB533+AC533</f>
        <v>144240.87015999999</v>
      </c>
      <c r="AA533" s="479">
        <v>0</v>
      </c>
      <c r="AB533" s="480">
        <f>AB524</f>
        <v>144240.87015999999</v>
      </c>
      <c r="AC533" s="477"/>
      <c r="AD533" s="477"/>
      <c r="AE533" s="477"/>
      <c r="AF533" s="480">
        <v>0</v>
      </c>
      <c r="AG533" s="319"/>
      <c r="AH533" s="480">
        <f>AH527</f>
        <v>8696.16</v>
      </c>
      <c r="AI533" s="409"/>
      <c r="AJ533" s="326">
        <f>AL533+AR533</f>
        <v>400000</v>
      </c>
      <c r="AK533" s="479">
        <f t="shared" si="607"/>
        <v>1</v>
      </c>
      <c r="AL533" s="480">
        <f>AL524</f>
        <v>292190.72193</v>
      </c>
      <c r="AM533" s="338">
        <f t="shared" si="608"/>
        <v>1</v>
      </c>
      <c r="AN533" s="338"/>
      <c r="AO533" s="338"/>
      <c r="AP533" s="319"/>
      <c r="AQ533" s="319"/>
      <c r="AR533" s="480">
        <f>AR527</f>
        <v>107809.27807</v>
      </c>
      <c r="AS533" s="471">
        <f t="shared" si="659"/>
        <v>1</v>
      </c>
      <c r="AT533" s="321"/>
      <c r="AU533" s="321"/>
      <c r="AV533" s="321"/>
      <c r="AW533" s="321"/>
      <c r="AX533" s="321"/>
      <c r="AY533" s="321"/>
      <c r="AZ533" s="321"/>
      <c r="BA533" s="321"/>
      <c r="BB533" s="321"/>
      <c r="BC533" s="321"/>
      <c r="BD533" s="321"/>
      <c r="BE533" s="322"/>
      <c r="BF533" s="410"/>
      <c r="BG533" s="322"/>
      <c r="BH533" s="410"/>
      <c r="BI533" s="321"/>
      <c r="BJ533" s="410"/>
      <c r="BK533" s="322"/>
      <c r="BL533" s="410"/>
    </row>
    <row r="534" spans="2:66" s="82" customFormat="1" ht="77.25" customHeight="1" x14ac:dyDescent="0.25">
      <c r="B534" s="564" t="s">
        <v>216</v>
      </c>
      <c r="C534" s="564"/>
      <c r="D534" s="416" t="e">
        <f>#REF!</f>
        <v>#REF!</v>
      </c>
      <c r="E534" s="416" t="e">
        <f>#REF!</f>
        <v>#REF!</v>
      </c>
      <c r="F534" s="416" t="e">
        <f>#REF!</f>
        <v>#REF!</v>
      </c>
      <c r="G534" s="416" t="e">
        <f>#REF!</f>
        <v>#REF!</v>
      </c>
      <c r="H534" s="416" t="e">
        <f>#REF!</f>
        <v>#REF!</v>
      </c>
      <c r="I534" s="416" t="e">
        <f>#REF!</f>
        <v>#REF!</v>
      </c>
      <c r="J534" s="416" t="e">
        <f>#REF!</f>
        <v>#REF!</v>
      </c>
      <c r="K534" s="417">
        <f>O534</f>
        <v>1301254.8085999999</v>
      </c>
      <c r="L534" s="417">
        <f>L509+L380</f>
        <v>0</v>
      </c>
      <c r="M534" s="417">
        <f>M509+M380</f>
        <v>0</v>
      </c>
      <c r="N534" s="417">
        <f>N509+N380</f>
        <v>0</v>
      </c>
      <c r="O534" s="417">
        <f>O380+O478+O509+O515+O521</f>
        <v>1301254.8085999999</v>
      </c>
      <c r="P534" s="417">
        <f>P509+P380</f>
        <v>460571.53178000002</v>
      </c>
      <c r="Q534" s="437">
        <f t="shared" si="601"/>
        <v>0.35394415354785269</v>
      </c>
      <c r="R534" s="417">
        <f>R509+R380</f>
        <v>0</v>
      </c>
      <c r="S534" s="437">
        <v>0</v>
      </c>
      <c r="T534" s="437"/>
      <c r="U534" s="437"/>
      <c r="V534" s="416">
        <f>V509+V380</f>
        <v>0</v>
      </c>
      <c r="W534" s="416"/>
      <c r="X534" s="417">
        <f>X380+X478+X509+X515+X521</f>
        <v>467798.85829999996</v>
      </c>
      <c r="Y534" s="481">
        <f t="shared" si="661"/>
        <v>0.35949827444118926</v>
      </c>
      <c r="Z534" s="417">
        <f>Z380+Z478+Z509+Z515+Z521</f>
        <v>728654.76660000009</v>
      </c>
      <c r="AA534" s="437">
        <f t="shared" si="604"/>
        <v>0.55996316923043576</v>
      </c>
      <c r="AB534" s="417">
        <f>AB509+AB380</f>
        <v>0</v>
      </c>
      <c r="AC534" s="481">
        <v>0</v>
      </c>
      <c r="AD534" s="481"/>
      <c r="AE534" s="481"/>
      <c r="AF534" s="416">
        <f>AF509+AF380</f>
        <v>0</v>
      </c>
      <c r="AG534" s="416"/>
      <c r="AH534" s="417">
        <f>AH380+AH478+AH509+AH515+AH521</f>
        <v>548353.67891000002</v>
      </c>
      <c r="AI534" s="437">
        <f t="shared" si="662"/>
        <v>0.4214037675679872</v>
      </c>
      <c r="AJ534" s="417">
        <f>AR534</f>
        <v>1301254.8085999999</v>
      </c>
      <c r="AK534" s="438">
        <f t="shared" si="607"/>
        <v>1</v>
      </c>
      <c r="AL534" s="417">
        <f>AL509+AL380</f>
        <v>0</v>
      </c>
      <c r="AM534" s="338">
        <v>0</v>
      </c>
      <c r="AN534" s="338"/>
      <c r="AO534" s="338"/>
      <c r="AP534" s="416">
        <f>AP509+AP380</f>
        <v>0</v>
      </c>
      <c r="AQ534" s="416"/>
      <c r="AR534" s="417">
        <f>AR380+AR478+AR509+AR515+AR521</f>
        <v>1301254.8085999999</v>
      </c>
      <c r="AS534" s="471">
        <f t="shared" si="659"/>
        <v>1</v>
      </c>
      <c r="AT534" s="418">
        <f t="shared" ref="AT534:BE534" si="668">AT509+AT380</f>
        <v>0</v>
      </c>
      <c r="AU534" s="418">
        <f t="shared" si="668"/>
        <v>0</v>
      </c>
      <c r="AV534" s="418">
        <f t="shared" si="668"/>
        <v>133043.16928</v>
      </c>
      <c r="AW534" s="418" t="e">
        <f t="shared" si="668"/>
        <v>#DIV/0!</v>
      </c>
      <c r="AX534" s="418">
        <f t="shared" si="668"/>
        <v>0</v>
      </c>
      <c r="AY534" s="418">
        <f t="shared" si="668"/>
        <v>0</v>
      </c>
      <c r="AZ534" s="418" t="e">
        <f t="shared" si="668"/>
        <v>#DIV/0!</v>
      </c>
      <c r="BA534" s="418">
        <f t="shared" si="668"/>
        <v>559569.81377000001</v>
      </c>
      <c r="BB534" s="418">
        <f t="shared" si="668"/>
        <v>0</v>
      </c>
      <c r="BC534" s="418">
        <f t="shared" si="668"/>
        <v>0</v>
      </c>
      <c r="BD534" s="418">
        <f t="shared" si="668"/>
        <v>559569.81377000001</v>
      </c>
      <c r="BE534" s="419">
        <f t="shared" si="668"/>
        <v>967660.70348999999</v>
      </c>
      <c r="BF534" s="439">
        <f t="shared" si="620"/>
        <v>0.74363660145171051</v>
      </c>
      <c r="BG534" s="419">
        <f>BG509+BG380</f>
        <v>0</v>
      </c>
      <c r="BH534" s="439">
        <v>0</v>
      </c>
      <c r="BI534" s="418">
        <f>BI509+BI380</f>
        <v>0</v>
      </c>
      <c r="BJ534" s="398">
        <v>0</v>
      </c>
      <c r="BK534" s="419">
        <f>BK509+BK380</f>
        <v>967660.70348999999</v>
      </c>
      <c r="BL534" s="398">
        <f t="shared" si="666"/>
        <v>0.74363660145171051</v>
      </c>
      <c r="BM534" s="83"/>
      <c r="BN534" s="83"/>
    </row>
    <row r="535" spans="2:66" s="59" customFormat="1" ht="57.75" customHeight="1" x14ac:dyDescent="0.25">
      <c r="B535" s="576" t="s">
        <v>50</v>
      </c>
      <c r="C535" s="577"/>
      <c r="D535" s="577"/>
      <c r="E535" s="577"/>
      <c r="F535" s="577"/>
      <c r="G535" s="577"/>
      <c r="H535" s="577"/>
      <c r="I535" s="577"/>
      <c r="J535" s="577"/>
      <c r="K535" s="577"/>
      <c r="L535" s="577"/>
      <c r="M535" s="577"/>
      <c r="N535" s="577"/>
      <c r="O535" s="577"/>
      <c r="P535" s="577"/>
      <c r="Q535" s="577"/>
      <c r="R535" s="577"/>
      <c r="S535" s="577"/>
      <c r="T535" s="577"/>
      <c r="U535" s="577"/>
      <c r="V535" s="577"/>
      <c r="W535" s="577"/>
      <c r="X535" s="577"/>
      <c r="Y535" s="577"/>
      <c r="Z535" s="577"/>
      <c r="AA535" s="577"/>
      <c r="AB535" s="577"/>
      <c r="AC535" s="577"/>
      <c r="AD535" s="577"/>
      <c r="AE535" s="577"/>
      <c r="AF535" s="577"/>
      <c r="AG535" s="577"/>
      <c r="AH535" s="577"/>
      <c r="AI535" s="577"/>
      <c r="AJ535" s="577"/>
      <c r="AK535" s="577"/>
      <c r="AL535" s="577"/>
      <c r="AM535" s="577"/>
      <c r="AN535" s="577"/>
      <c r="AO535" s="577"/>
      <c r="AP535" s="577"/>
      <c r="AQ535" s="577"/>
      <c r="AR535" s="577"/>
      <c r="AS535" s="577"/>
      <c r="AT535" s="577"/>
      <c r="AU535" s="577"/>
      <c r="AV535" s="577"/>
      <c r="AW535" s="577"/>
      <c r="AX535" s="577"/>
      <c r="AY535" s="577"/>
      <c r="AZ535" s="577"/>
      <c r="BA535" s="577"/>
      <c r="BB535" s="577"/>
      <c r="BC535" s="577"/>
      <c r="BD535" s="577"/>
      <c r="BE535" s="577"/>
      <c r="BF535" s="577"/>
      <c r="BG535" s="577"/>
      <c r="BH535" s="577"/>
      <c r="BI535" s="577"/>
      <c r="BJ535" s="577"/>
      <c r="BK535" s="577"/>
      <c r="BL535" s="577"/>
      <c r="BM535" s="38"/>
      <c r="BN535" s="38"/>
    </row>
    <row r="536" spans="2:66" s="39" customFormat="1" ht="93" customHeight="1" x14ac:dyDescent="0.25">
      <c r="B536" s="334" t="s">
        <v>406</v>
      </c>
      <c r="C536" s="572" t="s">
        <v>50</v>
      </c>
      <c r="D536" s="572" t="e">
        <f>D537+D576</f>
        <v>#REF!</v>
      </c>
      <c r="E536" s="335" t="e">
        <f>F536+G536</f>
        <v>#REF!</v>
      </c>
      <c r="F536" s="335" t="e">
        <f>F537+F576</f>
        <v>#REF!</v>
      </c>
      <c r="G536" s="335" t="e">
        <f>G538+G561</f>
        <v>#REF!</v>
      </c>
      <c r="H536" s="335" t="e">
        <f>I536+J536</f>
        <v>#REF!</v>
      </c>
      <c r="I536" s="335" t="e">
        <f>I537+I576</f>
        <v>#REF!</v>
      </c>
      <c r="J536" s="335">
        <f>J538+J561</f>
        <v>0</v>
      </c>
      <c r="K536" s="336">
        <f>L536+N536+O536</f>
        <v>2078377.6054199999</v>
      </c>
      <c r="L536" s="336">
        <f>L537+L576</f>
        <v>1431674.01226</v>
      </c>
      <c r="M536" s="336"/>
      <c r="N536" s="336">
        <f>N537+N576</f>
        <v>646703.59315999993</v>
      </c>
      <c r="O536" s="336">
        <f>O537</f>
        <v>0</v>
      </c>
      <c r="P536" s="336">
        <f>R536+V536+X536</f>
        <v>1151948.4061499999</v>
      </c>
      <c r="Q536" s="337">
        <f>P536/K536</f>
        <v>0.55425366552542965</v>
      </c>
      <c r="R536" s="336">
        <f>R537</f>
        <v>919488.01627999987</v>
      </c>
      <c r="S536" s="337">
        <f>R536/L536</f>
        <v>0.6422467743397271</v>
      </c>
      <c r="T536" s="337"/>
      <c r="U536" s="337"/>
      <c r="V536" s="336">
        <f>V537+V576</f>
        <v>232460.38987000004</v>
      </c>
      <c r="W536" s="337">
        <f>V536/N536</f>
        <v>0.3594543038397614</v>
      </c>
      <c r="X536" s="335">
        <f>X537</f>
        <v>0</v>
      </c>
      <c r="Y536" s="335"/>
      <c r="Z536" s="336">
        <f>AB536+AF536+AH536</f>
        <v>980269.98816000018</v>
      </c>
      <c r="AA536" s="337">
        <f>Z536/K536</f>
        <v>0.47165153512222652</v>
      </c>
      <c r="AB536" s="336">
        <f>AB537</f>
        <v>815702.5124100002</v>
      </c>
      <c r="AC536" s="337">
        <f>AB536/L536</f>
        <v>0.56975436127555001</v>
      </c>
      <c r="AD536" s="337"/>
      <c r="AE536" s="337"/>
      <c r="AF536" s="336">
        <f>AF537+AF576</f>
        <v>164567.47575000001</v>
      </c>
      <c r="AG536" s="335"/>
      <c r="AH536" s="335">
        <f>AH537</f>
        <v>0</v>
      </c>
      <c r="AI536" s="335"/>
      <c r="AJ536" s="336">
        <f>AL536+AP536+AR536</f>
        <v>1899664.4327499999</v>
      </c>
      <c r="AK536" s="337">
        <f>AJ536/K536</f>
        <v>0.91401313591719269</v>
      </c>
      <c r="AL536" s="336">
        <f>AL537</f>
        <v>1398260.6705499999</v>
      </c>
      <c r="AM536" s="338">
        <f>AL536/L536</f>
        <v>0.97666134788794923</v>
      </c>
      <c r="AN536" s="338"/>
      <c r="AO536" s="338"/>
      <c r="AP536" s="336">
        <f>AP537+AP576</f>
        <v>501403.76219999994</v>
      </c>
      <c r="AQ536" s="335"/>
      <c r="AR536" s="335">
        <f>AR537</f>
        <v>0</v>
      </c>
      <c r="AS536" s="335"/>
      <c r="AT536" s="339" t="e">
        <f>AT537</f>
        <v>#REF!</v>
      </c>
      <c r="AU536" s="339">
        <f>AU537+AU576</f>
        <v>0</v>
      </c>
      <c r="AV536" s="339" t="e">
        <f>AV537</f>
        <v>#REF!</v>
      </c>
      <c r="AW536" s="339" t="e">
        <f>AX536+AY536+AZ536</f>
        <v>#REF!</v>
      </c>
      <c r="AX536" s="339" t="e">
        <f>AX537</f>
        <v>#REF!</v>
      </c>
      <c r="AY536" s="339">
        <f>AY537+AY576</f>
        <v>646703.33868874377</v>
      </c>
      <c r="AZ536" s="339" t="e">
        <f>AZ537</f>
        <v>#REF!</v>
      </c>
      <c r="BA536" s="339" t="e">
        <f>BB536+BC536+BD536</f>
        <v>#REF!</v>
      </c>
      <c r="BB536" s="339" t="e">
        <f>BB537</f>
        <v>#REF!</v>
      </c>
      <c r="BC536" s="339">
        <f>BC537+BC576</f>
        <v>646703.59315999993</v>
      </c>
      <c r="BD536" s="339">
        <f>BD537</f>
        <v>0</v>
      </c>
      <c r="BE536" s="340" t="e">
        <f>BG536+BI536+BK536</f>
        <v>#REF!</v>
      </c>
      <c r="BF536" s="482" t="e">
        <f t="shared" si="620"/>
        <v>#REF!</v>
      </c>
      <c r="BG536" s="340" t="e">
        <f>BG537</f>
        <v>#REF!</v>
      </c>
      <c r="BH536" s="341" t="e">
        <f>BG536/AJ536</f>
        <v>#REF!</v>
      </c>
      <c r="BI536" s="340">
        <f>BI537+BI576</f>
        <v>478373.35279999999</v>
      </c>
      <c r="BJ536" s="341">
        <f>BI536/N536</f>
        <v>0.73971036787118394</v>
      </c>
      <c r="BK536" s="339">
        <f>BK537</f>
        <v>0</v>
      </c>
      <c r="BL536" s="339"/>
    </row>
    <row r="537" spans="2:66" s="92" customFormat="1" ht="102.75" customHeight="1" x14ac:dyDescent="0.25">
      <c r="B537" s="346">
        <v>1</v>
      </c>
      <c r="C537" s="216" t="s">
        <v>217</v>
      </c>
      <c r="D537" s="347" t="e">
        <f>D538+D561</f>
        <v>#REF!</v>
      </c>
      <c r="E537" s="347" t="e">
        <f>F537</f>
        <v>#REF!</v>
      </c>
      <c r="F537" s="347" t="e">
        <f>F538+F561</f>
        <v>#REF!</v>
      </c>
      <c r="G537" s="347">
        <v>0</v>
      </c>
      <c r="H537" s="347" t="e">
        <f t="shared" ref="H537:H576" si="669">I537</f>
        <v>#REF!</v>
      </c>
      <c r="I537" s="347" t="e">
        <f>I538+I561</f>
        <v>#REF!</v>
      </c>
      <c r="J537" s="347">
        <v>0</v>
      </c>
      <c r="K537" s="348">
        <f>L537+N537</f>
        <v>1431674.01226</v>
      </c>
      <c r="L537" s="348">
        <f>L538+L561</f>
        <v>1431674.01226</v>
      </c>
      <c r="M537" s="348"/>
      <c r="N537" s="348">
        <f>N538+N561</f>
        <v>0</v>
      </c>
      <c r="O537" s="348">
        <v>0</v>
      </c>
      <c r="P537" s="348">
        <f t="shared" ref="P537:P543" si="670">R537</f>
        <v>919488.01627999987</v>
      </c>
      <c r="Q537" s="349">
        <f>P537/K537</f>
        <v>0.6422467743397271</v>
      </c>
      <c r="R537" s="348">
        <f>R538+R561</f>
        <v>919488.01627999987</v>
      </c>
      <c r="S537" s="349">
        <f>R537/L537</f>
        <v>0.6422467743397271</v>
      </c>
      <c r="T537" s="349"/>
      <c r="U537" s="349"/>
      <c r="V537" s="347">
        <f>V538+V561</f>
        <v>0</v>
      </c>
      <c r="W537" s="337"/>
      <c r="X537" s="347">
        <v>0</v>
      </c>
      <c r="Y537" s="347"/>
      <c r="Z537" s="348">
        <f t="shared" ref="Z537:Z543" si="671">AB537</f>
        <v>815702.5124100002</v>
      </c>
      <c r="AA537" s="349">
        <f t="shared" ref="AA537:AA593" si="672">Z537/K537</f>
        <v>0.56975436127555001</v>
      </c>
      <c r="AB537" s="348">
        <f>AB538+AB561</f>
        <v>815702.5124100002</v>
      </c>
      <c r="AC537" s="349">
        <f t="shared" ref="AC537:AC595" si="673">AB537/L537</f>
        <v>0.56975436127555001</v>
      </c>
      <c r="AD537" s="349"/>
      <c r="AE537" s="349"/>
      <c r="AF537" s="348">
        <f>AF538+AF561</f>
        <v>0</v>
      </c>
      <c r="AG537" s="347"/>
      <c r="AH537" s="347">
        <v>0</v>
      </c>
      <c r="AI537" s="347"/>
      <c r="AJ537" s="348">
        <f t="shared" ref="AJ537:AJ543" si="674">AL537</f>
        <v>1398260.6705499999</v>
      </c>
      <c r="AK537" s="349">
        <f t="shared" ref="AK537:AK575" si="675">AJ537/K537</f>
        <v>0.97666134788794923</v>
      </c>
      <c r="AL537" s="348">
        <f>AL538+AL561</f>
        <v>1398260.6705499999</v>
      </c>
      <c r="AM537" s="338">
        <f t="shared" ref="AM537:AM575" si="676">AL537/L537</f>
        <v>0.97666134788794923</v>
      </c>
      <c r="AN537" s="338"/>
      <c r="AO537" s="338"/>
      <c r="AP537" s="348">
        <f>AP538+AP561</f>
        <v>0</v>
      </c>
      <c r="AQ537" s="347"/>
      <c r="AR537" s="347">
        <v>0</v>
      </c>
      <c r="AS537" s="347"/>
      <c r="AT537" s="350" t="e">
        <f>AT538+AT561</f>
        <v>#REF!</v>
      </c>
      <c r="AU537" s="350">
        <f>AU538+AU561</f>
        <v>0</v>
      </c>
      <c r="AV537" s="350" t="e">
        <f>AV538+AV561</f>
        <v>#REF!</v>
      </c>
      <c r="AW537" s="350" t="e">
        <f>AX537+AY537</f>
        <v>#REF!</v>
      </c>
      <c r="AX537" s="350" t="e">
        <f>AX538+AX561</f>
        <v>#REF!</v>
      </c>
      <c r="AY537" s="350">
        <f>AY538+AY561</f>
        <v>0</v>
      </c>
      <c r="AZ537" s="350" t="e">
        <f>AZ538+AZ561</f>
        <v>#REF!</v>
      </c>
      <c r="BA537" s="350" t="e">
        <f>BB537+BC537</f>
        <v>#REF!</v>
      </c>
      <c r="BB537" s="350" t="e">
        <f>BB538+BB561</f>
        <v>#REF!</v>
      </c>
      <c r="BC537" s="350">
        <f>BC538+BC561</f>
        <v>0</v>
      </c>
      <c r="BD537" s="350">
        <f>BD538+BD561</f>
        <v>0</v>
      </c>
      <c r="BE537" s="352" t="e">
        <f>BG537</f>
        <v>#REF!</v>
      </c>
      <c r="BF537" s="398" t="e">
        <f t="shared" si="620"/>
        <v>#REF!</v>
      </c>
      <c r="BG537" s="352" t="e">
        <f>BG538+BG561</f>
        <v>#REF!</v>
      </c>
      <c r="BH537" s="353" t="e">
        <f t="shared" ref="BH537:BH560" si="677">BG537/AJ537</f>
        <v>#REF!</v>
      </c>
      <c r="BI537" s="352">
        <f>BI538+BI561</f>
        <v>0</v>
      </c>
      <c r="BJ537" s="353">
        <v>0</v>
      </c>
      <c r="BK537" s="350">
        <v>0</v>
      </c>
      <c r="BL537" s="350"/>
      <c r="BM537" s="87"/>
      <c r="BN537" s="87"/>
    </row>
    <row r="538" spans="2:66" s="48" customFormat="1" ht="66.75" customHeight="1" x14ac:dyDescent="0.25">
      <c r="B538" s="483" t="s">
        <v>60</v>
      </c>
      <c r="C538" s="216" t="s">
        <v>218</v>
      </c>
      <c r="D538" s="347">
        <f>D539+D540</f>
        <v>0</v>
      </c>
      <c r="E538" s="347" t="e">
        <f>E539+E540</f>
        <v>#REF!</v>
      </c>
      <c r="F538" s="347" t="e">
        <f>F539+F540</f>
        <v>#REF!</v>
      </c>
      <c r="G538" s="347" t="e">
        <f>G539+G540</f>
        <v>#REF!</v>
      </c>
      <c r="H538" s="347" t="e">
        <f t="shared" si="669"/>
        <v>#REF!</v>
      </c>
      <c r="I538" s="347" t="e">
        <f>I539+I540</f>
        <v>#REF!</v>
      </c>
      <c r="J538" s="347"/>
      <c r="K538" s="348">
        <f t="shared" ref="K538:K575" si="678">L538</f>
        <v>711067.69422000006</v>
      </c>
      <c r="L538" s="348">
        <f>L539+L540</f>
        <v>711067.69422000006</v>
      </c>
      <c r="M538" s="348"/>
      <c r="N538" s="348"/>
      <c r="O538" s="348">
        <f>O539+O540</f>
        <v>0</v>
      </c>
      <c r="P538" s="348">
        <f t="shared" si="670"/>
        <v>356529.91237999999</v>
      </c>
      <c r="Q538" s="349">
        <f t="shared" ref="Q538:Q575" si="679">P538/K538</f>
        <v>0.50140080231192696</v>
      </c>
      <c r="R538" s="348">
        <f>R539+R540</f>
        <v>356529.91237999999</v>
      </c>
      <c r="S538" s="349">
        <f t="shared" ref="S538:S575" si="680">R538/L538</f>
        <v>0.50140080231192696</v>
      </c>
      <c r="T538" s="349"/>
      <c r="U538" s="349"/>
      <c r="V538" s="347"/>
      <c r="W538" s="349"/>
      <c r="X538" s="347">
        <f>X539+X540</f>
        <v>0</v>
      </c>
      <c r="Y538" s="347"/>
      <c r="Z538" s="348">
        <f t="shared" si="671"/>
        <v>283424.61801000003</v>
      </c>
      <c r="AA538" s="349">
        <f t="shared" si="672"/>
        <v>0.39859020500277453</v>
      </c>
      <c r="AB538" s="348">
        <f>AB539+AB540</f>
        <v>283424.61801000003</v>
      </c>
      <c r="AC538" s="349">
        <f t="shared" si="673"/>
        <v>0.39859020500277453</v>
      </c>
      <c r="AD538" s="349"/>
      <c r="AE538" s="349"/>
      <c r="AF538" s="347"/>
      <c r="AG538" s="347"/>
      <c r="AH538" s="347"/>
      <c r="AI538" s="347"/>
      <c r="AJ538" s="348">
        <f t="shared" si="674"/>
        <v>705630.52066000004</v>
      </c>
      <c r="AK538" s="349">
        <f t="shared" si="675"/>
        <v>0.99235350782464626</v>
      </c>
      <c r="AL538" s="348">
        <f>AL539+AL540</f>
        <v>705630.52066000004</v>
      </c>
      <c r="AM538" s="338">
        <f t="shared" si="676"/>
        <v>0.99235350782464626</v>
      </c>
      <c r="AN538" s="338"/>
      <c r="AO538" s="338"/>
      <c r="AP538" s="348"/>
      <c r="AQ538" s="347"/>
      <c r="AR538" s="348"/>
      <c r="AS538" s="347"/>
      <c r="AT538" s="350" t="e">
        <f>AT539+AT540</f>
        <v>#REF!</v>
      </c>
      <c r="AU538" s="350"/>
      <c r="AV538" s="350" t="e">
        <f>AV539+AV540</f>
        <v>#REF!</v>
      </c>
      <c r="AW538" s="350">
        <f t="shared" ref="AW538:AW561" si="681">AX538</f>
        <v>0</v>
      </c>
      <c r="AX538" s="350"/>
      <c r="AY538" s="350"/>
      <c r="AZ538" s="350" t="e">
        <f>AZ539+AZ540</f>
        <v>#REF!</v>
      </c>
      <c r="BA538" s="350">
        <f>AC538+AS538</f>
        <v>0.39859020500277453</v>
      </c>
      <c r="BB538" s="350" t="e">
        <f>BB539+BB540</f>
        <v>#REF!</v>
      </c>
      <c r="BC538" s="350"/>
      <c r="BD538" s="350">
        <f>BD539+BD540</f>
        <v>0</v>
      </c>
      <c r="BE538" s="352" t="e">
        <f>SUM(BG538,BI538,BK538)</f>
        <v>#REF!</v>
      </c>
      <c r="BF538" s="398" t="e">
        <f t="shared" si="620"/>
        <v>#REF!</v>
      </c>
      <c r="BG538" s="352" t="e">
        <f>BG539+BG540</f>
        <v>#REF!</v>
      </c>
      <c r="BH538" s="353" t="e">
        <f t="shared" si="677"/>
        <v>#REF!</v>
      </c>
      <c r="BI538" s="352"/>
      <c r="BJ538" s="350"/>
      <c r="BK538" s="352"/>
      <c r="BL538" s="350"/>
    </row>
    <row r="539" spans="2:66" s="43" customFormat="1" ht="66.75" hidden="1" customHeight="1" x14ac:dyDescent="0.25">
      <c r="B539" s="232"/>
      <c r="C539" s="158" t="s">
        <v>219</v>
      </c>
      <c r="D539" s="355"/>
      <c r="E539" s="355" t="e">
        <f>#REF!+E546+E552+E555</f>
        <v>#REF!</v>
      </c>
      <c r="F539" s="355" t="e">
        <f>#REF!+F546+F552+F555</f>
        <v>#REF!</v>
      </c>
      <c r="G539" s="355" t="e">
        <f>#REF!+G546+G552+G555</f>
        <v>#REF!</v>
      </c>
      <c r="H539" s="303" t="e">
        <f t="shared" si="669"/>
        <v>#REF!</v>
      </c>
      <c r="I539" s="355" t="e">
        <f>#REF!+I546+I552</f>
        <v>#REF!</v>
      </c>
      <c r="J539" s="355"/>
      <c r="K539" s="354">
        <f t="shared" si="678"/>
        <v>627808.89468000003</v>
      </c>
      <c r="L539" s="354">
        <f>L543+L555</f>
        <v>627808.89468000003</v>
      </c>
      <c r="M539" s="354"/>
      <c r="N539" s="354"/>
      <c r="O539" s="354"/>
      <c r="P539" s="354">
        <f t="shared" si="670"/>
        <v>330733.47054000001</v>
      </c>
      <c r="Q539" s="338">
        <f t="shared" si="679"/>
        <v>0.52680596490844223</v>
      </c>
      <c r="R539" s="354">
        <f>R543+R555</f>
        <v>330733.47054000001</v>
      </c>
      <c r="S539" s="338">
        <f t="shared" si="680"/>
        <v>0.52680596490844223</v>
      </c>
      <c r="T539" s="338"/>
      <c r="U539" s="338"/>
      <c r="V539" s="355"/>
      <c r="W539" s="337"/>
      <c r="X539" s="355"/>
      <c r="Y539" s="355"/>
      <c r="Z539" s="354">
        <f t="shared" si="671"/>
        <v>255756.51925000001</v>
      </c>
      <c r="AA539" s="338">
        <f t="shared" si="672"/>
        <v>0.40737957269681796</v>
      </c>
      <c r="AB539" s="354">
        <f>AB543+AB555</f>
        <v>255756.51925000001</v>
      </c>
      <c r="AC539" s="338">
        <f t="shared" si="673"/>
        <v>0.40737957269681796</v>
      </c>
      <c r="AD539" s="338"/>
      <c r="AE539" s="338"/>
      <c r="AF539" s="355"/>
      <c r="AG539" s="355"/>
      <c r="AH539" s="355"/>
      <c r="AI539" s="355"/>
      <c r="AJ539" s="354">
        <f t="shared" si="674"/>
        <v>625064.66399000003</v>
      </c>
      <c r="AK539" s="338">
        <f t="shared" si="675"/>
        <v>0.99562887574028602</v>
      </c>
      <c r="AL539" s="354">
        <f>AL543+AL555</f>
        <v>625064.66399000003</v>
      </c>
      <c r="AM539" s="338">
        <f t="shared" si="676"/>
        <v>0.99562887574028602</v>
      </c>
      <c r="AN539" s="338"/>
      <c r="AO539" s="338"/>
      <c r="AP539" s="354"/>
      <c r="AQ539" s="355"/>
      <c r="AR539" s="354"/>
      <c r="AS539" s="355"/>
      <c r="AT539" s="351" t="e">
        <f>#REF!+AT546+AT552</f>
        <v>#REF!</v>
      </c>
      <c r="AU539" s="351"/>
      <c r="AV539" s="351" t="e">
        <f>#REF!+AV546+AV552+AV555</f>
        <v>#REF!</v>
      </c>
      <c r="AW539" s="331" t="e">
        <f t="shared" si="681"/>
        <v>#REF!</v>
      </c>
      <c r="AX539" s="351" t="e">
        <f>#REF!+AX546+AX555</f>
        <v>#REF!</v>
      </c>
      <c r="AY539" s="351"/>
      <c r="AZ539" s="351" t="e">
        <f>#REF!+AZ546+AZ552+AZ555</f>
        <v>#REF!</v>
      </c>
      <c r="BA539" s="331" t="e">
        <f t="shared" ref="BA539:BA561" si="682">BB539</f>
        <v>#REF!</v>
      </c>
      <c r="BB539" s="351" t="e">
        <f>#REF!+BB546+BB552+BB555</f>
        <v>#REF!</v>
      </c>
      <c r="BC539" s="351"/>
      <c r="BD539" s="351"/>
      <c r="BE539" s="356" t="e">
        <f>#REF!+BE546+BE552+BE555</f>
        <v>#REF!</v>
      </c>
      <c r="BF539" s="398" t="e">
        <f t="shared" si="620"/>
        <v>#REF!</v>
      </c>
      <c r="BG539" s="356" t="e">
        <f>#REF!+BG546+BG552+BG555</f>
        <v>#REF!</v>
      </c>
      <c r="BH539" s="357" t="e">
        <f t="shared" si="677"/>
        <v>#REF!</v>
      </c>
      <c r="BI539" s="356"/>
      <c r="BJ539" s="351"/>
      <c r="BK539" s="356"/>
      <c r="BL539" s="351"/>
    </row>
    <row r="540" spans="2:66" s="43" customFormat="1" ht="66.75" hidden="1" customHeight="1" x14ac:dyDescent="0.25">
      <c r="B540" s="232"/>
      <c r="C540" s="158" t="s">
        <v>75</v>
      </c>
      <c r="D540" s="355"/>
      <c r="E540" s="355" t="e">
        <f>F540+G540</f>
        <v>#REF!</v>
      </c>
      <c r="F540" s="355" t="e">
        <f>#REF!+F547+F553</f>
        <v>#REF!</v>
      </c>
      <c r="G540" s="355" t="e">
        <f>#REF!+G547+G553+G556</f>
        <v>#REF!</v>
      </c>
      <c r="H540" s="303" t="e">
        <f t="shared" si="669"/>
        <v>#REF!</v>
      </c>
      <c r="I540" s="355" t="e">
        <f>#REF!+I547+I553</f>
        <v>#REF!</v>
      </c>
      <c r="J540" s="355"/>
      <c r="K540" s="354">
        <f t="shared" si="678"/>
        <v>83258.799539999993</v>
      </c>
      <c r="L540" s="354">
        <f>L544+L551+L556+L541</f>
        <v>83258.799539999993</v>
      </c>
      <c r="M540" s="354"/>
      <c r="N540" s="354"/>
      <c r="O540" s="354"/>
      <c r="P540" s="354">
        <f t="shared" si="670"/>
        <v>25796.44184</v>
      </c>
      <c r="Q540" s="338">
        <f t="shared" si="679"/>
        <v>0.30983441969526149</v>
      </c>
      <c r="R540" s="354">
        <f>R544+R551+R556+R541</f>
        <v>25796.44184</v>
      </c>
      <c r="S540" s="338">
        <f t="shared" si="680"/>
        <v>0.30983441969526149</v>
      </c>
      <c r="T540" s="338"/>
      <c r="U540" s="338"/>
      <c r="V540" s="355"/>
      <c r="W540" s="337"/>
      <c r="X540" s="355"/>
      <c r="Y540" s="355"/>
      <c r="Z540" s="354">
        <f t="shared" si="671"/>
        <v>27668.098760000001</v>
      </c>
      <c r="AA540" s="338">
        <f t="shared" si="672"/>
        <v>0.33231440896175096</v>
      </c>
      <c r="AB540" s="354">
        <f>AB544+AB551+AB556+AB541</f>
        <v>27668.098760000001</v>
      </c>
      <c r="AC540" s="338">
        <f t="shared" si="673"/>
        <v>0.33231440896175096</v>
      </c>
      <c r="AD540" s="338"/>
      <c r="AE540" s="338"/>
      <c r="AF540" s="355"/>
      <c r="AG540" s="355"/>
      <c r="AH540" s="355"/>
      <c r="AI540" s="355"/>
      <c r="AJ540" s="354">
        <f t="shared" si="674"/>
        <v>80565.856670000008</v>
      </c>
      <c r="AK540" s="338">
        <f t="shared" si="675"/>
        <v>0.96765575669024373</v>
      </c>
      <c r="AL540" s="354">
        <f>AL544+AL551+AL556+AL541</f>
        <v>80565.856670000008</v>
      </c>
      <c r="AM540" s="338">
        <f t="shared" si="676"/>
        <v>0.96765575669024373</v>
      </c>
      <c r="AN540" s="338"/>
      <c r="AO540" s="338"/>
      <c r="AP540" s="354"/>
      <c r="AQ540" s="355"/>
      <c r="AR540" s="354"/>
      <c r="AS540" s="355"/>
      <c r="AT540" s="351" t="e">
        <f>#REF!+AT547+AT553</f>
        <v>#REF!</v>
      </c>
      <c r="AU540" s="351"/>
      <c r="AV540" s="351" t="e">
        <f>#REF!+AV547+AV553+AV556</f>
        <v>#REF!</v>
      </c>
      <c r="AW540" s="331">
        <f t="shared" si="681"/>
        <v>2232.7838700000002</v>
      </c>
      <c r="AX540" s="351">
        <f>AX556</f>
        <v>2232.7838700000002</v>
      </c>
      <c r="AY540" s="351"/>
      <c r="AZ540" s="351" t="e">
        <f>#REF!+AZ547+AZ553+AZ556</f>
        <v>#REF!</v>
      </c>
      <c r="BA540" s="331" t="e">
        <f t="shared" si="682"/>
        <v>#REF!</v>
      </c>
      <c r="BB540" s="351" t="e">
        <f>#REF!+BB547+BB553+BB556+BB560</f>
        <v>#REF!</v>
      </c>
      <c r="BC540" s="351"/>
      <c r="BD540" s="351"/>
      <c r="BE540" s="356" t="e">
        <f>#REF!+BE547+BE553+BE556</f>
        <v>#REF!</v>
      </c>
      <c r="BF540" s="398" t="e">
        <f t="shared" si="620"/>
        <v>#REF!</v>
      </c>
      <c r="BG540" s="356" t="e">
        <f>#REF!+BG547+BG553+BG556+BG560+BG558</f>
        <v>#REF!</v>
      </c>
      <c r="BH540" s="357" t="e">
        <f t="shared" si="677"/>
        <v>#REF!</v>
      </c>
      <c r="BI540" s="356"/>
      <c r="BJ540" s="351"/>
      <c r="BK540" s="356"/>
      <c r="BL540" s="351"/>
    </row>
    <row r="541" spans="2:66" s="43" customFormat="1" ht="66.75" customHeight="1" x14ac:dyDescent="0.25">
      <c r="B541" s="232" t="s">
        <v>60</v>
      </c>
      <c r="C541" s="197" t="s">
        <v>391</v>
      </c>
      <c r="D541" s="355"/>
      <c r="E541" s="355" t="e">
        <f>F541+G541</f>
        <v>#REF!</v>
      </c>
      <c r="F541" s="355" t="e">
        <f>#REF!+#REF!</f>
        <v>#REF!</v>
      </c>
      <c r="G541" s="355" t="e">
        <f>#REF!+#REF!</f>
        <v>#REF!</v>
      </c>
      <c r="H541" s="303" t="e">
        <f t="shared" si="669"/>
        <v>#REF!</v>
      </c>
      <c r="I541" s="355" t="e">
        <f>#REF!+#REF!</f>
        <v>#REF!</v>
      </c>
      <c r="J541" s="355"/>
      <c r="K541" s="354">
        <f t="shared" si="678"/>
        <v>5903.3024699999996</v>
      </c>
      <c r="L541" s="354">
        <v>5903.3024699999996</v>
      </c>
      <c r="M541" s="354"/>
      <c r="N541" s="354"/>
      <c r="O541" s="354">
        <v>0</v>
      </c>
      <c r="P541" s="354">
        <f t="shared" si="670"/>
        <v>5865.1815500000002</v>
      </c>
      <c r="Q541" s="338">
        <f t="shared" si="679"/>
        <v>0.99354244167671801</v>
      </c>
      <c r="R541" s="354">
        <v>5865.1815500000002</v>
      </c>
      <c r="S541" s="338">
        <f t="shared" si="680"/>
        <v>0.99354244167671801</v>
      </c>
      <c r="T541" s="338"/>
      <c r="U541" s="338"/>
      <c r="V541" s="355"/>
      <c r="W541" s="337"/>
      <c r="X541" s="355"/>
      <c r="Y541" s="355"/>
      <c r="Z541" s="354">
        <f t="shared" si="671"/>
        <v>5895.6782899999998</v>
      </c>
      <c r="AA541" s="338">
        <f t="shared" si="672"/>
        <v>0.99870848901293041</v>
      </c>
      <c r="AB541" s="354">
        <v>5895.6782899999998</v>
      </c>
      <c r="AC541" s="338">
        <f t="shared" si="673"/>
        <v>0.99870848901293041</v>
      </c>
      <c r="AD541" s="338"/>
      <c r="AE541" s="338"/>
      <c r="AF541" s="355"/>
      <c r="AG541" s="355"/>
      <c r="AH541" s="355"/>
      <c r="AI541" s="355"/>
      <c r="AJ541" s="354">
        <f t="shared" si="674"/>
        <v>5903.3024699999996</v>
      </c>
      <c r="AK541" s="338">
        <f t="shared" si="675"/>
        <v>1</v>
      </c>
      <c r="AL541" s="354">
        <v>5903.3024699999996</v>
      </c>
      <c r="AM541" s="338">
        <f t="shared" si="676"/>
        <v>1</v>
      </c>
      <c r="AN541" s="338"/>
      <c r="AO541" s="338"/>
      <c r="AP541" s="354"/>
      <c r="AQ541" s="355"/>
      <c r="AR541" s="354"/>
      <c r="AS541" s="355"/>
      <c r="AT541" s="351" t="e">
        <f>#REF!+#REF!</f>
        <v>#REF!</v>
      </c>
      <c r="AU541" s="351"/>
      <c r="AV541" s="351" t="e">
        <f>#REF!+#REF!</f>
        <v>#REF!</v>
      </c>
      <c r="AW541" s="331" t="e">
        <f t="shared" si="681"/>
        <v>#REF!</v>
      </c>
      <c r="AX541" s="351" t="e">
        <f>#REF!+#REF!</f>
        <v>#REF!</v>
      </c>
      <c r="AY541" s="351"/>
      <c r="AZ541" s="351" t="e">
        <f>#REF!+#REF!</f>
        <v>#REF!</v>
      </c>
      <c r="BA541" s="331" t="e">
        <f t="shared" si="682"/>
        <v>#REF!</v>
      </c>
      <c r="BB541" s="351" t="e">
        <f>#REF!+#REF!</f>
        <v>#REF!</v>
      </c>
      <c r="BC541" s="351"/>
      <c r="BD541" s="351"/>
      <c r="BE541" s="356" t="e">
        <f>BG541+BK541</f>
        <v>#REF!</v>
      </c>
      <c r="BF541" s="398" t="e">
        <f t="shared" si="620"/>
        <v>#REF!</v>
      </c>
      <c r="BG541" s="356" t="e">
        <f>#REF!+#REF!</f>
        <v>#REF!</v>
      </c>
      <c r="BH541" s="357" t="e">
        <f t="shared" si="677"/>
        <v>#REF!</v>
      </c>
      <c r="BI541" s="356"/>
      <c r="BJ541" s="351"/>
      <c r="BK541" s="356"/>
      <c r="BL541" s="351"/>
    </row>
    <row r="542" spans="2:66" s="43" customFormat="1" ht="66.75" customHeight="1" x14ac:dyDescent="0.25">
      <c r="B542" s="232" t="s">
        <v>67</v>
      </c>
      <c r="C542" s="197" t="s">
        <v>393</v>
      </c>
      <c r="D542" s="355"/>
      <c r="E542" s="355"/>
      <c r="F542" s="355"/>
      <c r="G542" s="355"/>
      <c r="H542" s="303"/>
      <c r="I542" s="355"/>
      <c r="J542" s="355"/>
      <c r="K542" s="354">
        <f>L542</f>
        <v>589645.40480999998</v>
      </c>
      <c r="L542" s="354">
        <f>L543+L544</f>
        <v>589645.40480999998</v>
      </c>
      <c r="M542" s="354"/>
      <c r="N542" s="354"/>
      <c r="O542" s="354"/>
      <c r="P542" s="354">
        <f t="shared" si="670"/>
        <v>278035.26843</v>
      </c>
      <c r="Q542" s="338">
        <f t="shared" si="679"/>
        <v>0.47152961112211267</v>
      </c>
      <c r="R542" s="354">
        <f>R543+R544</f>
        <v>278035.26843</v>
      </c>
      <c r="S542" s="338">
        <f t="shared" si="680"/>
        <v>0.47152961112211267</v>
      </c>
      <c r="T542" s="338"/>
      <c r="U542" s="338"/>
      <c r="V542" s="355"/>
      <c r="W542" s="337"/>
      <c r="X542" s="355"/>
      <c r="Y542" s="355"/>
      <c r="Z542" s="354">
        <f t="shared" si="671"/>
        <v>205835.76337</v>
      </c>
      <c r="AA542" s="338">
        <f t="shared" si="672"/>
        <v>0.34908397774477012</v>
      </c>
      <c r="AB542" s="354">
        <f>AB543+AB544</f>
        <v>205835.76337</v>
      </c>
      <c r="AC542" s="338">
        <f t="shared" si="673"/>
        <v>0.34908397774477012</v>
      </c>
      <c r="AD542" s="338"/>
      <c r="AE542" s="338"/>
      <c r="AF542" s="355"/>
      <c r="AG542" s="355"/>
      <c r="AH542" s="355"/>
      <c r="AI542" s="355"/>
      <c r="AJ542" s="354">
        <f t="shared" si="674"/>
        <v>586080.54515999998</v>
      </c>
      <c r="AK542" s="338">
        <f t="shared" si="675"/>
        <v>0.99395423143991313</v>
      </c>
      <c r="AL542" s="354">
        <f>AL543+AL544</f>
        <v>586080.54515999998</v>
      </c>
      <c r="AM542" s="338">
        <f t="shared" si="676"/>
        <v>0.99395423143991313</v>
      </c>
      <c r="AN542" s="338"/>
      <c r="AO542" s="338"/>
      <c r="AP542" s="354"/>
      <c r="AQ542" s="355"/>
      <c r="AR542" s="354"/>
      <c r="AS542" s="355"/>
      <c r="AT542" s="351"/>
      <c r="AU542" s="351"/>
      <c r="AV542" s="351"/>
      <c r="AW542" s="331"/>
      <c r="AX542" s="351"/>
      <c r="AY542" s="351"/>
      <c r="AZ542" s="351"/>
      <c r="BA542" s="331"/>
      <c r="BB542" s="351"/>
      <c r="BC542" s="351"/>
      <c r="BD542" s="351"/>
      <c r="BE542" s="356"/>
      <c r="BF542" s="398"/>
      <c r="BG542" s="356"/>
      <c r="BH542" s="357"/>
      <c r="BI542" s="356"/>
      <c r="BJ542" s="351"/>
      <c r="BK542" s="356"/>
      <c r="BL542" s="351"/>
    </row>
    <row r="543" spans="2:66" s="43" customFormat="1" ht="66.75" hidden="1" customHeight="1" x14ac:dyDescent="0.25">
      <c r="B543" s="484"/>
      <c r="C543" s="158" t="s">
        <v>90</v>
      </c>
      <c r="D543" s="355"/>
      <c r="E543" s="355">
        <f>F543</f>
        <v>169786.77174</v>
      </c>
      <c r="F543" s="355">
        <v>169786.77174</v>
      </c>
      <c r="G543" s="355">
        <v>0</v>
      </c>
      <c r="H543" s="355">
        <f t="shared" ref="H543:H544" si="683">I543</f>
        <v>397000.07631999999</v>
      </c>
      <c r="I543" s="355">
        <f>L543-F543</f>
        <v>397000.07631999999</v>
      </c>
      <c r="J543" s="355"/>
      <c r="K543" s="354">
        <f t="shared" ref="K543:K544" si="684">L543</f>
        <v>566786.84805999999</v>
      </c>
      <c r="L543" s="354">
        <f>L546</f>
        <v>566786.84805999999</v>
      </c>
      <c r="M543" s="354"/>
      <c r="N543" s="354"/>
      <c r="O543" s="354"/>
      <c r="P543" s="354">
        <f t="shared" si="670"/>
        <v>269865.03208999999</v>
      </c>
      <c r="Q543" s="338">
        <f t="shared" ref="Q543:Q544" si="685">P543/K543</f>
        <v>0.47613142932602437</v>
      </c>
      <c r="R543" s="354">
        <f>R546</f>
        <v>269865.03208999999</v>
      </c>
      <c r="S543" s="338">
        <f t="shared" ref="S543:S544" si="686">R543/L543</f>
        <v>0.47613142932602437</v>
      </c>
      <c r="T543" s="338"/>
      <c r="U543" s="338"/>
      <c r="V543" s="355"/>
      <c r="W543" s="485"/>
      <c r="X543" s="355"/>
      <c r="Y543" s="355"/>
      <c r="Z543" s="354">
        <f t="shared" si="671"/>
        <v>197296.09054</v>
      </c>
      <c r="AA543" s="338">
        <f t="shared" si="672"/>
        <v>0.34809574572046925</v>
      </c>
      <c r="AB543" s="354">
        <f>AB546</f>
        <v>197296.09054</v>
      </c>
      <c r="AC543" s="338">
        <f t="shared" si="673"/>
        <v>0.34809574572046925</v>
      </c>
      <c r="AD543" s="338"/>
      <c r="AE543" s="338"/>
      <c r="AF543" s="355"/>
      <c r="AG543" s="355"/>
      <c r="AH543" s="355"/>
      <c r="AI543" s="355"/>
      <c r="AJ543" s="354">
        <f t="shared" si="674"/>
        <v>564042.61736999999</v>
      </c>
      <c r="AK543" s="338">
        <f t="shared" si="675"/>
        <v>0.99515826681689434</v>
      </c>
      <c r="AL543" s="354">
        <f>AL546</f>
        <v>564042.61736999999</v>
      </c>
      <c r="AM543" s="338">
        <f t="shared" si="676"/>
        <v>0.99515826681689434</v>
      </c>
      <c r="AN543" s="338"/>
      <c r="AO543" s="338"/>
      <c r="AP543" s="354"/>
      <c r="AQ543" s="355"/>
      <c r="AR543" s="354"/>
      <c r="AS543" s="355"/>
      <c r="AT543" s="351">
        <f>BB543-AF543</f>
        <v>566786.84805999999</v>
      </c>
      <c r="AU543" s="351"/>
      <c r="AV543" s="351"/>
      <c r="AW543" s="351">
        <f t="shared" ref="AW543:AW544" si="687">AX543</f>
        <v>-194551.85985000001</v>
      </c>
      <c r="AX543" s="351">
        <f>BE543-AJ543</f>
        <v>-194551.85985000001</v>
      </c>
      <c r="AY543" s="351"/>
      <c r="AZ543" s="351"/>
      <c r="BA543" s="351">
        <f t="shared" ref="BA543:BA544" si="688">BB543</f>
        <v>566786.84805999999</v>
      </c>
      <c r="BB543" s="351">
        <f>L543</f>
        <v>566786.84805999999</v>
      </c>
      <c r="BC543" s="351"/>
      <c r="BD543" s="351"/>
      <c r="BE543" s="356">
        <f>BG543</f>
        <v>369490.75751999998</v>
      </c>
      <c r="BF543" s="486">
        <f t="shared" ref="BF543:BF544" si="689">BE543/K543</f>
        <v>0.65190425427953069</v>
      </c>
      <c r="BG543" s="356">
        <f>L543-AB543</f>
        <v>369490.75751999998</v>
      </c>
      <c r="BH543" s="357">
        <f t="shared" ref="BH543:BH544" si="690">BG543/AJ543</f>
        <v>0.65507595727934487</v>
      </c>
      <c r="BI543" s="356"/>
      <c r="BJ543" s="351"/>
      <c r="BK543" s="356"/>
      <c r="BL543" s="351"/>
    </row>
    <row r="544" spans="2:66" s="43" customFormat="1" ht="66.75" hidden="1" customHeight="1" x14ac:dyDescent="0.25">
      <c r="B544" s="484"/>
      <c r="C544" s="158" t="s">
        <v>75</v>
      </c>
      <c r="D544" s="355"/>
      <c r="E544" s="355">
        <f>F544+G544</f>
        <v>5162.3214399999997</v>
      </c>
      <c r="F544" s="355">
        <v>5162.3214399999997</v>
      </c>
      <c r="G544" s="355">
        <v>0</v>
      </c>
      <c r="H544" s="355">
        <f t="shared" si="683"/>
        <v>17696.23531</v>
      </c>
      <c r="I544" s="355">
        <f>L544-F544</f>
        <v>17696.23531</v>
      </c>
      <c r="J544" s="355"/>
      <c r="K544" s="354">
        <f t="shared" si="684"/>
        <v>22858.55675</v>
      </c>
      <c r="L544" s="354">
        <f>L547</f>
        <v>22858.55675</v>
      </c>
      <c r="M544" s="354"/>
      <c r="N544" s="354"/>
      <c r="O544" s="354"/>
      <c r="P544" s="354">
        <f>R544+X544</f>
        <v>8170.2363400000004</v>
      </c>
      <c r="Q544" s="338">
        <f t="shared" si="685"/>
        <v>0.3574257303011924</v>
      </c>
      <c r="R544" s="354">
        <f>R547</f>
        <v>8170.2363400000004</v>
      </c>
      <c r="S544" s="338">
        <f t="shared" si="686"/>
        <v>0.3574257303011924</v>
      </c>
      <c r="T544" s="338"/>
      <c r="U544" s="338"/>
      <c r="V544" s="355"/>
      <c r="W544" s="485"/>
      <c r="X544" s="355"/>
      <c r="Y544" s="355"/>
      <c r="Z544" s="354">
        <f>AB544+AH544</f>
        <v>8539.6728299999995</v>
      </c>
      <c r="AA544" s="338">
        <f t="shared" ref="AA544" si="691">Z544/K544</f>
        <v>0.37358757700220946</v>
      </c>
      <c r="AB544" s="354">
        <f>AB547</f>
        <v>8539.6728299999995</v>
      </c>
      <c r="AC544" s="338">
        <f t="shared" ref="AC544" si="692">AB544/L544</f>
        <v>0.37358757700220946</v>
      </c>
      <c r="AD544" s="338"/>
      <c r="AE544" s="338"/>
      <c r="AF544" s="355"/>
      <c r="AG544" s="355"/>
      <c r="AH544" s="355"/>
      <c r="AI544" s="355"/>
      <c r="AJ544" s="354">
        <f>AL544+AR544</f>
        <v>22037.927790000002</v>
      </c>
      <c r="AK544" s="338">
        <f t="shared" ref="AK544" si="693">AJ544/K544</f>
        <v>0.9640997037137965</v>
      </c>
      <c r="AL544" s="354">
        <f>AL547</f>
        <v>22037.927790000002</v>
      </c>
      <c r="AM544" s="338">
        <f t="shared" ref="AM544" si="694">AL544/L544</f>
        <v>0.9640997037137965</v>
      </c>
      <c r="AN544" s="338"/>
      <c r="AO544" s="338"/>
      <c r="AP544" s="354"/>
      <c r="AQ544" s="355"/>
      <c r="AR544" s="354"/>
      <c r="AS544" s="355"/>
      <c r="AT544" s="351">
        <f>AL544</f>
        <v>22037.927790000002</v>
      </c>
      <c r="AU544" s="351"/>
      <c r="AV544" s="351"/>
      <c r="AW544" s="351">
        <f t="shared" si="687"/>
        <v>0</v>
      </c>
      <c r="AX544" s="351">
        <f>AR544</f>
        <v>0</v>
      </c>
      <c r="AY544" s="351"/>
      <c r="AZ544" s="351"/>
      <c r="BA544" s="351">
        <f t="shared" si="688"/>
        <v>22858.55675</v>
      </c>
      <c r="BB544" s="351">
        <f>L544</f>
        <v>22858.55675</v>
      </c>
      <c r="BC544" s="351"/>
      <c r="BD544" s="351"/>
      <c r="BE544" s="356">
        <f>BG544+BK544</f>
        <v>14318.88392</v>
      </c>
      <c r="BF544" s="486">
        <f t="shared" si="689"/>
        <v>0.62641242299779054</v>
      </c>
      <c r="BG544" s="356">
        <f>L544-AB544</f>
        <v>14318.88392</v>
      </c>
      <c r="BH544" s="357">
        <f t="shared" si="690"/>
        <v>0.64973821751505068</v>
      </c>
      <c r="BI544" s="356"/>
      <c r="BJ544" s="351"/>
      <c r="BK544" s="356"/>
      <c r="BL544" s="351"/>
    </row>
    <row r="545" spans="2:64" s="43" customFormat="1" ht="66.75" hidden="1" customHeight="1" x14ac:dyDescent="0.25">
      <c r="B545" s="232" t="s">
        <v>80</v>
      </c>
      <c r="C545" s="197" t="s">
        <v>343</v>
      </c>
      <c r="D545" s="355"/>
      <c r="E545" s="355">
        <f>F545+G545</f>
        <v>174949.09318</v>
      </c>
      <c r="F545" s="355">
        <f>F546+F547</f>
        <v>174949.09318</v>
      </c>
      <c r="G545" s="355">
        <f>G546+G547</f>
        <v>0</v>
      </c>
      <c r="H545" s="303">
        <f t="shared" si="669"/>
        <v>414696.31163000001</v>
      </c>
      <c r="I545" s="355">
        <f>I546+I547</f>
        <v>414696.31163000001</v>
      </c>
      <c r="J545" s="355"/>
      <c r="K545" s="354">
        <f t="shared" si="678"/>
        <v>589645.40480999998</v>
      </c>
      <c r="L545" s="354">
        <f>L546+L547</f>
        <v>589645.40480999998</v>
      </c>
      <c r="M545" s="354"/>
      <c r="N545" s="354"/>
      <c r="O545" s="354">
        <f>O546+O547</f>
        <v>0</v>
      </c>
      <c r="P545" s="354">
        <f>R545+X545</f>
        <v>278035.26843</v>
      </c>
      <c r="Q545" s="338">
        <f t="shared" si="679"/>
        <v>0.47152961112211267</v>
      </c>
      <c r="R545" s="354">
        <f>R546+R547</f>
        <v>278035.26843</v>
      </c>
      <c r="S545" s="338">
        <f t="shared" si="680"/>
        <v>0.47152961112211267</v>
      </c>
      <c r="T545" s="338"/>
      <c r="U545" s="338"/>
      <c r="V545" s="355"/>
      <c r="W545" s="337"/>
      <c r="X545" s="355">
        <f>X546+X547</f>
        <v>0</v>
      </c>
      <c r="Y545" s="355"/>
      <c r="Z545" s="354">
        <f>AB545+AH545</f>
        <v>205835.76337</v>
      </c>
      <c r="AA545" s="338">
        <f t="shared" si="672"/>
        <v>0.34908397774477012</v>
      </c>
      <c r="AB545" s="354">
        <f>AB546+AB547</f>
        <v>205835.76337</v>
      </c>
      <c r="AC545" s="338">
        <f t="shared" si="673"/>
        <v>0.34908397774477012</v>
      </c>
      <c r="AD545" s="338"/>
      <c r="AE545" s="338"/>
      <c r="AF545" s="355"/>
      <c r="AG545" s="355"/>
      <c r="AH545" s="355">
        <f>AH546+AH547</f>
        <v>0</v>
      </c>
      <c r="AI545" s="355"/>
      <c r="AJ545" s="354">
        <f>AL545+AR545</f>
        <v>586080.54515999998</v>
      </c>
      <c r="AK545" s="338">
        <f t="shared" si="675"/>
        <v>0.99395423143991313</v>
      </c>
      <c r="AL545" s="354">
        <f>AL546+AL547</f>
        <v>586080.54515999998</v>
      </c>
      <c r="AM545" s="338">
        <f t="shared" si="676"/>
        <v>0.99395423143991313</v>
      </c>
      <c r="AN545" s="338"/>
      <c r="AO545" s="338"/>
      <c r="AP545" s="354"/>
      <c r="AQ545" s="355"/>
      <c r="AR545" s="354">
        <f>AR546+AR547</f>
        <v>0</v>
      </c>
      <c r="AS545" s="355"/>
      <c r="AT545" s="351">
        <f>AT546+AT547</f>
        <v>588824.77584999998</v>
      </c>
      <c r="AU545" s="351"/>
      <c r="AV545" s="351">
        <f>AV546+AV547</f>
        <v>0</v>
      </c>
      <c r="AW545" s="331">
        <f t="shared" si="681"/>
        <v>-194551.85985000001</v>
      </c>
      <c r="AX545" s="351">
        <f>AX546+AX547</f>
        <v>-194551.85985000001</v>
      </c>
      <c r="AY545" s="351"/>
      <c r="AZ545" s="351">
        <f>AZ546+AZ547</f>
        <v>0</v>
      </c>
      <c r="BA545" s="331">
        <f t="shared" si="682"/>
        <v>589645.40480999998</v>
      </c>
      <c r="BB545" s="351">
        <f>BB546+BB547</f>
        <v>589645.40480999998</v>
      </c>
      <c r="BC545" s="351"/>
      <c r="BD545" s="351"/>
      <c r="BE545" s="356">
        <f>BG545+BK545</f>
        <v>383809.64143999998</v>
      </c>
      <c r="BF545" s="398">
        <f t="shared" si="620"/>
        <v>0.65091602225522993</v>
      </c>
      <c r="BG545" s="356">
        <f>BG546+BG547</f>
        <v>383809.64143999998</v>
      </c>
      <c r="BH545" s="357">
        <f t="shared" si="677"/>
        <v>0.6548752464308808</v>
      </c>
      <c r="BI545" s="356"/>
      <c r="BJ545" s="351"/>
      <c r="BK545" s="356"/>
      <c r="BL545" s="351"/>
    </row>
    <row r="546" spans="2:64" s="43" customFormat="1" ht="66.75" hidden="1" customHeight="1" x14ac:dyDescent="0.25">
      <c r="B546" s="484"/>
      <c r="C546" s="158" t="s">
        <v>90</v>
      </c>
      <c r="D546" s="355"/>
      <c r="E546" s="355">
        <f>F546</f>
        <v>169786.77174</v>
      </c>
      <c r="F546" s="355">
        <v>169786.77174</v>
      </c>
      <c r="G546" s="355">
        <v>0</v>
      </c>
      <c r="H546" s="355">
        <f t="shared" si="669"/>
        <v>397000.07631999999</v>
      </c>
      <c r="I546" s="355">
        <f>L546-F546</f>
        <v>397000.07631999999</v>
      </c>
      <c r="J546" s="355"/>
      <c r="K546" s="354">
        <f t="shared" si="678"/>
        <v>566786.84805999999</v>
      </c>
      <c r="L546" s="354">
        <v>566786.84805999999</v>
      </c>
      <c r="M546" s="354"/>
      <c r="N546" s="354"/>
      <c r="O546" s="354"/>
      <c r="P546" s="354">
        <f>R546</f>
        <v>269865.03208999999</v>
      </c>
      <c r="Q546" s="338">
        <f t="shared" si="679"/>
        <v>0.47613142932602437</v>
      </c>
      <c r="R546" s="354">
        <v>269865.03208999999</v>
      </c>
      <c r="S546" s="338">
        <f t="shared" si="680"/>
        <v>0.47613142932602437</v>
      </c>
      <c r="T546" s="338"/>
      <c r="U546" s="338"/>
      <c r="V546" s="355"/>
      <c r="W546" s="485"/>
      <c r="X546" s="355"/>
      <c r="Y546" s="355"/>
      <c r="Z546" s="354">
        <f>AB546</f>
        <v>197296.09054</v>
      </c>
      <c r="AA546" s="338">
        <f t="shared" si="672"/>
        <v>0.34809574572046925</v>
      </c>
      <c r="AB546" s="354">
        <v>197296.09054</v>
      </c>
      <c r="AC546" s="338">
        <f t="shared" si="673"/>
        <v>0.34809574572046925</v>
      </c>
      <c r="AD546" s="338"/>
      <c r="AE546" s="338"/>
      <c r="AF546" s="355"/>
      <c r="AG546" s="355"/>
      <c r="AH546" s="355"/>
      <c r="AI546" s="355"/>
      <c r="AJ546" s="354">
        <f>AL546</f>
        <v>564042.61736999999</v>
      </c>
      <c r="AK546" s="338">
        <f t="shared" si="675"/>
        <v>0.99515826681689434</v>
      </c>
      <c r="AL546" s="354">
        <v>564042.61736999999</v>
      </c>
      <c r="AM546" s="338">
        <f t="shared" si="676"/>
        <v>0.99515826681689434</v>
      </c>
      <c r="AN546" s="338"/>
      <c r="AO546" s="338"/>
      <c r="AP546" s="354"/>
      <c r="AQ546" s="355"/>
      <c r="AR546" s="354"/>
      <c r="AS546" s="355"/>
      <c r="AT546" s="351">
        <f>BB546-AF546</f>
        <v>566786.84805999999</v>
      </c>
      <c r="AU546" s="351"/>
      <c r="AV546" s="351"/>
      <c r="AW546" s="351">
        <f t="shared" si="681"/>
        <v>-194551.85985000001</v>
      </c>
      <c r="AX546" s="351">
        <f>BE546-AJ546</f>
        <v>-194551.85985000001</v>
      </c>
      <c r="AY546" s="351"/>
      <c r="AZ546" s="351"/>
      <c r="BA546" s="351">
        <f t="shared" si="682"/>
        <v>566786.84805999999</v>
      </c>
      <c r="BB546" s="351">
        <f>L546</f>
        <v>566786.84805999999</v>
      </c>
      <c r="BC546" s="351"/>
      <c r="BD546" s="351"/>
      <c r="BE546" s="356">
        <f>BG546</f>
        <v>369490.75751999998</v>
      </c>
      <c r="BF546" s="486">
        <f t="shared" si="620"/>
        <v>0.65190425427953069</v>
      </c>
      <c r="BG546" s="356">
        <f>L546-AB546</f>
        <v>369490.75751999998</v>
      </c>
      <c r="BH546" s="357">
        <f t="shared" si="677"/>
        <v>0.65507595727934487</v>
      </c>
      <c r="BI546" s="356"/>
      <c r="BJ546" s="351"/>
      <c r="BK546" s="356"/>
      <c r="BL546" s="351"/>
    </row>
    <row r="547" spans="2:64" s="43" customFormat="1" ht="66.75" hidden="1" customHeight="1" x14ac:dyDescent="0.25">
      <c r="B547" s="484"/>
      <c r="C547" s="158" t="s">
        <v>75</v>
      </c>
      <c r="D547" s="355"/>
      <c r="E547" s="355">
        <f>F547+G547</f>
        <v>5162.3214399999997</v>
      </c>
      <c r="F547" s="355">
        <v>5162.3214399999997</v>
      </c>
      <c r="G547" s="355">
        <v>0</v>
      </c>
      <c r="H547" s="355">
        <f t="shared" si="669"/>
        <v>17696.23531</v>
      </c>
      <c r="I547" s="355">
        <f>L547-F547</f>
        <v>17696.23531</v>
      </c>
      <c r="J547" s="355"/>
      <c r="K547" s="354">
        <f t="shared" si="678"/>
        <v>22858.55675</v>
      </c>
      <c r="L547" s="354">
        <v>22858.55675</v>
      </c>
      <c r="M547" s="354"/>
      <c r="N547" s="354"/>
      <c r="O547" s="354"/>
      <c r="P547" s="354">
        <f>R547+X547</f>
        <v>8170.2363400000004</v>
      </c>
      <c r="Q547" s="338">
        <f t="shared" si="679"/>
        <v>0.3574257303011924</v>
      </c>
      <c r="R547" s="354">
        <v>8170.2363400000004</v>
      </c>
      <c r="S547" s="338">
        <f t="shared" si="680"/>
        <v>0.3574257303011924</v>
      </c>
      <c r="T547" s="338"/>
      <c r="U547" s="338"/>
      <c r="V547" s="355"/>
      <c r="W547" s="485"/>
      <c r="X547" s="355"/>
      <c r="Y547" s="355"/>
      <c r="Z547" s="354">
        <f>AB547+AH547</f>
        <v>8539.6728299999995</v>
      </c>
      <c r="AA547" s="338">
        <f t="shared" si="672"/>
        <v>0.37358757700220946</v>
      </c>
      <c r="AB547" s="354">
        <v>8539.6728299999995</v>
      </c>
      <c r="AC547" s="338">
        <f t="shared" si="673"/>
        <v>0.37358757700220946</v>
      </c>
      <c r="AD547" s="338"/>
      <c r="AE547" s="338"/>
      <c r="AF547" s="355"/>
      <c r="AG547" s="355"/>
      <c r="AH547" s="355"/>
      <c r="AI547" s="355"/>
      <c r="AJ547" s="354">
        <f>AL547+AR547</f>
        <v>22037.927790000002</v>
      </c>
      <c r="AK547" s="338">
        <f t="shared" si="675"/>
        <v>0.9640997037137965</v>
      </c>
      <c r="AL547" s="354">
        <v>22037.927790000002</v>
      </c>
      <c r="AM547" s="338">
        <f t="shared" si="676"/>
        <v>0.9640997037137965</v>
      </c>
      <c r="AN547" s="338"/>
      <c r="AO547" s="338"/>
      <c r="AP547" s="354"/>
      <c r="AQ547" s="355"/>
      <c r="AR547" s="354"/>
      <c r="AS547" s="355"/>
      <c r="AT547" s="351">
        <f>AL547</f>
        <v>22037.927790000002</v>
      </c>
      <c r="AU547" s="351"/>
      <c r="AV547" s="351"/>
      <c r="AW547" s="351">
        <f t="shared" si="681"/>
        <v>0</v>
      </c>
      <c r="AX547" s="351">
        <f>AR547</f>
        <v>0</v>
      </c>
      <c r="AY547" s="351"/>
      <c r="AZ547" s="351"/>
      <c r="BA547" s="351">
        <f t="shared" si="682"/>
        <v>22858.55675</v>
      </c>
      <c r="BB547" s="351">
        <f>L547</f>
        <v>22858.55675</v>
      </c>
      <c r="BC547" s="351"/>
      <c r="BD547" s="351"/>
      <c r="BE547" s="356">
        <f>BG547+BK547</f>
        <v>14318.88392</v>
      </c>
      <c r="BF547" s="486">
        <f t="shared" si="620"/>
        <v>0.62641242299779054</v>
      </c>
      <c r="BG547" s="356">
        <f>L547-AB547</f>
        <v>14318.88392</v>
      </c>
      <c r="BH547" s="357">
        <f t="shared" si="677"/>
        <v>0.64973821751505068</v>
      </c>
      <c r="BI547" s="356"/>
      <c r="BJ547" s="351"/>
      <c r="BK547" s="356"/>
      <c r="BL547" s="351"/>
    </row>
    <row r="548" spans="2:64" s="43" customFormat="1" ht="105" hidden="1" customHeight="1" x14ac:dyDescent="0.25">
      <c r="B548" s="232" t="s">
        <v>71</v>
      </c>
      <c r="C548" s="197" t="s">
        <v>392</v>
      </c>
      <c r="D548" s="355"/>
      <c r="E548" s="355"/>
      <c r="F548" s="355"/>
      <c r="G548" s="355"/>
      <c r="H548" s="303"/>
      <c r="I548" s="355"/>
      <c r="J548" s="355"/>
      <c r="K548" s="354">
        <f>L548</f>
        <v>0</v>
      </c>
      <c r="L548" s="354">
        <f>L549+L550</f>
        <v>0</v>
      </c>
      <c r="M548" s="354"/>
      <c r="N548" s="354"/>
      <c r="O548" s="354"/>
      <c r="P548" s="354">
        <v>0</v>
      </c>
      <c r="Q548" s="338">
        <v>0</v>
      </c>
      <c r="R548" s="354"/>
      <c r="S548" s="338"/>
      <c r="T548" s="338"/>
      <c r="U548" s="338"/>
      <c r="V548" s="355"/>
      <c r="W548" s="337"/>
      <c r="X548" s="355"/>
      <c r="Y548" s="355"/>
      <c r="Z548" s="354">
        <f>AB548</f>
        <v>0</v>
      </c>
      <c r="AA548" s="338" t="e">
        <f t="shared" si="672"/>
        <v>#DIV/0!</v>
      </c>
      <c r="AB548" s="354">
        <v>0</v>
      </c>
      <c r="AC548" s="338" t="e">
        <f t="shared" si="673"/>
        <v>#DIV/0!</v>
      </c>
      <c r="AD548" s="338"/>
      <c r="AE548" s="338"/>
      <c r="AF548" s="355"/>
      <c r="AG548" s="355"/>
      <c r="AH548" s="355"/>
      <c r="AI548" s="355"/>
      <c r="AJ548" s="354">
        <f>AJ549</f>
        <v>0</v>
      </c>
      <c r="AK548" s="338">
        <v>0</v>
      </c>
      <c r="AL548" s="354">
        <f>AL549</f>
        <v>0</v>
      </c>
      <c r="AM548" s="338"/>
      <c r="AN548" s="338"/>
      <c r="AO548" s="338"/>
      <c r="AP548" s="354"/>
      <c r="AQ548" s="355"/>
      <c r="AR548" s="354"/>
      <c r="AS548" s="355"/>
      <c r="AT548" s="351"/>
      <c r="AU548" s="351"/>
      <c r="AV548" s="351"/>
      <c r="AW548" s="331"/>
      <c r="AX548" s="351"/>
      <c r="AY548" s="351"/>
      <c r="AZ548" s="351"/>
      <c r="BA548" s="331"/>
      <c r="BB548" s="351"/>
      <c r="BC548" s="351"/>
      <c r="BD548" s="351"/>
      <c r="BE548" s="356"/>
      <c r="BF548" s="398"/>
      <c r="BG548" s="356"/>
      <c r="BH548" s="357"/>
      <c r="BI548" s="356"/>
      <c r="BJ548" s="351"/>
      <c r="BK548" s="356"/>
      <c r="BL548" s="351"/>
    </row>
    <row r="549" spans="2:64" s="43" customFormat="1" ht="66.75" hidden="1" customHeight="1" x14ac:dyDescent="0.25">
      <c r="B549" s="484"/>
      <c r="C549" s="158" t="s">
        <v>90</v>
      </c>
      <c r="D549" s="355"/>
      <c r="E549" s="355">
        <f>F549</f>
        <v>169786.77174</v>
      </c>
      <c r="F549" s="355">
        <v>169786.77174</v>
      </c>
      <c r="G549" s="355">
        <v>0</v>
      </c>
      <c r="H549" s="355">
        <f t="shared" ref="H549" si="695">I549</f>
        <v>-169786.77174</v>
      </c>
      <c r="I549" s="355">
        <f>L549-F549</f>
        <v>-169786.77174</v>
      </c>
      <c r="J549" s="355"/>
      <c r="K549" s="354">
        <f t="shared" ref="K549:K550" si="696">L549</f>
        <v>0</v>
      </c>
      <c r="L549" s="354">
        <v>0</v>
      </c>
      <c r="M549" s="354"/>
      <c r="N549" s="354"/>
      <c r="O549" s="354"/>
      <c r="P549" s="354">
        <f>R549</f>
        <v>0</v>
      </c>
      <c r="Q549" s="338" t="e">
        <f t="shared" ref="Q549" si="697">P549/K549</f>
        <v>#DIV/0!</v>
      </c>
      <c r="R549" s="354">
        <v>0</v>
      </c>
      <c r="S549" s="338" t="e">
        <f t="shared" ref="S549" si="698">R549/L549</f>
        <v>#DIV/0!</v>
      </c>
      <c r="T549" s="338"/>
      <c r="U549" s="338"/>
      <c r="V549" s="355"/>
      <c r="W549" s="485"/>
      <c r="X549" s="355"/>
      <c r="Y549" s="355"/>
      <c r="Z549" s="354">
        <f>AB549</f>
        <v>0</v>
      </c>
      <c r="AA549" s="338" t="e">
        <f t="shared" ref="AA549" si="699">Z549/K549</f>
        <v>#DIV/0!</v>
      </c>
      <c r="AB549" s="354"/>
      <c r="AC549" s="338" t="e">
        <f t="shared" ref="AC549" si="700">AB549/L549</f>
        <v>#DIV/0!</v>
      </c>
      <c r="AD549" s="338"/>
      <c r="AE549" s="338"/>
      <c r="AF549" s="355"/>
      <c r="AG549" s="355"/>
      <c r="AH549" s="355"/>
      <c r="AI549" s="355"/>
      <c r="AJ549" s="354">
        <f>AL549</f>
        <v>0</v>
      </c>
      <c r="AK549" s="338" t="e">
        <f t="shared" ref="AK549" si="701">AJ549/K549</f>
        <v>#DIV/0!</v>
      </c>
      <c r="AL549" s="354">
        <v>0</v>
      </c>
      <c r="AM549" s="338" t="e">
        <f t="shared" ref="AM549" si="702">AL549/L549</f>
        <v>#DIV/0!</v>
      </c>
      <c r="AN549" s="338"/>
      <c r="AO549" s="338"/>
      <c r="AP549" s="354"/>
      <c r="AQ549" s="355"/>
      <c r="AR549" s="354"/>
      <c r="AS549" s="355"/>
      <c r="AT549" s="351">
        <f>BB549-AF549</f>
        <v>0</v>
      </c>
      <c r="AU549" s="351"/>
      <c r="AV549" s="351"/>
      <c r="AW549" s="351">
        <f t="shared" ref="AW549" si="703">AX549</f>
        <v>0</v>
      </c>
      <c r="AX549" s="351">
        <f>BE549-AJ549</f>
        <v>0</v>
      </c>
      <c r="AY549" s="351"/>
      <c r="AZ549" s="351"/>
      <c r="BA549" s="351">
        <f t="shared" ref="BA549" si="704">BB549</f>
        <v>0</v>
      </c>
      <c r="BB549" s="351">
        <f>L549</f>
        <v>0</v>
      </c>
      <c r="BC549" s="351"/>
      <c r="BD549" s="351"/>
      <c r="BE549" s="356">
        <f>BG549</f>
        <v>0</v>
      </c>
      <c r="BF549" s="486" t="e">
        <f t="shared" ref="BF549" si="705">BE549/K549</f>
        <v>#DIV/0!</v>
      </c>
      <c r="BG549" s="356">
        <f>L549-AB549</f>
        <v>0</v>
      </c>
      <c r="BH549" s="357" t="e">
        <f t="shared" ref="BH549" si="706">BG549/AJ549</f>
        <v>#DIV/0!</v>
      </c>
      <c r="BI549" s="356"/>
      <c r="BJ549" s="351"/>
      <c r="BK549" s="356"/>
      <c r="BL549" s="351"/>
    </row>
    <row r="550" spans="2:64" s="43" customFormat="1" ht="66.75" hidden="1" customHeight="1" x14ac:dyDescent="0.25">
      <c r="B550" s="484"/>
      <c r="C550" s="158" t="s">
        <v>75</v>
      </c>
      <c r="D550" s="355"/>
      <c r="E550" s="355"/>
      <c r="F550" s="355"/>
      <c r="G550" s="355"/>
      <c r="H550" s="355"/>
      <c r="I550" s="355"/>
      <c r="J550" s="355"/>
      <c r="K550" s="354">
        <f t="shared" si="696"/>
        <v>0</v>
      </c>
      <c r="L550" s="354">
        <v>0</v>
      </c>
      <c r="M550" s="354"/>
      <c r="N550" s="354"/>
      <c r="O550" s="354"/>
      <c r="P550" s="354"/>
      <c r="Q550" s="338"/>
      <c r="R550" s="354"/>
      <c r="S550" s="338"/>
      <c r="T550" s="338"/>
      <c r="U550" s="338"/>
      <c r="V550" s="355"/>
      <c r="W550" s="485"/>
      <c r="X550" s="355"/>
      <c r="Y550" s="355"/>
      <c r="Z550" s="354"/>
      <c r="AA550" s="338"/>
      <c r="AB550" s="354"/>
      <c r="AC550" s="338"/>
      <c r="AD550" s="338"/>
      <c r="AE550" s="338"/>
      <c r="AF550" s="355"/>
      <c r="AG550" s="355"/>
      <c r="AH550" s="355"/>
      <c r="AI550" s="355"/>
      <c r="AJ550" s="354"/>
      <c r="AK550" s="338"/>
      <c r="AL550" s="354"/>
      <c r="AM550" s="338"/>
      <c r="AN550" s="338"/>
      <c r="AO550" s="338"/>
      <c r="AP550" s="354"/>
      <c r="AQ550" s="355"/>
      <c r="AR550" s="354"/>
      <c r="AS550" s="355"/>
      <c r="AT550" s="351"/>
      <c r="AU550" s="351"/>
      <c r="AV550" s="351"/>
      <c r="AW550" s="351"/>
      <c r="AX550" s="351"/>
      <c r="AY550" s="351"/>
      <c r="AZ550" s="351"/>
      <c r="BA550" s="351"/>
      <c r="BB550" s="351"/>
      <c r="BC550" s="351"/>
      <c r="BD550" s="351"/>
      <c r="BE550" s="356"/>
      <c r="BF550" s="486"/>
      <c r="BG550" s="356"/>
      <c r="BH550" s="357"/>
      <c r="BI550" s="356"/>
      <c r="BJ550" s="351"/>
      <c r="BK550" s="356"/>
      <c r="BL550" s="351"/>
    </row>
    <row r="551" spans="2:64" s="43" customFormat="1" ht="66.75" customHeight="1" x14ac:dyDescent="0.25">
      <c r="B551" s="232" t="s">
        <v>71</v>
      </c>
      <c r="C551" s="197" t="s">
        <v>317</v>
      </c>
      <c r="D551" s="355"/>
      <c r="E551" s="355">
        <f>F551+G551</f>
        <v>8536.1158599999999</v>
      </c>
      <c r="F551" s="355">
        <f>F552+F553</f>
        <v>8536.1158599999999</v>
      </c>
      <c r="G551" s="355">
        <f>G552+G553</f>
        <v>0</v>
      </c>
      <c r="H551" s="303">
        <f t="shared" si="669"/>
        <v>43608.84779</v>
      </c>
      <c r="I551" s="355">
        <f>I552+I553</f>
        <v>43608.84779</v>
      </c>
      <c r="J551" s="355"/>
      <c r="K551" s="354">
        <f t="shared" si="678"/>
        <v>52144.963649999998</v>
      </c>
      <c r="L551" s="354">
        <v>52144.963649999998</v>
      </c>
      <c r="M551" s="354"/>
      <c r="N551" s="354"/>
      <c r="O551" s="354">
        <f>O552+O553</f>
        <v>0</v>
      </c>
      <c r="P551" s="354">
        <f>R551+X551</f>
        <v>11593.34131</v>
      </c>
      <c r="Q551" s="338">
        <f t="shared" si="679"/>
        <v>0.222329070700196</v>
      </c>
      <c r="R551" s="354">
        <f>R552+R553</f>
        <v>11593.34131</v>
      </c>
      <c r="S551" s="338">
        <f t="shared" si="680"/>
        <v>0.222329070700196</v>
      </c>
      <c r="T551" s="338"/>
      <c r="U551" s="338"/>
      <c r="V551" s="355"/>
      <c r="W551" s="337"/>
      <c r="X551" s="355">
        <f>X552+X553</f>
        <v>0</v>
      </c>
      <c r="Y551" s="355"/>
      <c r="Z551" s="354">
        <f>AB551+AH551</f>
        <v>13113.554840000001</v>
      </c>
      <c r="AA551" s="338">
        <f t="shared" si="672"/>
        <v>0.25148267295800486</v>
      </c>
      <c r="AB551" s="354">
        <f>AB553</f>
        <v>13113.554840000001</v>
      </c>
      <c r="AC551" s="338">
        <f t="shared" si="673"/>
        <v>0.25148267295800486</v>
      </c>
      <c r="AD551" s="338"/>
      <c r="AE551" s="338"/>
      <c r="AF551" s="355"/>
      <c r="AG551" s="355"/>
      <c r="AH551" s="355">
        <f>AH552+AH553</f>
        <v>0</v>
      </c>
      <c r="AI551" s="355"/>
      <c r="AJ551" s="354">
        <f>AL551+AR551</f>
        <v>50272.649740000001</v>
      </c>
      <c r="AK551" s="338">
        <f t="shared" si="675"/>
        <v>0.96409406050089375</v>
      </c>
      <c r="AL551" s="354">
        <f>AL553</f>
        <v>50272.649740000001</v>
      </c>
      <c r="AM551" s="338">
        <f t="shared" si="676"/>
        <v>0.96409406050089375</v>
      </c>
      <c r="AN551" s="338"/>
      <c r="AO551" s="338"/>
      <c r="AP551" s="354"/>
      <c r="AQ551" s="355"/>
      <c r="AR551" s="354">
        <f>AR552+AR553</f>
        <v>0</v>
      </c>
      <c r="AS551" s="355"/>
      <c r="AT551" s="351">
        <f>AT552+AT553</f>
        <v>52144.963649999998</v>
      </c>
      <c r="AU551" s="351"/>
      <c r="AV551" s="351">
        <f>AV552+AV553</f>
        <v>0</v>
      </c>
      <c r="AW551" s="331">
        <f t="shared" si="681"/>
        <v>-11241.240930000007</v>
      </c>
      <c r="AX551" s="351">
        <f>AX552+AX553</f>
        <v>-11241.240930000007</v>
      </c>
      <c r="AY551" s="351"/>
      <c r="AZ551" s="351">
        <f>AZ552+AZ553</f>
        <v>0</v>
      </c>
      <c r="BA551" s="331">
        <f t="shared" si="682"/>
        <v>52144.963649999998</v>
      </c>
      <c r="BB551" s="351">
        <f>BB552+BB553</f>
        <v>52144.963649999998</v>
      </c>
      <c r="BC551" s="351"/>
      <c r="BD551" s="351"/>
      <c r="BE551" s="356">
        <f>BG551+BK551</f>
        <v>39031.408809999994</v>
      </c>
      <c r="BF551" s="398">
        <f t="shared" si="620"/>
        <v>0.74851732704199503</v>
      </c>
      <c r="BG551" s="356">
        <f>BG552+BG553</f>
        <v>39031.408809999994</v>
      </c>
      <c r="BH551" s="357">
        <f t="shared" si="677"/>
        <v>0.77639450102317187</v>
      </c>
      <c r="BI551" s="356"/>
      <c r="BJ551" s="351"/>
      <c r="BK551" s="356"/>
      <c r="BL551" s="351"/>
    </row>
    <row r="552" spans="2:64" s="43" customFormat="1" ht="66.75" hidden="1" customHeight="1" x14ac:dyDescent="0.25">
      <c r="B552" s="232"/>
      <c r="C552" s="158" t="s">
        <v>90</v>
      </c>
      <c r="D552" s="355"/>
      <c r="E552" s="355">
        <f>F552+G552</f>
        <v>0</v>
      </c>
      <c r="F552" s="355">
        <v>0</v>
      </c>
      <c r="G552" s="355">
        <v>0</v>
      </c>
      <c r="H552" s="303">
        <f t="shared" si="669"/>
        <v>0</v>
      </c>
      <c r="I552" s="355">
        <f>L552-F552</f>
        <v>0</v>
      </c>
      <c r="J552" s="355"/>
      <c r="K552" s="354">
        <f t="shared" si="678"/>
        <v>0</v>
      </c>
      <c r="L552" s="354">
        <v>0</v>
      </c>
      <c r="M552" s="354"/>
      <c r="N552" s="354"/>
      <c r="O552" s="354"/>
      <c r="P552" s="354">
        <f>R552+X552</f>
        <v>0</v>
      </c>
      <c r="Q552" s="338">
        <v>0</v>
      </c>
      <c r="R552" s="354">
        <f>AF552-L552</f>
        <v>0</v>
      </c>
      <c r="S552" s="338">
        <v>0</v>
      </c>
      <c r="T552" s="338"/>
      <c r="U552" s="338"/>
      <c r="V552" s="355"/>
      <c r="W552" s="337"/>
      <c r="X552" s="355"/>
      <c r="Y552" s="355"/>
      <c r="Z552" s="354">
        <f>AB552+AH552</f>
        <v>0</v>
      </c>
      <c r="AA552" s="338" t="e">
        <f t="shared" si="672"/>
        <v>#DIV/0!</v>
      </c>
      <c r="AB552" s="354"/>
      <c r="AC552" s="338" t="e">
        <f t="shared" si="673"/>
        <v>#DIV/0!</v>
      </c>
      <c r="AD552" s="338"/>
      <c r="AE552" s="338"/>
      <c r="AF552" s="355"/>
      <c r="AG552" s="355"/>
      <c r="AH552" s="355"/>
      <c r="AI552" s="355"/>
      <c r="AJ552" s="354">
        <f>AL552+AR552</f>
        <v>0</v>
      </c>
      <c r="AK552" s="338" t="e">
        <f t="shared" si="675"/>
        <v>#DIV/0!</v>
      </c>
      <c r="AL552" s="354"/>
      <c r="AM552" s="338" t="e">
        <f t="shared" si="676"/>
        <v>#DIV/0!</v>
      </c>
      <c r="AN552" s="338"/>
      <c r="AO552" s="338"/>
      <c r="AP552" s="354"/>
      <c r="AQ552" s="355"/>
      <c r="AR552" s="354"/>
      <c r="AS552" s="355"/>
      <c r="AT552" s="351">
        <f>BB552-AF552</f>
        <v>0</v>
      </c>
      <c r="AU552" s="351"/>
      <c r="AV552" s="351"/>
      <c r="AW552" s="331">
        <f t="shared" si="681"/>
        <v>0</v>
      </c>
      <c r="AX552" s="351">
        <f>BE552-AJ552</f>
        <v>0</v>
      </c>
      <c r="AY552" s="351"/>
      <c r="AZ552" s="351"/>
      <c r="BA552" s="331">
        <f t="shared" si="682"/>
        <v>0</v>
      </c>
      <c r="BB552" s="351">
        <f>AF552</f>
        <v>0</v>
      </c>
      <c r="BC552" s="351"/>
      <c r="BD552" s="351"/>
      <c r="BE552" s="356">
        <f>BG552+BK552</f>
        <v>0</v>
      </c>
      <c r="BF552" s="398" t="e">
        <f t="shared" si="620"/>
        <v>#DIV/0!</v>
      </c>
      <c r="BG552" s="356">
        <f>L552-AB552</f>
        <v>0</v>
      </c>
      <c r="BH552" s="357" t="e">
        <f t="shared" si="677"/>
        <v>#DIV/0!</v>
      </c>
      <c r="BI552" s="356"/>
      <c r="BJ552" s="351"/>
      <c r="BK552" s="356"/>
      <c r="BL552" s="351"/>
    </row>
    <row r="553" spans="2:64" s="43" customFormat="1" ht="66.75" hidden="1" customHeight="1" x14ac:dyDescent="0.25">
      <c r="B553" s="232"/>
      <c r="C553" s="158" t="s">
        <v>75</v>
      </c>
      <c r="D553" s="355"/>
      <c r="E553" s="355">
        <f>F553+G553</f>
        <v>8536.1158599999999</v>
      </c>
      <c r="F553" s="355">
        <v>8536.1158599999999</v>
      </c>
      <c r="G553" s="355"/>
      <c r="H553" s="303">
        <f t="shared" si="669"/>
        <v>43608.84779</v>
      </c>
      <c r="I553" s="355">
        <f>L553-F553</f>
        <v>43608.84779</v>
      </c>
      <c r="J553" s="355"/>
      <c r="K553" s="354">
        <f t="shared" si="678"/>
        <v>52144.963649999998</v>
      </c>
      <c r="L553" s="354">
        <v>52144.963649999998</v>
      </c>
      <c r="M553" s="354"/>
      <c r="N553" s="354"/>
      <c r="O553" s="354"/>
      <c r="P553" s="354">
        <f>R553+X553</f>
        <v>11593.34131</v>
      </c>
      <c r="Q553" s="338">
        <f t="shared" si="679"/>
        <v>0.222329070700196</v>
      </c>
      <c r="R553" s="354">
        <v>11593.34131</v>
      </c>
      <c r="S553" s="338">
        <f t="shared" si="680"/>
        <v>0.222329070700196</v>
      </c>
      <c r="T553" s="338"/>
      <c r="U553" s="338"/>
      <c r="V553" s="355"/>
      <c r="W553" s="337"/>
      <c r="X553" s="355"/>
      <c r="Y553" s="355"/>
      <c r="Z553" s="354">
        <f>AB553+AH553</f>
        <v>13113.554840000001</v>
      </c>
      <c r="AA553" s="338">
        <f t="shared" si="672"/>
        <v>0.25148267295800486</v>
      </c>
      <c r="AB553" s="354">
        <v>13113.554840000001</v>
      </c>
      <c r="AC553" s="338">
        <f t="shared" si="673"/>
        <v>0.25148267295800486</v>
      </c>
      <c r="AD553" s="338"/>
      <c r="AE553" s="338"/>
      <c r="AF553" s="355"/>
      <c r="AG553" s="355"/>
      <c r="AH553" s="355"/>
      <c r="AI553" s="355"/>
      <c r="AJ553" s="354">
        <f>AL553+AR553</f>
        <v>50272.649740000001</v>
      </c>
      <c r="AK553" s="338">
        <f t="shared" si="675"/>
        <v>0.96409406050089375</v>
      </c>
      <c r="AL553" s="354">
        <v>50272.649740000001</v>
      </c>
      <c r="AM553" s="338">
        <f t="shared" si="676"/>
        <v>0.96409406050089375</v>
      </c>
      <c r="AN553" s="338"/>
      <c r="AO553" s="338"/>
      <c r="AP553" s="354"/>
      <c r="AQ553" s="355"/>
      <c r="AR553" s="354"/>
      <c r="AS553" s="355"/>
      <c r="AT553" s="351">
        <f>BB553-AF553</f>
        <v>52144.963649999998</v>
      </c>
      <c r="AU553" s="351"/>
      <c r="AV553" s="351"/>
      <c r="AW553" s="331">
        <f t="shared" si="681"/>
        <v>-11241.240930000007</v>
      </c>
      <c r="AX553" s="351">
        <f>BE553-AJ553</f>
        <v>-11241.240930000007</v>
      </c>
      <c r="AY553" s="351"/>
      <c r="AZ553" s="351"/>
      <c r="BA553" s="331">
        <f t="shared" si="682"/>
        <v>52144.963649999998</v>
      </c>
      <c r="BB553" s="351">
        <f>L553</f>
        <v>52144.963649999998</v>
      </c>
      <c r="BC553" s="351"/>
      <c r="BD553" s="351"/>
      <c r="BE553" s="356">
        <f>BG553+BK553</f>
        <v>39031.408809999994</v>
      </c>
      <c r="BF553" s="398">
        <f t="shared" si="620"/>
        <v>0.74851732704199503</v>
      </c>
      <c r="BG553" s="356">
        <f>L553-AB553</f>
        <v>39031.408809999994</v>
      </c>
      <c r="BH553" s="357">
        <f t="shared" si="677"/>
        <v>0.77639450102317187</v>
      </c>
      <c r="BI553" s="356"/>
      <c r="BJ553" s="351"/>
      <c r="BK553" s="356"/>
      <c r="BL553" s="351"/>
    </row>
    <row r="554" spans="2:64" s="43" customFormat="1" ht="66.75" customHeight="1" x14ac:dyDescent="0.25">
      <c r="B554" s="232" t="s">
        <v>31</v>
      </c>
      <c r="C554" s="197" t="s">
        <v>318</v>
      </c>
      <c r="D554" s="355"/>
      <c r="E554" s="355">
        <f>F554</f>
        <v>638.27878999999996</v>
      </c>
      <c r="F554" s="355">
        <f>F555+F556</f>
        <v>638.27878999999996</v>
      </c>
      <c r="G554" s="355"/>
      <c r="H554" s="303">
        <f t="shared" si="669"/>
        <v>0</v>
      </c>
      <c r="I554" s="355"/>
      <c r="J554" s="355"/>
      <c r="K554" s="354">
        <f t="shared" si="678"/>
        <v>63374.023289999997</v>
      </c>
      <c r="L554" s="354">
        <f>L555+L556</f>
        <v>63374.023289999997</v>
      </c>
      <c r="M554" s="354"/>
      <c r="N554" s="354"/>
      <c r="O554" s="354"/>
      <c r="P554" s="354">
        <f>R554</f>
        <v>61036.121090000001</v>
      </c>
      <c r="Q554" s="338">
        <f t="shared" si="679"/>
        <v>0.96310945591537189</v>
      </c>
      <c r="R554" s="354">
        <f>R555+R556</f>
        <v>61036.121090000001</v>
      </c>
      <c r="S554" s="338">
        <f t="shared" si="680"/>
        <v>0.96310945591537189</v>
      </c>
      <c r="T554" s="338"/>
      <c r="U554" s="338"/>
      <c r="V554" s="355"/>
      <c r="W554" s="337"/>
      <c r="X554" s="355"/>
      <c r="Y554" s="355"/>
      <c r="Z554" s="354">
        <f>AB554</f>
        <v>58579.621509999997</v>
      </c>
      <c r="AA554" s="338">
        <f t="shared" si="672"/>
        <v>0.92434752393641184</v>
      </c>
      <c r="AB554" s="354">
        <f>AB555+AB556</f>
        <v>58579.621509999997</v>
      </c>
      <c r="AC554" s="338">
        <f t="shared" si="673"/>
        <v>0.92434752393641184</v>
      </c>
      <c r="AD554" s="338"/>
      <c r="AE554" s="338"/>
      <c r="AF554" s="355"/>
      <c r="AG554" s="355"/>
      <c r="AH554" s="355"/>
      <c r="AI554" s="355"/>
      <c r="AJ554" s="354">
        <f>AL554</f>
        <v>63374.023289999997</v>
      </c>
      <c r="AK554" s="338">
        <f t="shared" si="675"/>
        <v>1</v>
      </c>
      <c r="AL554" s="354">
        <f>AL555+AL556</f>
        <v>63374.023289999997</v>
      </c>
      <c r="AM554" s="338">
        <f t="shared" si="676"/>
        <v>1</v>
      </c>
      <c r="AN554" s="338"/>
      <c r="AO554" s="338"/>
      <c r="AP554" s="354"/>
      <c r="AQ554" s="355"/>
      <c r="AR554" s="354"/>
      <c r="AS554" s="355"/>
      <c r="AT554" s="351">
        <f>AT555+AT556</f>
        <v>63374.023289999997</v>
      </c>
      <c r="AU554" s="351"/>
      <c r="AV554" s="351"/>
      <c r="AW554" s="331">
        <f t="shared" si="681"/>
        <v>4794.4017800000011</v>
      </c>
      <c r="AX554" s="351">
        <f>AX555+AX556</f>
        <v>4794.4017800000011</v>
      </c>
      <c r="AY554" s="351"/>
      <c r="AZ554" s="351"/>
      <c r="BA554" s="331">
        <f t="shared" si="682"/>
        <v>63374.023289999997</v>
      </c>
      <c r="BB554" s="351">
        <f>BB555+BB556</f>
        <v>63374.023289999997</v>
      </c>
      <c r="BC554" s="351"/>
      <c r="BD554" s="351"/>
      <c r="BE554" s="356">
        <f>BG554</f>
        <v>4794.4017800000011</v>
      </c>
      <c r="BF554" s="398">
        <f t="shared" si="620"/>
        <v>7.5652476063588117E-2</v>
      </c>
      <c r="BG554" s="356">
        <f>BG555+BG556</f>
        <v>4794.4017800000011</v>
      </c>
      <c r="BH554" s="357">
        <f t="shared" si="677"/>
        <v>7.5652476063588117E-2</v>
      </c>
      <c r="BI554" s="356"/>
      <c r="BJ554" s="351"/>
      <c r="BK554" s="356"/>
      <c r="BL554" s="351"/>
    </row>
    <row r="555" spans="2:64" s="43" customFormat="1" ht="39.75" hidden="1" customHeight="1" x14ac:dyDescent="0.25">
      <c r="B555" s="232"/>
      <c r="C555" s="158" t="s">
        <v>219</v>
      </c>
      <c r="D555" s="355"/>
      <c r="E555" s="355">
        <f>F555+G555</f>
        <v>638.27878999999996</v>
      </c>
      <c r="F555" s="355">
        <v>638.27878999999996</v>
      </c>
      <c r="G555" s="355"/>
      <c r="H555" s="303">
        <f t="shared" si="669"/>
        <v>60383.767830000004</v>
      </c>
      <c r="I555" s="355">
        <f>L555-F555</f>
        <v>60383.767830000004</v>
      </c>
      <c r="J555" s="355"/>
      <c r="K555" s="354">
        <f t="shared" si="678"/>
        <v>61022.046620000001</v>
      </c>
      <c r="L555" s="354">
        <v>61022.046620000001</v>
      </c>
      <c r="M555" s="354"/>
      <c r="N555" s="354"/>
      <c r="O555" s="354"/>
      <c r="P555" s="354">
        <f>R555+X555</f>
        <v>60868.438450000001</v>
      </c>
      <c r="Q555" s="338">
        <f t="shared" si="679"/>
        <v>0.99748274306568974</v>
      </c>
      <c r="R555" s="354">
        <v>60868.438450000001</v>
      </c>
      <c r="S555" s="338">
        <f t="shared" si="680"/>
        <v>0.99748274306568974</v>
      </c>
      <c r="T555" s="338"/>
      <c r="U555" s="338"/>
      <c r="V555" s="355"/>
      <c r="W555" s="337"/>
      <c r="X555" s="355"/>
      <c r="Y555" s="355"/>
      <c r="Z555" s="354">
        <f>AB555+AH555</f>
        <v>58460.42871</v>
      </c>
      <c r="AA555" s="338">
        <f t="shared" si="672"/>
        <v>0.9580214356632144</v>
      </c>
      <c r="AB555" s="354">
        <v>58460.42871</v>
      </c>
      <c r="AC555" s="338">
        <f t="shared" si="673"/>
        <v>0.9580214356632144</v>
      </c>
      <c r="AD555" s="338"/>
      <c r="AE555" s="338"/>
      <c r="AF555" s="355"/>
      <c r="AG555" s="355"/>
      <c r="AH555" s="355"/>
      <c r="AI555" s="355"/>
      <c r="AJ555" s="354">
        <f>AL555+AR555</f>
        <v>61022.046620000001</v>
      </c>
      <c r="AK555" s="338">
        <f t="shared" si="675"/>
        <v>1</v>
      </c>
      <c r="AL555" s="354">
        <v>61022.046620000001</v>
      </c>
      <c r="AM555" s="338">
        <f t="shared" si="676"/>
        <v>1</v>
      </c>
      <c r="AN555" s="338"/>
      <c r="AO555" s="338"/>
      <c r="AP555" s="354"/>
      <c r="AQ555" s="355"/>
      <c r="AR555" s="354"/>
      <c r="AS555" s="355"/>
      <c r="AT555" s="351">
        <f>BB555-AF555</f>
        <v>61022.046620000001</v>
      </c>
      <c r="AU555" s="351"/>
      <c r="AV555" s="351"/>
      <c r="AW555" s="331">
        <f t="shared" si="681"/>
        <v>2561.6179100000008</v>
      </c>
      <c r="AX555" s="351">
        <f>BE555</f>
        <v>2561.6179100000008</v>
      </c>
      <c r="AY555" s="351"/>
      <c r="AZ555" s="351"/>
      <c r="BA555" s="331">
        <f t="shared" si="682"/>
        <v>61022.046620000001</v>
      </c>
      <c r="BB555" s="351">
        <f>L555</f>
        <v>61022.046620000001</v>
      </c>
      <c r="BC555" s="351"/>
      <c r="BD555" s="351"/>
      <c r="BE555" s="356">
        <f>BG555+BK555</f>
        <v>2561.6179100000008</v>
      </c>
      <c r="BF555" s="398">
        <f t="shared" si="620"/>
        <v>4.1978564336785609E-2</v>
      </c>
      <c r="BG555" s="356">
        <f>L555-AB555</f>
        <v>2561.6179100000008</v>
      </c>
      <c r="BH555" s="357">
        <f t="shared" si="677"/>
        <v>4.1978564336785609E-2</v>
      </c>
      <c r="BI555" s="356"/>
      <c r="BJ555" s="351"/>
      <c r="BK555" s="356"/>
      <c r="BL555" s="351"/>
    </row>
    <row r="556" spans="2:64" s="43" customFormat="1" ht="39" hidden="1" customHeight="1" x14ac:dyDescent="0.25">
      <c r="B556" s="232"/>
      <c r="C556" s="158" t="s">
        <v>75</v>
      </c>
      <c r="D556" s="355"/>
      <c r="E556" s="355">
        <f>F556+G556</f>
        <v>0</v>
      </c>
      <c r="F556" s="355"/>
      <c r="G556" s="355"/>
      <c r="H556" s="303">
        <f t="shared" si="669"/>
        <v>0</v>
      </c>
      <c r="I556" s="355"/>
      <c r="J556" s="355"/>
      <c r="K556" s="354">
        <f t="shared" si="678"/>
        <v>2351.97667</v>
      </c>
      <c r="L556" s="354">
        <v>2351.97667</v>
      </c>
      <c r="M556" s="354"/>
      <c r="N556" s="354"/>
      <c r="O556" s="354"/>
      <c r="P556" s="354">
        <f>R556+X556</f>
        <v>167.68263999999999</v>
      </c>
      <c r="Q556" s="338">
        <f t="shared" si="679"/>
        <v>7.1294346639926495E-2</v>
      </c>
      <c r="R556" s="354">
        <v>167.68263999999999</v>
      </c>
      <c r="S556" s="338">
        <f t="shared" si="680"/>
        <v>7.1294346639926495E-2</v>
      </c>
      <c r="T556" s="338"/>
      <c r="U556" s="338"/>
      <c r="V556" s="355"/>
      <c r="W556" s="337"/>
      <c r="X556" s="355"/>
      <c r="Y556" s="355"/>
      <c r="Z556" s="354">
        <f>AB556+AH556</f>
        <v>119.19280000000001</v>
      </c>
      <c r="AA556" s="338">
        <f t="shared" si="672"/>
        <v>5.0677713567626501E-2</v>
      </c>
      <c r="AB556" s="354">
        <v>119.19280000000001</v>
      </c>
      <c r="AC556" s="338">
        <f t="shared" si="673"/>
        <v>5.0677713567626501E-2</v>
      </c>
      <c r="AD556" s="338"/>
      <c r="AE556" s="338"/>
      <c r="AF556" s="355"/>
      <c r="AG556" s="355"/>
      <c r="AH556" s="355"/>
      <c r="AI556" s="355"/>
      <c r="AJ556" s="354">
        <f>AL556+AR556</f>
        <v>2351.97667</v>
      </c>
      <c r="AK556" s="338">
        <f t="shared" si="675"/>
        <v>1</v>
      </c>
      <c r="AL556" s="354">
        <v>2351.97667</v>
      </c>
      <c r="AM556" s="338">
        <f t="shared" si="676"/>
        <v>1</v>
      </c>
      <c r="AN556" s="338"/>
      <c r="AO556" s="338"/>
      <c r="AP556" s="354"/>
      <c r="AQ556" s="355"/>
      <c r="AR556" s="354"/>
      <c r="AS556" s="355"/>
      <c r="AT556" s="351">
        <f>BB556-AF556</f>
        <v>2351.97667</v>
      </c>
      <c r="AU556" s="351"/>
      <c r="AV556" s="351"/>
      <c r="AW556" s="331">
        <f t="shared" si="681"/>
        <v>2232.7838700000002</v>
      </c>
      <c r="AX556" s="351">
        <f>BE556</f>
        <v>2232.7838700000002</v>
      </c>
      <c r="AY556" s="351"/>
      <c r="AZ556" s="351"/>
      <c r="BA556" s="331">
        <f t="shared" si="682"/>
        <v>2351.97667</v>
      </c>
      <c r="BB556" s="351">
        <f>L556</f>
        <v>2351.97667</v>
      </c>
      <c r="BC556" s="351"/>
      <c r="BD556" s="351"/>
      <c r="BE556" s="356">
        <f>BG556+BK556</f>
        <v>2232.7838700000002</v>
      </c>
      <c r="BF556" s="398">
        <f t="shared" si="620"/>
        <v>0.9493222864323736</v>
      </c>
      <c r="BG556" s="356">
        <f>L556-AB556</f>
        <v>2232.7838700000002</v>
      </c>
      <c r="BH556" s="357">
        <f t="shared" si="677"/>
        <v>0.9493222864323736</v>
      </c>
      <c r="BI556" s="356"/>
      <c r="BJ556" s="351"/>
      <c r="BK556" s="356"/>
      <c r="BL556" s="351"/>
    </row>
    <row r="557" spans="2:64" s="43" customFormat="1" ht="66.75" hidden="1" customHeight="1" x14ac:dyDescent="0.25">
      <c r="B557" s="232"/>
      <c r="C557" s="196" t="s">
        <v>314</v>
      </c>
      <c r="D557" s="355"/>
      <c r="E557" s="355"/>
      <c r="F557" s="355"/>
      <c r="G557" s="355"/>
      <c r="H557" s="303"/>
      <c r="I557" s="355"/>
      <c r="J557" s="355"/>
      <c r="K557" s="229">
        <f>L557</f>
        <v>0</v>
      </c>
      <c r="L557" s="354">
        <f>L558</f>
        <v>0</v>
      </c>
      <c r="M557" s="354"/>
      <c r="N557" s="354"/>
      <c r="O557" s="354"/>
      <c r="P557" s="229">
        <f>R557+X557</f>
        <v>0</v>
      </c>
      <c r="Q557" s="338" t="e">
        <f t="shared" si="679"/>
        <v>#DIV/0!</v>
      </c>
      <c r="R557" s="354">
        <f>R558</f>
        <v>0</v>
      </c>
      <c r="S557" s="338" t="e">
        <f t="shared" si="680"/>
        <v>#DIV/0!</v>
      </c>
      <c r="T557" s="338"/>
      <c r="U557" s="338"/>
      <c r="V557" s="355"/>
      <c r="W557" s="337"/>
      <c r="X557" s="355"/>
      <c r="Y557" s="355"/>
      <c r="Z557" s="229">
        <f>AB557+AH557</f>
        <v>0</v>
      </c>
      <c r="AA557" s="338" t="e">
        <f t="shared" si="672"/>
        <v>#DIV/0!</v>
      </c>
      <c r="AB557" s="354">
        <f>AB558</f>
        <v>0</v>
      </c>
      <c r="AC557" s="338" t="e">
        <f t="shared" si="673"/>
        <v>#DIV/0!</v>
      </c>
      <c r="AD557" s="338"/>
      <c r="AE557" s="338"/>
      <c r="AF557" s="355"/>
      <c r="AG557" s="355"/>
      <c r="AH557" s="355"/>
      <c r="AI557" s="355"/>
      <c r="AJ557" s="229">
        <f>AL557+AR557</f>
        <v>0</v>
      </c>
      <c r="AK557" s="342" t="e">
        <f t="shared" si="675"/>
        <v>#DIV/0!</v>
      </c>
      <c r="AL557" s="354">
        <f>AL558</f>
        <v>0</v>
      </c>
      <c r="AM557" s="338" t="e">
        <f t="shared" si="676"/>
        <v>#DIV/0!</v>
      </c>
      <c r="AN557" s="338"/>
      <c r="AO557" s="338"/>
      <c r="AP557" s="354"/>
      <c r="AQ557" s="355"/>
      <c r="AR557" s="354"/>
      <c r="AS557" s="355"/>
      <c r="AT557" s="351"/>
      <c r="AU557" s="351"/>
      <c r="AV557" s="351"/>
      <c r="AW557" s="331">
        <f t="shared" si="681"/>
        <v>0</v>
      </c>
      <c r="AX557" s="351"/>
      <c r="AY557" s="351"/>
      <c r="AZ557" s="351"/>
      <c r="BA557" s="331">
        <f t="shared" si="682"/>
        <v>0</v>
      </c>
      <c r="BB557" s="351">
        <v>0</v>
      </c>
      <c r="BC557" s="351"/>
      <c r="BD557" s="351"/>
      <c r="BE557" s="356">
        <f>BG557+BK557</f>
        <v>0</v>
      </c>
      <c r="BF557" s="398" t="e">
        <f t="shared" si="620"/>
        <v>#DIV/0!</v>
      </c>
      <c r="BG557" s="356">
        <f>BG558</f>
        <v>0</v>
      </c>
      <c r="BH557" s="357" t="e">
        <f>BG557/L557</f>
        <v>#DIV/0!</v>
      </c>
      <c r="BI557" s="356"/>
      <c r="BJ557" s="351"/>
      <c r="BK557" s="356"/>
      <c r="BL557" s="351"/>
    </row>
    <row r="558" spans="2:64" s="43" customFormat="1" ht="66.75" hidden="1" customHeight="1" x14ac:dyDescent="0.25">
      <c r="B558" s="232"/>
      <c r="C558" s="158" t="s">
        <v>75</v>
      </c>
      <c r="D558" s="355"/>
      <c r="E558" s="355"/>
      <c r="F558" s="355"/>
      <c r="G558" s="355"/>
      <c r="H558" s="303"/>
      <c r="I558" s="355"/>
      <c r="J558" s="355"/>
      <c r="K558" s="229">
        <f>L558</f>
        <v>0</v>
      </c>
      <c r="L558" s="354"/>
      <c r="M558" s="354"/>
      <c r="N558" s="354"/>
      <c r="O558" s="354"/>
      <c r="P558" s="229">
        <f t="shared" ref="P558:P564" si="707">R558</f>
        <v>0</v>
      </c>
      <c r="Q558" s="338" t="e">
        <f t="shared" si="679"/>
        <v>#DIV/0!</v>
      </c>
      <c r="R558" s="354"/>
      <c r="S558" s="338" t="e">
        <f t="shared" si="680"/>
        <v>#DIV/0!</v>
      </c>
      <c r="T558" s="338"/>
      <c r="U558" s="338"/>
      <c r="V558" s="355"/>
      <c r="W558" s="337"/>
      <c r="X558" s="355"/>
      <c r="Y558" s="355"/>
      <c r="Z558" s="229">
        <f t="shared" ref="Z558:Z564" si="708">AB558</f>
        <v>0</v>
      </c>
      <c r="AA558" s="338" t="e">
        <f t="shared" si="672"/>
        <v>#DIV/0!</v>
      </c>
      <c r="AB558" s="354"/>
      <c r="AC558" s="338" t="e">
        <f t="shared" si="673"/>
        <v>#DIV/0!</v>
      </c>
      <c r="AD558" s="338"/>
      <c r="AE558" s="338"/>
      <c r="AF558" s="355"/>
      <c r="AG558" s="355"/>
      <c r="AH558" s="355"/>
      <c r="AI558" s="355"/>
      <c r="AJ558" s="229">
        <f>AL558</f>
        <v>0</v>
      </c>
      <c r="AK558" s="342" t="e">
        <f t="shared" si="675"/>
        <v>#DIV/0!</v>
      </c>
      <c r="AL558" s="354"/>
      <c r="AM558" s="338" t="e">
        <f t="shared" si="676"/>
        <v>#DIV/0!</v>
      </c>
      <c r="AN558" s="338"/>
      <c r="AO558" s="338"/>
      <c r="AP558" s="354"/>
      <c r="AQ558" s="355"/>
      <c r="AR558" s="354"/>
      <c r="AS558" s="355"/>
      <c r="AT558" s="351"/>
      <c r="AU558" s="351"/>
      <c r="AV558" s="351"/>
      <c r="AW558" s="331"/>
      <c r="AX558" s="351"/>
      <c r="AY558" s="351"/>
      <c r="AZ558" s="351"/>
      <c r="BA558" s="331"/>
      <c r="BB558" s="351"/>
      <c r="BC558" s="351"/>
      <c r="BD558" s="351"/>
      <c r="BE558" s="356">
        <f t="shared" ref="BE558:BE564" si="709">BG558</f>
        <v>0</v>
      </c>
      <c r="BF558" s="398" t="e">
        <f t="shared" si="620"/>
        <v>#DIV/0!</v>
      </c>
      <c r="BG558" s="356">
        <f>L558-AB558</f>
        <v>0</v>
      </c>
      <c r="BH558" s="357" t="e">
        <f>BG558/L558</f>
        <v>#DIV/0!</v>
      </c>
      <c r="BI558" s="356"/>
      <c r="BJ558" s="351"/>
      <c r="BK558" s="356"/>
      <c r="BL558" s="351"/>
    </row>
    <row r="559" spans="2:64" s="43" customFormat="1" ht="66.75" hidden="1" customHeight="1" x14ac:dyDescent="0.25">
      <c r="B559" s="232"/>
      <c r="C559" s="197" t="s">
        <v>304</v>
      </c>
      <c r="D559" s="355"/>
      <c r="E559" s="355"/>
      <c r="F559" s="355"/>
      <c r="G559" s="355"/>
      <c r="H559" s="303"/>
      <c r="I559" s="355"/>
      <c r="J559" s="355"/>
      <c r="K559" s="229">
        <f>L559</f>
        <v>0</v>
      </c>
      <c r="L559" s="354">
        <f>L560</f>
        <v>0</v>
      </c>
      <c r="M559" s="354"/>
      <c r="N559" s="354"/>
      <c r="O559" s="354"/>
      <c r="P559" s="229">
        <f t="shared" si="707"/>
        <v>0</v>
      </c>
      <c r="Q559" s="338" t="e">
        <f t="shared" si="679"/>
        <v>#DIV/0!</v>
      </c>
      <c r="R559" s="354">
        <f>R560</f>
        <v>0</v>
      </c>
      <c r="S559" s="338" t="e">
        <f t="shared" si="680"/>
        <v>#DIV/0!</v>
      </c>
      <c r="T559" s="338"/>
      <c r="U559" s="338"/>
      <c r="V559" s="303"/>
      <c r="W559" s="337"/>
      <c r="X559" s="303"/>
      <c r="Y559" s="355"/>
      <c r="Z559" s="229">
        <f t="shared" si="708"/>
        <v>0</v>
      </c>
      <c r="AA559" s="338" t="e">
        <f t="shared" si="672"/>
        <v>#DIV/0!</v>
      </c>
      <c r="AB559" s="354"/>
      <c r="AC559" s="338" t="e">
        <f t="shared" si="673"/>
        <v>#DIV/0!</v>
      </c>
      <c r="AD559" s="338"/>
      <c r="AE559" s="338"/>
      <c r="AF559" s="355"/>
      <c r="AG559" s="355"/>
      <c r="AH559" s="355"/>
      <c r="AI559" s="355"/>
      <c r="AJ559" s="229">
        <f>AL559</f>
        <v>0</v>
      </c>
      <c r="AK559" s="342" t="e">
        <f t="shared" si="675"/>
        <v>#DIV/0!</v>
      </c>
      <c r="AL559" s="354">
        <f>AL560</f>
        <v>0</v>
      </c>
      <c r="AM559" s="338" t="e">
        <f t="shared" si="676"/>
        <v>#DIV/0!</v>
      </c>
      <c r="AN559" s="338"/>
      <c r="AO559" s="338"/>
      <c r="AP559" s="229"/>
      <c r="AQ559" s="355"/>
      <c r="AR559" s="229"/>
      <c r="AS559" s="355"/>
      <c r="AT559" s="351"/>
      <c r="AU559" s="351"/>
      <c r="AV559" s="351"/>
      <c r="AW559" s="331"/>
      <c r="AX559" s="351"/>
      <c r="AY559" s="351"/>
      <c r="AZ559" s="351"/>
      <c r="BA559" s="331">
        <f>BB559</f>
        <v>0</v>
      </c>
      <c r="BB559" s="351">
        <f>BB560</f>
        <v>0</v>
      </c>
      <c r="BC559" s="351"/>
      <c r="BD559" s="351"/>
      <c r="BE559" s="356">
        <f t="shared" si="709"/>
        <v>0</v>
      </c>
      <c r="BF559" s="398" t="e">
        <f t="shared" si="620"/>
        <v>#DIV/0!</v>
      </c>
      <c r="BG559" s="356">
        <f>BG560</f>
        <v>0</v>
      </c>
      <c r="BH559" s="357" t="e">
        <f t="shared" si="677"/>
        <v>#DIV/0!</v>
      </c>
      <c r="BI559" s="230"/>
      <c r="BJ559" s="351"/>
      <c r="BK559" s="230"/>
      <c r="BL559" s="351"/>
    </row>
    <row r="560" spans="2:64" s="43" customFormat="1" ht="66.75" hidden="1" customHeight="1" x14ac:dyDescent="0.25">
      <c r="B560" s="232"/>
      <c r="C560" s="158" t="s">
        <v>75</v>
      </c>
      <c r="D560" s="355"/>
      <c r="E560" s="355"/>
      <c r="F560" s="355"/>
      <c r="G560" s="355"/>
      <c r="H560" s="303"/>
      <c r="I560" s="355"/>
      <c r="J560" s="355"/>
      <c r="K560" s="229">
        <f>L560</f>
        <v>0</v>
      </c>
      <c r="L560" s="354"/>
      <c r="M560" s="354"/>
      <c r="N560" s="354"/>
      <c r="O560" s="354"/>
      <c r="P560" s="229">
        <f t="shared" si="707"/>
        <v>0</v>
      </c>
      <c r="Q560" s="338" t="e">
        <f t="shared" si="679"/>
        <v>#DIV/0!</v>
      </c>
      <c r="R560" s="354"/>
      <c r="S560" s="338" t="e">
        <f t="shared" si="680"/>
        <v>#DIV/0!</v>
      </c>
      <c r="T560" s="338"/>
      <c r="U560" s="338"/>
      <c r="V560" s="355"/>
      <c r="W560" s="337"/>
      <c r="X560" s="355"/>
      <c r="Y560" s="355"/>
      <c r="Z560" s="229">
        <f t="shared" si="708"/>
        <v>0</v>
      </c>
      <c r="AA560" s="338" t="e">
        <f t="shared" si="672"/>
        <v>#DIV/0!</v>
      </c>
      <c r="AB560" s="354"/>
      <c r="AC560" s="338" t="e">
        <f t="shared" si="673"/>
        <v>#DIV/0!</v>
      </c>
      <c r="AD560" s="338"/>
      <c r="AE560" s="338"/>
      <c r="AF560" s="355"/>
      <c r="AG560" s="355"/>
      <c r="AH560" s="355"/>
      <c r="AI560" s="355"/>
      <c r="AJ560" s="229">
        <f>AL560</f>
        <v>0</v>
      </c>
      <c r="AK560" s="342" t="e">
        <f t="shared" si="675"/>
        <v>#DIV/0!</v>
      </c>
      <c r="AL560" s="354"/>
      <c r="AM560" s="338" t="e">
        <f t="shared" si="676"/>
        <v>#DIV/0!</v>
      </c>
      <c r="AN560" s="338"/>
      <c r="AO560" s="338"/>
      <c r="AP560" s="354"/>
      <c r="AQ560" s="355"/>
      <c r="AR560" s="354"/>
      <c r="AS560" s="355"/>
      <c r="AT560" s="351"/>
      <c r="AU560" s="351"/>
      <c r="AV560" s="351"/>
      <c r="AW560" s="331"/>
      <c r="AX560" s="351"/>
      <c r="AY560" s="351"/>
      <c r="AZ560" s="351"/>
      <c r="BA560" s="331">
        <f>BB560</f>
        <v>0</v>
      </c>
      <c r="BB560" s="351">
        <f>L560</f>
        <v>0</v>
      </c>
      <c r="BC560" s="351"/>
      <c r="BD560" s="351"/>
      <c r="BE560" s="356">
        <f t="shared" si="709"/>
        <v>0</v>
      </c>
      <c r="BF560" s="398" t="e">
        <f t="shared" si="620"/>
        <v>#DIV/0!</v>
      </c>
      <c r="BG560" s="356"/>
      <c r="BH560" s="357" t="e">
        <f t="shared" si="677"/>
        <v>#DIV/0!</v>
      </c>
      <c r="BI560" s="356"/>
      <c r="BJ560" s="351"/>
      <c r="BK560" s="356"/>
      <c r="BL560" s="351"/>
    </row>
    <row r="561" spans="2:66" s="48" customFormat="1" ht="66.75" customHeight="1" x14ac:dyDescent="0.25">
      <c r="B561" s="483" t="s">
        <v>67</v>
      </c>
      <c r="C561" s="216" t="s">
        <v>220</v>
      </c>
      <c r="D561" s="347" t="e">
        <f>#REF!+#REF!</f>
        <v>#REF!</v>
      </c>
      <c r="E561" s="347" t="e">
        <f>F561+G561</f>
        <v>#REF!</v>
      </c>
      <c r="F561" s="347" t="e">
        <f>#REF!+#REF!</f>
        <v>#REF!</v>
      </c>
      <c r="G561" s="347" t="e">
        <f>#REF!+#REF!</f>
        <v>#REF!</v>
      </c>
      <c r="H561" s="347" t="e">
        <f t="shared" si="669"/>
        <v>#REF!</v>
      </c>
      <c r="I561" s="347" t="e">
        <f>#REF!+#REF!</f>
        <v>#REF!</v>
      </c>
      <c r="J561" s="347"/>
      <c r="K561" s="348">
        <f t="shared" si="678"/>
        <v>720606.31803999993</v>
      </c>
      <c r="L561" s="348">
        <f>L562+L563</f>
        <v>720606.31803999993</v>
      </c>
      <c r="M561" s="348"/>
      <c r="N561" s="348">
        <f t="shared" ref="N561:O561" si="710">N562+N563</f>
        <v>0</v>
      </c>
      <c r="O561" s="348">
        <f t="shared" si="710"/>
        <v>0</v>
      </c>
      <c r="P561" s="348">
        <f t="shared" si="707"/>
        <v>562958.10389999987</v>
      </c>
      <c r="Q561" s="349">
        <f t="shared" si="679"/>
        <v>0.78122837644722232</v>
      </c>
      <c r="R561" s="348">
        <f>R562+R563</f>
        <v>562958.10389999987</v>
      </c>
      <c r="S561" s="349">
        <f t="shared" si="680"/>
        <v>0.78122837644722232</v>
      </c>
      <c r="T561" s="349"/>
      <c r="U561" s="349"/>
      <c r="V561" s="347"/>
      <c r="W561" s="349"/>
      <c r="X561" s="347"/>
      <c r="Y561" s="347"/>
      <c r="Z561" s="348">
        <f t="shared" si="708"/>
        <v>532277.89440000011</v>
      </c>
      <c r="AA561" s="349">
        <f t="shared" si="672"/>
        <v>0.73865282759074291</v>
      </c>
      <c r="AB561" s="348">
        <f>AB562+AB563</f>
        <v>532277.89440000011</v>
      </c>
      <c r="AC561" s="349">
        <f t="shared" si="673"/>
        <v>0.73865282759074291</v>
      </c>
      <c r="AD561" s="349"/>
      <c r="AE561" s="349"/>
      <c r="AF561" s="347"/>
      <c r="AG561" s="347"/>
      <c r="AH561" s="347"/>
      <c r="AI561" s="347"/>
      <c r="AJ561" s="348">
        <f t="shared" ref="AJ561" si="711">AL561</f>
        <v>692630.14989</v>
      </c>
      <c r="AK561" s="349">
        <f t="shared" si="675"/>
        <v>0.96117690415746948</v>
      </c>
      <c r="AL561" s="348">
        <f>AL562+AL563</f>
        <v>692630.14989</v>
      </c>
      <c r="AM561" s="338">
        <f t="shared" si="676"/>
        <v>0.96117690415746948</v>
      </c>
      <c r="AN561" s="338"/>
      <c r="AO561" s="338"/>
      <c r="AP561" s="348"/>
      <c r="AQ561" s="347"/>
      <c r="AR561" s="348"/>
      <c r="AS561" s="347"/>
      <c r="AT561" s="350" t="e">
        <f>#REF!+#REF!</f>
        <v>#REF!</v>
      </c>
      <c r="AU561" s="350"/>
      <c r="AV561" s="350" t="e">
        <f>#REF!+#REF!</f>
        <v>#REF!</v>
      </c>
      <c r="AW561" s="350" t="e">
        <f t="shared" si="681"/>
        <v>#REF!</v>
      </c>
      <c r="AX561" s="350" t="e">
        <f>#REF!+#REF!</f>
        <v>#REF!</v>
      </c>
      <c r="AY561" s="350"/>
      <c r="AZ561" s="350" t="e">
        <f>#REF!+#REF!</f>
        <v>#REF!</v>
      </c>
      <c r="BA561" s="350" t="e">
        <f t="shared" si="682"/>
        <v>#REF!</v>
      </c>
      <c r="BB561" s="350" t="e">
        <f>#REF!+#REF!</f>
        <v>#REF!</v>
      </c>
      <c r="BC561" s="350"/>
      <c r="BD561" s="350"/>
      <c r="BE561" s="352" t="e">
        <f t="shared" si="709"/>
        <v>#REF!</v>
      </c>
      <c r="BF561" s="398" t="e">
        <f t="shared" si="620"/>
        <v>#REF!</v>
      </c>
      <c r="BG561" s="352" t="e">
        <f>#REF!+#REF!</f>
        <v>#REF!</v>
      </c>
      <c r="BH561" s="353" t="e">
        <f>BG561/L561</f>
        <v>#REF!</v>
      </c>
      <c r="BI561" s="352"/>
      <c r="BJ561" s="350"/>
      <c r="BK561" s="352"/>
      <c r="BL561" s="350"/>
    </row>
    <row r="562" spans="2:66" s="43" customFormat="1" ht="27" hidden="1" customHeight="1" x14ac:dyDescent="0.25">
      <c r="B562" s="232"/>
      <c r="C562" s="158" t="s">
        <v>219</v>
      </c>
      <c r="D562" s="355"/>
      <c r="E562" s="355" t="e">
        <f>#REF!+E566+#REF!+#REF!</f>
        <v>#REF!</v>
      </c>
      <c r="F562" s="355" t="e">
        <f>#REF!+F566+#REF!+#REF!</f>
        <v>#REF!</v>
      </c>
      <c r="G562" s="355" t="e">
        <f>#REF!+G566+#REF!+#REF!</f>
        <v>#REF!</v>
      </c>
      <c r="H562" s="303" t="e">
        <f t="shared" ref="H562:H563" si="712">I562</f>
        <v>#REF!</v>
      </c>
      <c r="I562" s="355" t="e">
        <f>#REF!+I566+#REF!</f>
        <v>#REF!</v>
      </c>
      <c r="J562" s="355"/>
      <c r="K562" s="354">
        <f t="shared" ref="K562:K563" si="713">L562</f>
        <v>680115.32937999989</v>
      </c>
      <c r="L562" s="354">
        <f>L564+L565+L566+L567+L569+L570+L571+L572+L573+L574</f>
        <v>680115.32937999989</v>
      </c>
      <c r="M562" s="354"/>
      <c r="N562" s="354"/>
      <c r="O562" s="354"/>
      <c r="P562" s="354">
        <f>R562</f>
        <v>550665.97462999984</v>
      </c>
      <c r="Q562" s="338">
        <f t="shared" ref="Q562:Q563" si="714">P562/K562</f>
        <v>0.80966558294163515</v>
      </c>
      <c r="R562" s="354">
        <f>R564+R565+R566+R567+R569+R570+R571+R572+R573+R574</f>
        <v>550665.97462999984</v>
      </c>
      <c r="S562" s="338">
        <f t="shared" ref="S562:S563" si="715">R562/L562</f>
        <v>0.80966558294163515</v>
      </c>
      <c r="T562" s="338"/>
      <c r="U562" s="338"/>
      <c r="V562" s="355"/>
      <c r="W562" s="337"/>
      <c r="X562" s="355"/>
      <c r="Y562" s="355"/>
      <c r="Z562" s="354">
        <f>AB562</f>
        <v>519985.76513000007</v>
      </c>
      <c r="AA562" s="338">
        <f t="shared" ref="AA562:AA563" si="716">Z562/K562</f>
        <v>0.76455527859374151</v>
      </c>
      <c r="AB562" s="354">
        <f>AB564+AB565+AB566+AB567+AB569+AB570+AB571+AB572+AB573+AB574</f>
        <v>519985.76513000007</v>
      </c>
      <c r="AC562" s="338">
        <f t="shared" ref="AC562:AC563" si="717">AB562/L562</f>
        <v>0.76455527859374151</v>
      </c>
      <c r="AD562" s="338"/>
      <c r="AE562" s="338"/>
      <c r="AF562" s="355"/>
      <c r="AG562" s="355"/>
      <c r="AH562" s="355"/>
      <c r="AI562" s="355"/>
      <c r="AJ562" s="354">
        <f>AL562</f>
        <v>655721.5906</v>
      </c>
      <c r="AK562" s="338">
        <f t="shared" si="675"/>
        <v>0.96413293786182197</v>
      </c>
      <c r="AL562" s="354">
        <f>AL564+AL565+AL566+AL567+AL569+AL570+AL571+AL572+AL573+AL574</f>
        <v>655721.5906</v>
      </c>
      <c r="AM562" s="338">
        <f t="shared" ref="AM562:AM563" si="718">AL562/L562</f>
        <v>0.96413293786182197</v>
      </c>
      <c r="AN562" s="338"/>
      <c r="AO562" s="338"/>
      <c r="AP562" s="354"/>
      <c r="AQ562" s="355"/>
      <c r="AR562" s="354"/>
      <c r="AS562" s="355"/>
      <c r="AT562" s="351" t="e">
        <f>#REF!+AT566+#REF!</f>
        <v>#REF!</v>
      </c>
      <c r="AU562" s="351"/>
      <c r="AV562" s="351" t="e">
        <f>#REF!+AV566+#REF!+#REF!</f>
        <v>#REF!</v>
      </c>
      <c r="AW562" s="331" t="e">
        <f t="shared" ref="AW562:AW563" si="719">AX562</f>
        <v>#REF!</v>
      </c>
      <c r="AX562" s="351" t="e">
        <f>#REF!+AX566+#REF!</f>
        <v>#REF!</v>
      </c>
      <c r="AY562" s="351"/>
      <c r="AZ562" s="351" t="e">
        <f>#REF!+AZ566+#REF!+#REF!</f>
        <v>#REF!</v>
      </c>
      <c r="BA562" s="331" t="e">
        <f t="shared" ref="BA562:BA563" si="720">BB562</f>
        <v>#REF!</v>
      </c>
      <c r="BB562" s="351" t="e">
        <f>#REF!+BB566+#REF!+#REF!</f>
        <v>#REF!</v>
      </c>
      <c r="BC562" s="351"/>
      <c r="BD562" s="351"/>
      <c r="BE562" s="356" t="e">
        <f>#REF!+BE566+#REF!+#REF!</f>
        <v>#REF!</v>
      </c>
      <c r="BF562" s="398" t="e">
        <f t="shared" ref="BF562:BF563" si="721">BE562/K562</f>
        <v>#REF!</v>
      </c>
      <c r="BG562" s="356" t="e">
        <f>#REF!+BG566+#REF!+#REF!</f>
        <v>#REF!</v>
      </c>
      <c r="BH562" s="357" t="e">
        <f t="shared" ref="BH562:BH563" si="722">BG562/AJ562</f>
        <v>#REF!</v>
      </c>
      <c r="BI562" s="356"/>
      <c r="BJ562" s="351"/>
      <c r="BK562" s="356"/>
      <c r="BL562" s="351"/>
    </row>
    <row r="563" spans="2:66" s="43" customFormat="1" ht="31.5" hidden="1" customHeight="1" x14ac:dyDescent="0.25">
      <c r="B563" s="232"/>
      <c r="C563" s="158" t="s">
        <v>75</v>
      </c>
      <c r="D563" s="355"/>
      <c r="E563" s="355" t="e">
        <f>F563+G563</f>
        <v>#REF!</v>
      </c>
      <c r="F563" s="355" t="e">
        <f>#REF!+F567+F569</f>
        <v>#REF!</v>
      </c>
      <c r="G563" s="355" t="e">
        <f>#REF!+G567+G569+#REF!</f>
        <v>#REF!</v>
      </c>
      <c r="H563" s="303" t="e">
        <f t="shared" si="712"/>
        <v>#REF!</v>
      </c>
      <c r="I563" s="355" t="e">
        <f>#REF!+I567+I569</f>
        <v>#REF!</v>
      </c>
      <c r="J563" s="355"/>
      <c r="K563" s="354">
        <f t="shared" si="713"/>
        <v>40490.988660000003</v>
      </c>
      <c r="L563" s="354">
        <f>L568+L575</f>
        <v>40490.988660000003</v>
      </c>
      <c r="M563" s="354"/>
      <c r="N563" s="354"/>
      <c r="O563" s="354"/>
      <c r="P563" s="354">
        <f>R563</f>
        <v>12292.129269999999</v>
      </c>
      <c r="Q563" s="338">
        <f t="shared" si="714"/>
        <v>0.30357691122872171</v>
      </c>
      <c r="R563" s="354">
        <f>R568+R575</f>
        <v>12292.129269999999</v>
      </c>
      <c r="S563" s="338">
        <f t="shared" si="715"/>
        <v>0.30357691122872171</v>
      </c>
      <c r="T563" s="338"/>
      <c r="U563" s="338"/>
      <c r="V563" s="355"/>
      <c r="W563" s="337"/>
      <c r="X563" s="355"/>
      <c r="Y563" s="355"/>
      <c r="Z563" s="354">
        <f>AB563</f>
        <v>12292.129269999999</v>
      </c>
      <c r="AA563" s="338">
        <f t="shared" si="716"/>
        <v>0.30357691122872171</v>
      </c>
      <c r="AB563" s="354">
        <f>AB568+AB575</f>
        <v>12292.129269999999</v>
      </c>
      <c r="AC563" s="338">
        <f t="shared" si="717"/>
        <v>0.30357691122872171</v>
      </c>
      <c r="AD563" s="338"/>
      <c r="AE563" s="338"/>
      <c r="AF563" s="355"/>
      <c r="AG563" s="355"/>
      <c r="AH563" s="355"/>
      <c r="AI563" s="355"/>
      <c r="AJ563" s="354">
        <f>AL563</f>
        <v>36908.559289999997</v>
      </c>
      <c r="AK563" s="338">
        <f t="shared" si="675"/>
        <v>0.91152526800268041</v>
      </c>
      <c r="AL563" s="354">
        <f>AL568+AL575</f>
        <v>36908.559289999997</v>
      </c>
      <c r="AM563" s="338">
        <f t="shared" si="718"/>
        <v>0.91152526800268041</v>
      </c>
      <c r="AN563" s="338"/>
      <c r="AO563" s="338"/>
      <c r="AP563" s="354"/>
      <c r="AQ563" s="355"/>
      <c r="AR563" s="354"/>
      <c r="AS563" s="355"/>
      <c r="AT563" s="351" t="e">
        <f>#REF!+AT567+AT569</f>
        <v>#REF!</v>
      </c>
      <c r="AU563" s="351"/>
      <c r="AV563" s="351" t="e">
        <f>#REF!+AV567+AV569+#REF!</f>
        <v>#REF!</v>
      </c>
      <c r="AW563" s="331" t="e">
        <f t="shared" si="719"/>
        <v>#REF!</v>
      </c>
      <c r="AX563" s="351" t="e">
        <f>#REF!</f>
        <v>#REF!</v>
      </c>
      <c r="AY563" s="351"/>
      <c r="AZ563" s="351" t="e">
        <f>#REF!+AZ567+AZ569+#REF!</f>
        <v>#REF!</v>
      </c>
      <c r="BA563" s="331" t="e">
        <f t="shared" si="720"/>
        <v>#REF!</v>
      </c>
      <c r="BB563" s="351" t="e">
        <f>#REF!+BB567+BB569+#REF!+BB577</f>
        <v>#REF!</v>
      </c>
      <c r="BC563" s="351"/>
      <c r="BD563" s="351"/>
      <c r="BE563" s="356" t="e">
        <f>#REF!+BE567+BE569+#REF!</f>
        <v>#REF!</v>
      </c>
      <c r="BF563" s="398" t="e">
        <f t="shared" si="721"/>
        <v>#REF!</v>
      </c>
      <c r="BG563" s="356" t="e">
        <f>#REF!+BG567+BG569+#REF!+BG577+#REF!</f>
        <v>#REF!</v>
      </c>
      <c r="BH563" s="357" t="e">
        <f t="shared" si="722"/>
        <v>#REF!</v>
      </c>
      <c r="BI563" s="356"/>
      <c r="BJ563" s="351"/>
      <c r="BK563" s="356"/>
      <c r="BL563" s="351"/>
    </row>
    <row r="564" spans="2:66" s="85" customFormat="1" ht="66.75" customHeight="1" x14ac:dyDescent="0.25">
      <c r="B564" s="483" t="s">
        <v>60</v>
      </c>
      <c r="C564" s="197" t="s">
        <v>221</v>
      </c>
      <c r="D564" s="374"/>
      <c r="E564" s="374">
        <f>F564</f>
        <v>13538.87753</v>
      </c>
      <c r="F564" s="374">
        <v>13538.87753</v>
      </c>
      <c r="G564" s="374"/>
      <c r="H564" s="347">
        <f t="shared" si="669"/>
        <v>98963.435660000003</v>
      </c>
      <c r="I564" s="374">
        <f>L564-F564</f>
        <v>98963.435660000003</v>
      </c>
      <c r="J564" s="374"/>
      <c r="K564" s="354">
        <f t="shared" si="678"/>
        <v>112502.31319</v>
      </c>
      <c r="L564" s="354">
        <v>112502.31319</v>
      </c>
      <c r="M564" s="354"/>
      <c r="N564" s="354"/>
      <c r="O564" s="354"/>
      <c r="P564" s="354">
        <f t="shared" si="707"/>
        <v>74713.802509999994</v>
      </c>
      <c r="Q564" s="338">
        <f t="shared" si="679"/>
        <v>0.66410903377443697</v>
      </c>
      <c r="R564" s="354">
        <v>74713.802509999994</v>
      </c>
      <c r="S564" s="338">
        <f t="shared" si="680"/>
        <v>0.66410903377443697</v>
      </c>
      <c r="T564" s="338"/>
      <c r="U564" s="338"/>
      <c r="V564" s="355"/>
      <c r="W564" s="337"/>
      <c r="X564" s="355"/>
      <c r="Y564" s="355"/>
      <c r="Z564" s="354">
        <f t="shared" si="708"/>
        <v>68503.128909999999</v>
      </c>
      <c r="AA564" s="338">
        <f t="shared" si="672"/>
        <v>0.60890418132388269</v>
      </c>
      <c r="AB564" s="354">
        <v>68503.128909999999</v>
      </c>
      <c r="AC564" s="338">
        <f t="shared" si="673"/>
        <v>0.60890418132388269</v>
      </c>
      <c r="AD564" s="338"/>
      <c r="AE564" s="338"/>
      <c r="AF564" s="355"/>
      <c r="AG564" s="355"/>
      <c r="AH564" s="355"/>
      <c r="AI564" s="355"/>
      <c r="AJ564" s="354">
        <f>AL564</f>
        <v>106714.85904</v>
      </c>
      <c r="AK564" s="338">
        <f t="shared" si="675"/>
        <v>0.94855702086564353</v>
      </c>
      <c r="AL564" s="354">
        <v>106714.85904</v>
      </c>
      <c r="AM564" s="338">
        <f t="shared" si="676"/>
        <v>0.94855702086564353</v>
      </c>
      <c r="AN564" s="338"/>
      <c r="AO564" s="338"/>
      <c r="AP564" s="354"/>
      <c r="AQ564" s="355"/>
      <c r="AR564" s="354"/>
      <c r="AS564" s="355"/>
      <c r="AT564" s="376">
        <v>0</v>
      </c>
      <c r="AU564" s="376"/>
      <c r="AV564" s="376"/>
      <c r="AW564" s="350">
        <f t="shared" ref="AW564:AW568" si="723">AX564</f>
        <v>0</v>
      </c>
      <c r="AX564" s="376">
        <v>0</v>
      </c>
      <c r="AY564" s="376"/>
      <c r="AZ564" s="376"/>
      <c r="BA564" s="350">
        <f t="shared" ref="BA564:BA568" si="724">BB564</f>
        <v>0</v>
      </c>
      <c r="BB564" s="376">
        <v>0</v>
      </c>
      <c r="BC564" s="376"/>
      <c r="BD564" s="376"/>
      <c r="BE564" s="356">
        <f t="shared" si="709"/>
        <v>43999.184280000001</v>
      </c>
      <c r="BF564" s="398">
        <f t="shared" si="620"/>
        <v>0.39109581867611731</v>
      </c>
      <c r="BG564" s="356">
        <f t="shared" ref="BG564:BG575" si="725">L564-AB564</f>
        <v>43999.184280000001</v>
      </c>
      <c r="BH564" s="357">
        <f t="shared" ref="BH564:BH575" si="726">BG564/L564</f>
        <v>0.39109581867611731</v>
      </c>
      <c r="BI564" s="356"/>
      <c r="BJ564" s="351"/>
      <c r="BK564" s="356"/>
      <c r="BL564" s="351"/>
    </row>
    <row r="565" spans="2:66" s="93" customFormat="1" ht="66.75" customHeight="1" x14ac:dyDescent="0.25">
      <c r="B565" s="232" t="s">
        <v>67</v>
      </c>
      <c r="C565" s="197" t="s">
        <v>222</v>
      </c>
      <c r="D565" s="355"/>
      <c r="E565" s="355">
        <f t="shared" ref="E565:E568" si="727">F565</f>
        <v>428800</v>
      </c>
      <c r="F565" s="355">
        <v>428800</v>
      </c>
      <c r="G565" s="355"/>
      <c r="H565" s="303">
        <f t="shared" si="669"/>
        <v>80472.584050000005</v>
      </c>
      <c r="I565" s="355">
        <f>L565-F565</f>
        <v>80472.584050000005</v>
      </c>
      <c r="J565" s="355"/>
      <c r="K565" s="354">
        <f t="shared" si="678"/>
        <v>509272.58405</v>
      </c>
      <c r="L565" s="354">
        <v>509272.58405</v>
      </c>
      <c r="M565" s="354"/>
      <c r="N565" s="354"/>
      <c r="O565" s="354"/>
      <c r="P565" s="354">
        <f t="shared" ref="P565:P575" si="728">R565+X565</f>
        <v>473516.71204999997</v>
      </c>
      <c r="Q565" s="338">
        <f t="shared" si="679"/>
        <v>0.92979030656696504</v>
      </c>
      <c r="R565" s="354">
        <v>473516.71204999997</v>
      </c>
      <c r="S565" s="338">
        <f t="shared" si="680"/>
        <v>0.92979030656696504</v>
      </c>
      <c r="T565" s="338"/>
      <c r="U565" s="338"/>
      <c r="V565" s="355"/>
      <c r="W565" s="337"/>
      <c r="X565" s="355"/>
      <c r="Y565" s="355"/>
      <c r="Z565" s="354">
        <f t="shared" ref="Z565:Z575" si="729">AB565+AH565</f>
        <v>449545.39655</v>
      </c>
      <c r="AA565" s="338">
        <f t="shared" si="672"/>
        <v>0.88272059134811776</v>
      </c>
      <c r="AB565" s="354">
        <v>449545.39655</v>
      </c>
      <c r="AC565" s="338">
        <f t="shared" si="673"/>
        <v>0.88272059134811776</v>
      </c>
      <c r="AD565" s="338"/>
      <c r="AE565" s="338"/>
      <c r="AF565" s="355"/>
      <c r="AG565" s="355"/>
      <c r="AH565" s="355"/>
      <c r="AI565" s="355"/>
      <c r="AJ565" s="354">
        <f t="shared" ref="AJ565:AJ575" si="730">AL565+AR565</f>
        <v>504967.02818999998</v>
      </c>
      <c r="AK565" s="338">
        <f t="shared" si="675"/>
        <v>0.99154567515541481</v>
      </c>
      <c r="AL565" s="354">
        <v>504967.02818999998</v>
      </c>
      <c r="AM565" s="338">
        <f t="shared" si="676"/>
        <v>0.99154567515541481</v>
      </c>
      <c r="AN565" s="338"/>
      <c r="AO565" s="338"/>
      <c r="AP565" s="354"/>
      <c r="AQ565" s="355"/>
      <c r="AR565" s="354"/>
      <c r="AS565" s="355"/>
      <c r="AT565" s="351">
        <f>BB565-AF565</f>
        <v>510000</v>
      </c>
      <c r="AU565" s="351"/>
      <c r="AV565" s="351"/>
      <c r="AW565" s="331">
        <f t="shared" si="723"/>
        <v>-445239.84068999998</v>
      </c>
      <c r="AX565" s="351">
        <f>BE565-AJ565</f>
        <v>-445239.84068999998</v>
      </c>
      <c r="AY565" s="351"/>
      <c r="AZ565" s="351"/>
      <c r="BA565" s="331">
        <f t="shared" si="724"/>
        <v>510000</v>
      </c>
      <c r="BB565" s="351">
        <v>510000</v>
      </c>
      <c r="BC565" s="351"/>
      <c r="BD565" s="351"/>
      <c r="BE565" s="356">
        <f t="shared" ref="BE565:BE575" si="731">BG565+BK565</f>
        <v>59727.1875</v>
      </c>
      <c r="BF565" s="398">
        <f t="shared" si="620"/>
        <v>0.11727940865188224</v>
      </c>
      <c r="BG565" s="356">
        <f t="shared" si="725"/>
        <v>59727.1875</v>
      </c>
      <c r="BH565" s="357">
        <f t="shared" si="726"/>
        <v>0.11727940865188224</v>
      </c>
      <c r="BI565" s="356"/>
      <c r="BJ565" s="351"/>
      <c r="BK565" s="356"/>
      <c r="BL565" s="351"/>
    </row>
    <row r="566" spans="2:66" s="93" customFormat="1" ht="66.75" customHeight="1" x14ac:dyDescent="0.25">
      <c r="B566" s="232" t="s">
        <v>71</v>
      </c>
      <c r="C566" s="197" t="s">
        <v>305</v>
      </c>
      <c r="D566" s="355"/>
      <c r="E566" s="355"/>
      <c r="F566" s="355"/>
      <c r="G566" s="355"/>
      <c r="H566" s="303"/>
      <c r="I566" s="355"/>
      <c r="J566" s="355"/>
      <c r="K566" s="354">
        <f t="shared" si="678"/>
        <v>26230.581979999999</v>
      </c>
      <c r="L566" s="354">
        <v>26230.581979999999</v>
      </c>
      <c r="M566" s="354"/>
      <c r="N566" s="354"/>
      <c r="O566" s="354"/>
      <c r="P566" s="354">
        <f t="shared" si="728"/>
        <v>0</v>
      </c>
      <c r="Q566" s="338">
        <f t="shared" si="679"/>
        <v>0</v>
      </c>
      <c r="R566" s="354">
        <v>0</v>
      </c>
      <c r="S566" s="338">
        <f t="shared" si="680"/>
        <v>0</v>
      </c>
      <c r="T566" s="338"/>
      <c r="U566" s="338"/>
      <c r="V566" s="355"/>
      <c r="W566" s="337"/>
      <c r="X566" s="355"/>
      <c r="Y566" s="355"/>
      <c r="Z566" s="354">
        <f t="shared" si="729"/>
        <v>0</v>
      </c>
      <c r="AA566" s="338">
        <f t="shared" si="672"/>
        <v>0</v>
      </c>
      <c r="AB566" s="354">
        <v>0</v>
      </c>
      <c r="AC566" s="338">
        <f t="shared" si="673"/>
        <v>0</v>
      </c>
      <c r="AD566" s="338"/>
      <c r="AE566" s="338"/>
      <c r="AF566" s="355"/>
      <c r="AG566" s="355"/>
      <c r="AH566" s="355"/>
      <c r="AI566" s="355"/>
      <c r="AJ566" s="354">
        <f t="shared" si="730"/>
        <v>26230.581979999999</v>
      </c>
      <c r="AK566" s="338">
        <f t="shared" si="675"/>
        <v>1</v>
      </c>
      <c r="AL566" s="354">
        <v>26230.581979999999</v>
      </c>
      <c r="AM566" s="338">
        <f t="shared" si="676"/>
        <v>1</v>
      </c>
      <c r="AN566" s="338"/>
      <c r="AO566" s="338"/>
      <c r="AP566" s="354"/>
      <c r="AQ566" s="355"/>
      <c r="AR566" s="354"/>
      <c r="AS566" s="355"/>
      <c r="AT566" s="351"/>
      <c r="AU566" s="351"/>
      <c r="AV566" s="351"/>
      <c r="AW566" s="331"/>
      <c r="AX566" s="351"/>
      <c r="AY566" s="351"/>
      <c r="AZ566" s="351"/>
      <c r="BA566" s="331"/>
      <c r="BB566" s="351"/>
      <c r="BC566" s="351"/>
      <c r="BD566" s="351"/>
      <c r="BE566" s="356">
        <f t="shared" si="731"/>
        <v>26230.581979999999</v>
      </c>
      <c r="BF566" s="398">
        <f t="shared" si="620"/>
        <v>1</v>
      </c>
      <c r="BG566" s="356">
        <f t="shared" si="725"/>
        <v>26230.581979999999</v>
      </c>
      <c r="BH566" s="357">
        <f t="shared" si="726"/>
        <v>1</v>
      </c>
      <c r="BI566" s="356"/>
      <c r="BJ566" s="351"/>
      <c r="BK566" s="356"/>
      <c r="BL566" s="351"/>
    </row>
    <row r="567" spans="2:66" s="93" customFormat="1" ht="66.75" customHeight="1" x14ac:dyDescent="0.25">
      <c r="B567" s="232" t="s">
        <v>31</v>
      </c>
      <c r="C567" s="197" t="s">
        <v>426</v>
      </c>
      <c r="D567" s="355"/>
      <c r="E567" s="355">
        <f t="shared" si="727"/>
        <v>0</v>
      </c>
      <c r="F567" s="355"/>
      <c r="G567" s="355"/>
      <c r="H567" s="303">
        <f t="shared" si="669"/>
        <v>0</v>
      </c>
      <c r="I567" s="355"/>
      <c r="J567" s="355"/>
      <c r="K567" s="354">
        <f t="shared" si="678"/>
        <v>498.22039999999998</v>
      </c>
      <c r="L567" s="354">
        <v>498.22039999999998</v>
      </c>
      <c r="M567" s="354"/>
      <c r="N567" s="354"/>
      <c r="O567" s="354"/>
      <c r="P567" s="354">
        <f t="shared" si="728"/>
        <v>498.22039999999998</v>
      </c>
      <c r="Q567" s="338">
        <f t="shared" si="679"/>
        <v>1</v>
      </c>
      <c r="R567" s="354">
        <f>L567</f>
        <v>498.22039999999998</v>
      </c>
      <c r="S567" s="338">
        <f t="shared" si="680"/>
        <v>1</v>
      </c>
      <c r="T567" s="338"/>
      <c r="U567" s="338"/>
      <c r="V567" s="355"/>
      <c r="W567" s="337"/>
      <c r="X567" s="355"/>
      <c r="Y567" s="355"/>
      <c r="Z567" s="354">
        <f t="shared" si="729"/>
        <v>0</v>
      </c>
      <c r="AA567" s="338">
        <f t="shared" si="672"/>
        <v>0</v>
      </c>
      <c r="AB567" s="354">
        <v>0</v>
      </c>
      <c r="AC567" s="338">
        <f t="shared" si="673"/>
        <v>0</v>
      </c>
      <c r="AD567" s="338"/>
      <c r="AE567" s="338"/>
      <c r="AF567" s="355"/>
      <c r="AG567" s="355"/>
      <c r="AH567" s="355"/>
      <c r="AI567" s="355"/>
      <c r="AJ567" s="354">
        <f t="shared" si="730"/>
        <v>498.22039999999998</v>
      </c>
      <c r="AK567" s="338">
        <f t="shared" si="675"/>
        <v>1</v>
      </c>
      <c r="AL567" s="354">
        <v>498.22039999999998</v>
      </c>
      <c r="AM567" s="338">
        <f t="shared" si="676"/>
        <v>1</v>
      </c>
      <c r="AN567" s="338"/>
      <c r="AO567" s="338"/>
      <c r="AP567" s="354"/>
      <c r="AQ567" s="355"/>
      <c r="AR567" s="354"/>
      <c r="AS567" s="355"/>
      <c r="AT567" s="351"/>
      <c r="AU567" s="351"/>
      <c r="AV567" s="351"/>
      <c r="AW567" s="331">
        <f t="shared" si="723"/>
        <v>0</v>
      </c>
      <c r="AX567" s="351"/>
      <c r="AY567" s="351"/>
      <c r="AZ567" s="351"/>
      <c r="BA567" s="331">
        <f t="shared" si="724"/>
        <v>0</v>
      </c>
      <c r="BB567" s="351"/>
      <c r="BC567" s="351"/>
      <c r="BD567" s="351"/>
      <c r="BE567" s="356">
        <f t="shared" si="731"/>
        <v>498.22039999999998</v>
      </c>
      <c r="BF567" s="398">
        <f t="shared" si="620"/>
        <v>1</v>
      </c>
      <c r="BG567" s="356">
        <f t="shared" si="725"/>
        <v>498.22039999999998</v>
      </c>
      <c r="BH567" s="357">
        <f t="shared" si="726"/>
        <v>1</v>
      </c>
      <c r="BI567" s="356"/>
      <c r="BJ567" s="351"/>
      <c r="BK567" s="356"/>
      <c r="BL567" s="351"/>
    </row>
    <row r="568" spans="2:66" s="93" customFormat="1" ht="66.75" customHeight="1" x14ac:dyDescent="0.25">
      <c r="B568" s="232" t="s">
        <v>76</v>
      </c>
      <c r="C568" s="197" t="s">
        <v>315</v>
      </c>
      <c r="D568" s="355"/>
      <c r="E568" s="355">
        <f t="shared" si="727"/>
        <v>6000</v>
      </c>
      <c r="F568" s="355">
        <v>6000</v>
      </c>
      <c r="G568" s="355"/>
      <c r="H568" s="303">
        <f t="shared" si="669"/>
        <v>33790.988660000003</v>
      </c>
      <c r="I568" s="355">
        <f t="shared" ref="I568" si="732">L568-F568</f>
        <v>33790.988660000003</v>
      </c>
      <c r="J568" s="355"/>
      <c r="K568" s="354">
        <f t="shared" si="678"/>
        <v>39790.988660000003</v>
      </c>
      <c r="L568" s="354">
        <v>39790.988660000003</v>
      </c>
      <c r="M568" s="354"/>
      <c r="N568" s="354"/>
      <c r="O568" s="354"/>
      <c r="P568" s="354">
        <f t="shared" si="728"/>
        <v>12292.129269999999</v>
      </c>
      <c r="Q568" s="338">
        <f t="shared" si="679"/>
        <v>0.30891741281001883</v>
      </c>
      <c r="R568" s="354">
        <v>12292.129269999999</v>
      </c>
      <c r="S568" s="338">
        <f t="shared" si="680"/>
        <v>0.30891741281001883</v>
      </c>
      <c r="T568" s="338"/>
      <c r="U568" s="338"/>
      <c r="V568" s="355"/>
      <c r="W568" s="337"/>
      <c r="X568" s="355"/>
      <c r="Y568" s="355"/>
      <c r="Z568" s="354">
        <f t="shared" si="729"/>
        <v>12292.129269999999</v>
      </c>
      <c r="AA568" s="338">
        <f t="shared" si="672"/>
        <v>0.30891741281001883</v>
      </c>
      <c r="AB568" s="354">
        <v>12292.129269999999</v>
      </c>
      <c r="AC568" s="338">
        <f t="shared" si="673"/>
        <v>0.30891741281001883</v>
      </c>
      <c r="AD568" s="338"/>
      <c r="AE568" s="338"/>
      <c r="AF568" s="355"/>
      <c r="AG568" s="355"/>
      <c r="AH568" s="355"/>
      <c r="AI568" s="355"/>
      <c r="AJ568" s="354">
        <f t="shared" si="730"/>
        <v>36908.559289999997</v>
      </c>
      <c r="AK568" s="338">
        <f t="shared" si="675"/>
        <v>0.92756075013291706</v>
      </c>
      <c r="AL568" s="354">
        <v>36908.559289999997</v>
      </c>
      <c r="AM568" s="338">
        <f t="shared" si="676"/>
        <v>0.92756075013291706</v>
      </c>
      <c r="AN568" s="338"/>
      <c r="AO568" s="338"/>
      <c r="AP568" s="354"/>
      <c r="AQ568" s="355"/>
      <c r="AR568" s="354"/>
      <c r="AS568" s="355"/>
      <c r="AT568" s="351">
        <v>0</v>
      </c>
      <c r="AU568" s="351"/>
      <c r="AV568" s="351"/>
      <c r="AW568" s="331">
        <f t="shared" si="723"/>
        <v>0</v>
      </c>
      <c r="AX568" s="351">
        <v>0</v>
      </c>
      <c r="AY568" s="351"/>
      <c r="AZ568" s="351"/>
      <c r="BA568" s="331">
        <f t="shared" si="724"/>
        <v>0</v>
      </c>
      <c r="BB568" s="351">
        <v>0</v>
      </c>
      <c r="BC568" s="351"/>
      <c r="BD568" s="351"/>
      <c r="BE568" s="356">
        <f t="shared" si="731"/>
        <v>27498.859390000005</v>
      </c>
      <c r="BF568" s="398">
        <f t="shared" si="620"/>
        <v>0.69108258718998117</v>
      </c>
      <c r="BG568" s="356">
        <f t="shared" si="725"/>
        <v>27498.859390000005</v>
      </c>
      <c r="BH568" s="357">
        <f t="shared" si="726"/>
        <v>0.69108258718998117</v>
      </c>
      <c r="BI568" s="356"/>
      <c r="BJ568" s="351"/>
      <c r="BK568" s="356"/>
      <c r="BL568" s="351"/>
    </row>
    <row r="569" spans="2:66" s="93" customFormat="1" ht="66.75" customHeight="1" x14ac:dyDescent="0.25">
      <c r="B569" s="232" t="s">
        <v>22</v>
      </c>
      <c r="C569" s="197" t="s">
        <v>309</v>
      </c>
      <c r="D569" s="355"/>
      <c r="E569" s="355"/>
      <c r="F569" s="355"/>
      <c r="G569" s="355"/>
      <c r="H569" s="303"/>
      <c r="I569" s="355"/>
      <c r="J569" s="355"/>
      <c r="K569" s="354">
        <f t="shared" si="678"/>
        <v>3765.3666800000001</v>
      </c>
      <c r="L569" s="354">
        <v>3765.3666800000001</v>
      </c>
      <c r="M569" s="354"/>
      <c r="N569" s="354"/>
      <c r="O569" s="354"/>
      <c r="P569" s="354">
        <f t="shared" si="728"/>
        <v>0</v>
      </c>
      <c r="Q569" s="338">
        <f t="shared" si="679"/>
        <v>0</v>
      </c>
      <c r="R569" s="354"/>
      <c r="S569" s="338">
        <f t="shared" si="680"/>
        <v>0</v>
      </c>
      <c r="T569" s="338"/>
      <c r="U569" s="338"/>
      <c r="V569" s="355"/>
      <c r="W569" s="337"/>
      <c r="X569" s="355"/>
      <c r="Y569" s="355"/>
      <c r="Z569" s="354">
        <f t="shared" si="729"/>
        <v>0</v>
      </c>
      <c r="AA569" s="338">
        <f t="shared" si="672"/>
        <v>0</v>
      </c>
      <c r="AB569" s="354"/>
      <c r="AC569" s="338">
        <f t="shared" si="673"/>
        <v>0</v>
      </c>
      <c r="AD569" s="338"/>
      <c r="AE569" s="338"/>
      <c r="AF569" s="355"/>
      <c r="AG569" s="355"/>
      <c r="AH569" s="355"/>
      <c r="AI569" s="355"/>
      <c r="AJ569" s="354">
        <f t="shared" si="730"/>
        <v>0</v>
      </c>
      <c r="AK569" s="338">
        <f t="shared" si="675"/>
        <v>0</v>
      </c>
      <c r="AL569" s="354"/>
      <c r="AM569" s="338">
        <f t="shared" si="676"/>
        <v>0</v>
      </c>
      <c r="AN569" s="338"/>
      <c r="AO569" s="338"/>
      <c r="AP569" s="354"/>
      <c r="AQ569" s="355"/>
      <c r="AR569" s="354"/>
      <c r="AS569" s="355"/>
      <c r="AT569" s="351"/>
      <c r="AU569" s="351"/>
      <c r="AV569" s="351"/>
      <c r="AW569" s="331"/>
      <c r="AX569" s="351"/>
      <c r="AY569" s="351"/>
      <c r="AZ569" s="351"/>
      <c r="BA569" s="331"/>
      <c r="BB569" s="351"/>
      <c r="BC569" s="351"/>
      <c r="BD569" s="351"/>
      <c r="BE569" s="356">
        <f t="shared" si="731"/>
        <v>3765.3666800000001</v>
      </c>
      <c r="BF569" s="398">
        <f t="shared" si="620"/>
        <v>1</v>
      </c>
      <c r="BG569" s="356">
        <f t="shared" si="725"/>
        <v>3765.3666800000001</v>
      </c>
      <c r="BH569" s="357">
        <f t="shared" si="726"/>
        <v>1</v>
      </c>
      <c r="BI569" s="356"/>
      <c r="BJ569" s="351"/>
      <c r="BK569" s="356"/>
      <c r="BL569" s="351"/>
    </row>
    <row r="570" spans="2:66" s="93" customFormat="1" ht="66.75" customHeight="1" x14ac:dyDescent="0.25">
      <c r="B570" s="232" t="s">
        <v>26</v>
      </c>
      <c r="C570" s="197" t="s">
        <v>427</v>
      </c>
      <c r="D570" s="355"/>
      <c r="E570" s="355"/>
      <c r="F570" s="355"/>
      <c r="G570" s="355"/>
      <c r="H570" s="303"/>
      <c r="I570" s="355"/>
      <c r="J570" s="355"/>
      <c r="K570" s="354">
        <f t="shared" si="678"/>
        <v>600</v>
      </c>
      <c r="L570" s="354">
        <v>600</v>
      </c>
      <c r="M570" s="354"/>
      <c r="N570" s="354"/>
      <c r="O570" s="354"/>
      <c r="P570" s="354">
        <f t="shared" si="728"/>
        <v>0</v>
      </c>
      <c r="Q570" s="338">
        <f t="shared" si="679"/>
        <v>0</v>
      </c>
      <c r="R570" s="354"/>
      <c r="S570" s="338">
        <f t="shared" si="680"/>
        <v>0</v>
      </c>
      <c r="T570" s="338"/>
      <c r="U570" s="338"/>
      <c r="V570" s="355"/>
      <c r="W570" s="337"/>
      <c r="X570" s="355"/>
      <c r="Y570" s="355"/>
      <c r="Z570" s="354">
        <f t="shared" si="729"/>
        <v>0</v>
      </c>
      <c r="AA570" s="338">
        <f t="shared" si="672"/>
        <v>0</v>
      </c>
      <c r="AB570" s="354"/>
      <c r="AC570" s="338">
        <f t="shared" si="673"/>
        <v>0</v>
      </c>
      <c r="AD570" s="338"/>
      <c r="AE570" s="338"/>
      <c r="AF570" s="355"/>
      <c r="AG570" s="355"/>
      <c r="AH570" s="355"/>
      <c r="AI570" s="355"/>
      <c r="AJ570" s="354">
        <f t="shared" si="730"/>
        <v>0</v>
      </c>
      <c r="AK570" s="338">
        <f t="shared" si="675"/>
        <v>0</v>
      </c>
      <c r="AL570" s="354"/>
      <c r="AM570" s="338">
        <f t="shared" si="676"/>
        <v>0</v>
      </c>
      <c r="AN570" s="338"/>
      <c r="AO570" s="338"/>
      <c r="AP570" s="354"/>
      <c r="AQ570" s="355"/>
      <c r="AR570" s="354"/>
      <c r="AS570" s="355"/>
      <c r="AT570" s="351"/>
      <c r="AU570" s="351"/>
      <c r="AV570" s="351"/>
      <c r="AW570" s="331"/>
      <c r="AX570" s="351"/>
      <c r="AY570" s="351"/>
      <c r="AZ570" s="351"/>
      <c r="BA570" s="331"/>
      <c r="BB570" s="351"/>
      <c r="BC570" s="351"/>
      <c r="BD570" s="351"/>
      <c r="BE570" s="356">
        <f t="shared" si="731"/>
        <v>600</v>
      </c>
      <c r="BF570" s="398">
        <f t="shared" si="620"/>
        <v>1</v>
      </c>
      <c r="BG570" s="356">
        <f t="shared" si="725"/>
        <v>600</v>
      </c>
      <c r="BH570" s="357">
        <f t="shared" si="726"/>
        <v>1</v>
      </c>
      <c r="BI570" s="356"/>
      <c r="BJ570" s="351"/>
      <c r="BK570" s="356"/>
      <c r="BL570" s="351"/>
    </row>
    <row r="571" spans="2:66" s="93" customFormat="1" ht="66.75" customHeight="1" x14ac:dyDescent="0.25">
      <c r="B571" s="232" t="s">
        <v>92</v>
      </c>
      <c r="C571" s="197" t="s">
        <v>389</v>
      </c>
      <c r="D571" s="355"/>
      <c r="E571" s="355"/>
      <c r="F571" s="355"/>
      <c r="G571" s="355"/>
      <c r="H571" s="303"/>
      <c r="I571" s="355"/>
      <c r="J571" s="355"/>
      <c r="K571" s="354">
        <f t="shared" si="678"/>
        <v>16815.701850000001</v>
      </c>
      <c r="L571" s="354">
        <v>16815.701850000001</v>
      </c>
      <c r="M571" s="354"/>
      <c r="N571" s="354"/>
      <c r="O571" s="354"/>
      <c r="P571" s="354">
        <f t="shared" si="728"/>
        <v>995.15250000000003</v>
      </c>
      <c r="Q571" s="338">
        <f t="shared" si="679"/>
        <v>5.9179956262128894E-2</v>
      </c>
      <c r="R571" s="354">
        <v>995.15250000000003</v>
      </c>
      <c r="S571" s="338">
        <f t="shared" si="680"/>
        <v>5.9179956262128894E-2</v>
      </c>
      <c r="T571" s="338"/>
      <c r="U571" s="338"/>
      <c r="V571" s="355"/>
      <c r="W571" s="337"/>
      <c r="X571" s="355"/>
      <c r="Y571" s="355"/>
      <c r="Z571" s="354">
        <f t="shared" si="729"/>
        <v>995.15250000000003</v>
      </c>
      <c r="AA571" s="338">
        <f t="shared" si="672"/>
        <v>5.9179956262128894E-2</v>
      </c>
      <c r="AB571" s="354">
        <f>R571</f>
        <v>995.15250000000003</v>
      </c>
      <c r="AC571" s="338">
        <f t="shared" si="673"/>
        <v>5.9179956262128894E-2</v>
      </c>
      <c r="AD571" s="338"/>
      <c r="AE571" s="338"/>
      <c r="AF571" s="355"/>
      <c r="AG571" s="355"/>
      <c r="AH571" s="355"/>
      <c r="AI571" s="355"/>
      <c r="AJ571" s="354">
        <f t="shared" si="730"/>
        <v>15768.81582</v>
      </c>
      <c r="AK571" s="338">
        <f t="shared" si="675"/>
        <v>0.93774354235473067</v>
      </c>
      <c r="AL571" s="354">
        <v>15768.81582</v>
      </c>
      <c r="AM571" s="338">
        <f t="shared" si="676"/>
        <v>0.93774354235473067</v>
      </c>
      <c r="AN571" s="338"/>
      <c r="AO571" s="338"/>
      <c r="AP571" s="354"/>
      <c r="AQ571" s="355"/>
      <c r="AR571" s="354"/>
      <c r="AS571" s="355"/>
      <c r="AT571" s="351"/>
      <c r="AU571" s="351"/>
      <c r="AV571" s="351"/>
      <c r="AW571" s="331"/>
      <c r="AX571" s="351"/>
      <c r="AY571" s="351"/>
      <c r="AZ571" s="351"/>
      <c r="BA571" s="331"/>
      <c r="BB571" s="351"/>
      <c r="BC571" s="351"/>
      <c r="BD571" s="351"/>
      <c r="BE571" s="356">
        <f t="shared" si="731"/>
        <v>15820.549350000001</v>
      </c>
      <c r="BF571" s="398">
        <f t="shared" si="620"/>
        <v>0.94082004373787109</v>
      </c>
      <c r="BG571" s="356">
        <f t="shared" si="725"/>
        <v>15820.549350000001</v>
      </c>
      <c r="BH571" s="357">
        <f t="shared" si="726"/>
        <v>0.94082004373787109</v>
      </c>
      <c r="BI571" s="356"/>
      <c r="BJ571" s="351"/>
      <c r="BK571" s="356"/>
      <c r="BL571" s="351"/>
    </row>
    <row r="572" spans="2:66" s="93" customFormat="1" ht="66.75" customHeight="1" x14ac:dyDescent="0.25">
      <c r="B572" s="232" t="s">
        <v>16</v>
      </c>
      <c r="C572" s="197" t="s">
        <v>390</v>
      </c>
      <c r="D572" s="355"/>
      <c r="E572" s="355"/>
      <c r="F572" s="355"/>
      <c r="G572" s="355"/>
      <c r="H572" s="303"/>
      <c r="I572" s="355"/>
      <c r="J572" s="355"/>
      <c r="K572" s="354">
        <f t="shared" si="678"/>
        <v>942.08717000000001</v>
      </c>
      <c r="L572" s="354">
        <v>942.08717000000001</v>
      </c>
      <c r="M572" s="354"/>
      <c r="N572" s="354"/>
      <c r="O572" s="354"/>
      <c r="P572" s="354">
        <f t="shared" si="728"/>
        <v>942.08717000000001</v>
      </c>
      <c r="Q572" s="338">
        <f t="shared" si="679"/>
        <v>1</v>
      </c>
      <c r="R572" s="354">
        <f>L572</f>
        <v>942.08717000000001</v>
      </c>
      <c r="S572" s="338">
        <f t="shared" si="680"/>
        <v>1</v>
      </c>
      <c r="T572" s="338"/>
      <c r="U572" s="338"/>
      <c r="V572" s="355"/>
      <c r="W572" s="337"/>
      <c r="X572" s="355"/>
      <c r="Y572" s="355"/>
      <c r="Z572" s="354">
        <f t="shared" si="729"/>
        <v>942.08717000000001</v>
      </c>
      <c r="AA572" s="338">
        <f t="shared" si="672"/>
        <v>1</v>
      </c>
      <c r="AB572" s="354">
        <v>942.08717000000001</v>
      </c>
      <c r="AC572" s="338">
        <f t="shared" si="673"/>
        <v>1</v>
      </c>
      <c r="AD572" s="338"/>
      <c r="AE572" s="338"/>
      <c r="AF572" s="355"/>
      <c r="AG572" s="355"/>
      <c r="AH572" s="355"/>
      <c r="AI572" s="355"/>
      <c r="AJ572" s="354">
        <f t="shared" si="730"/>
        <v>942.08717000000001</v>
      </c>
      <c r="AK572" s="338">
        <f t="shared" si="675"/>
        <v>1</v>
      </c>
      <c r="AL572" s="354">
        <f>R572</f>
        <v>942.08717000000001</v>
      </c>
      <c r="AM572" s="338">
        <f t="shared" si="676"/>
        <v>1</v>
      </c>
      <c r="AN572" s="338"/>
      <c r="AO572" s="338"/>
      <c r="AP572" s="354"/>
      <c r="AQ572" s="355"/>
      <c r="AR572" s="354"/>
      <c r="AS572" s="355"/>
      <c r="AT572" s="351"/>
      <c r="AU572" s="351"/>
      <c r="AV572" s="351"/>
      <c r="AW572" s="331"/>
      <c r="AX572" s="351"/>
      <c r="AY572" s="351"/>
      <c r="AZ572" s="351"/>
      <c r="BA572" s="331"/>
      <c r="BB572" s="351"/>
      <c r="BC572" s="351"/>
      <c r="BD572" s="351"/>
      <c r="BE572" s="356">
        <f t="shared" si="731"/>
        <v>0</v>
      </c>
      <c r="BF572" s="398">
        <f t="shared" si="620"/>
        <v>0</v>
      </c>
      <c r="BG572" s="356">
        <f t="shared" si="725"/>
        <v>0</v>
      </c>
      <c r="BH572" s="357">
        <f t="shared" si="726"/>
        <v>0</v>
      </c>
      <c r="BI572" s="356"/>
      <c r="BJ572" s="351"/>
      <c r="BK572" s="356"/>
      <c r="BL572" s="351"/>
    </row>
    <row r="573" spans="2:66" s="93" customFormat="1" ht="66.75" customHeight="1" x14ac:dyDescent="0.25">
      <c r="B573" s="232" t="s">
        <v>19</v>
      </c>
      <c r="C573" s="197" t="s">
        <v>429</v>
      </c>
      <c r="D573" s="355"/>
      <c r="E573" s="355"/>
      <c r="F573" s="355"/>
      <c r="G573" s="355"/>
      <c r="H573" s="303"/>
      <c r="I573" s="355"/>
      <c r="J573" s="355"/>
      <c r="K573" s="354">
        <f t="shared" si="678"/>
        <v>1199.9960000000001</v>
      </c>
      <c r="L573" s="354">
        <v>1199.9960000000001</v>
      </c>
      <c r="M573" s="354"/>
      <c r="N573" s="354"/>
      <c r="O573" s="354"/>
      <c r="P573" s="354">
        <f t="shared" si="728"/>
        <v>0</v>
      </c>
      <c r="Q573" s="338">
        <f t="shared" si="679"/>
        <v>0</v>
      </c>
      <c r="R573" s="354"/>
      <c r="S573" s="338"/>
      <c r="T573" s="338"/>
      <c r="U573" s="338"/>
      <c r="V573" s="355"/>
      <c r="W573" s="337"/>
      <c r="X573" s="355"/>
      <c r="Y573" s="355"/>
      <c r="Z573" s="354">
        <f t="shared" si="729"/>
        <v>0</v>
      </c>
      <c r="AA573" s="338">
        <f t="shared" si="672"/>
        <v>0</v>
      </c>
      <c r="AB573" s="354"/>
      <c r="AC573" s="338">
        <f t="shared" si="673"/>
        <v>0</v>
      </c>
      <c r="AD573" s="338"/>
      <c r="AE573" s="338"/>
      <c r="AF573" s="355"/>
      <c r="AG573" s="355"/>
      <c r="AH573" s="355"/>
      <c r="AI573" s="355"/>
      <c r="AJ573" s="354">
        <f t="shared" si="730"/>
        <v>599.99800000000005</v>
      </c>
      <c r="AK573" s="338">
        <f t="shared" si="675"/>
        <v>0.5</v>
      </c>
      <c r="AL573" s="354">
        <v>599.99800000000005</v>
      </c>
      <c r="AM573" s="338"/>
      <c r="AN573" s="338"/>
      <c r="AO573" s="338"/>
      <c r="AP573" s="354"/>
      <c r="AQ573" s="355"/>
      <c r="AR573" s="354"/>
      <c r="AS573" s="355"/>
      <c r="AT573" s="351"/>
      <c r="AU573" s="351"/>
      <c r="AV573" s="351"/>
      <c r="AW573" s="331"/>
      <c r="AX573" s="351"/>
      <c r="AY573" s="351"/>
      <c r="AZ573" s="351"/>
      <c r="BA573" s="331"/>
      <c r="BB573" s="351"/>
      <c r="BC573" s="351"/>
      <c r="BD573" s="351"/>
      <c r="BE573" s="356"/>
      <c r="BF573" s="398"/>
      <c r="BG573" s="356"/>
      <c r="BH573" s="357"/>
      <c r="BI573" s="356"/>
      <c r="BJ573" s="351"/>
      <c r="BK573" s="356"/>
      <c r="BL573" s="351"/>
    </row>
    <row r="574" spans="2:66" s="93" customFormat="1" ht="66.75" customHeight="1" x14ac:dyDescent="0.25">
      <c r="B574" s="232" t="s">
        <v>223</v>
      </c>
      <c r="C574" s="197" t="s">
        <v>428</v>
      </c>
      <c r="D574" s="355"/>
      <c r="E574" s="355"/>
      <c r="F574" s="355"/>
      <c r="G574" s="355"/>
      <c r="H574" s="303"/>
      <c r="I574" s="355"/>
      <c r="J574" s="355"/>
      <c r="K574" s="354">
        <f t="shared" si="678"/>
        <v>8288.4780599999995</v>
      </c>
      <c r="L574" s="354">
        <v>8288.4780599999995</v>
      </c>
      <c r="M574" s="354"/>
      <c r="N574" s="354"/>
      <c r="O574" s="354"/>
      <c r="P574" s="354">
        <f t="shared" si="728"/>
        <v>0</v>
      </c>
      <c r="Q574" s="338">
        <f t="shared" si="679"/>
        <v>0</v>
      </c>
      <c r="R574" s="354">
        <v>0</v>
      </c>
      <c r="S574" s="338">
        <f t="shared" si="680"/>
        <v>0</v>
      </c>
      <c r="T574" s="338"/>
      <c r="U574" s="338"/>
      <c r="V574" s="355"/>
      <c r="W574" s="337"/>
      <c r="X574" s="355"/>
      <c r="Y574" s="355"/>
      <c r="Z574" s="354">
        <f t="shared" si="729"/>
        <v>0</v>
      </c>
      <c r="AA574" s="338">
        <f t="shared" si="672"/>
        <v>0</v>
      </c>
      <c r="AB574" s="354">
        <v>0</v>
      </c>
      <c r="AC574" s="338">
        <f t="shared" si="673"/>
        <v>0</v>
      </c>
      <c r="AD574" s="338"/>
      <c r="AE574" s="338"/>
      <c r="AF574" s="355"/>
      <c r="AG574" s="355"/>
      <c r="AH574" s="355"/>
      <c r="AI574" s="355"/>
      <c r="AJ574" s="354">
        <f t="shared" si="730"/>
        <v>0</v>
      </c>
      <c r="AK574" s="338">
        <f t="shared" si="675"/>
        <v>0</v>
      </c>
      <c r="AL574" s="354">
        <v>0</v>
      </c>
      <c r="AM574" s="338">
        <f t="shared" si="676"/>
        <v>0</v>
      </c>
      <c r="AN574" s="338"/>
      <c r="AO574" s="338"/>
      <c r="AP574" s="354"/>
      <c r="AQ574" s="355"/>
      <c r="AR574" s="354"/>
      <c r="AS574" s="355"/>
      <c r="AT574" s="351"/>
      <c r="AU574" s="351"/>
      <c r="AV574" s="351"/>
      <c r="AW574" s="331"/>
      <c r="AX574" s="351"/>
      <c r="AY574" s="351"/>
      <c r="AZ574" s="351"/>
      <c r="BA574" s="331"/>
      <c r="BB574" s="351"/>
      <c r="BC574" s="351"/>
      <c r="BD574" s="351"/>
      <c r="BE574" s="356">
        <f t="shared" si="731"/>
        <v>8288.4780599999995</v>
      </c>
      <c r="BF574" s="398">
        <f t="shared" si="620"/>
        <v>1</v>
      </c>
      <c r="BG574" s="356">
        <f t="shared" si="725"/>
        <v>8288.4780599999995</v>
      </c>
      <c r="BH574" s="357">
        <f t="shared" si="726"/>
        <v>1</v>
      </c>
      <c r="BI574" s="356"/>
      <c r="BJ574" s="351"/>
      <c r="BK574" s="356"/>
      <c r="BL574" s="351"/>
    </row>
    <row r="575" spans="2:66" s="93" customFormat="1" ht="66.75" customHeight="1" x14ac:dyDescent="0.25">
      <c r="B575" s="232" t="s">
        <v>377</v>
      </c>
      <c r="C575" s="197" t="s">
        <v>423</v>
      </c>
      <c r="D575" s="355"/>
      <c r="E575" s="355"/>
      <c r="F575" s="355"/>
      <c r="G575" s="355"/>
      <c r="H575" s="303"/>
      <c r="I575" s="355"/>
      <c r="J575" s="355"/>
      <c r="K575" s="354">
        <f t="shared" si="678"/>
        <v>700</v>
      </c>
      <c r="L575" s="354">
        <v>700</v>
      </c>
      <c r="M575" s="354"/>
      <c r="N575" s="354"/>
      <c r="O575" s="354"/>
      <c r="P575" s="354">
        <f t="shared" si="728"/>
        <v>0</v>
      </c>
      <c r="Q575" s="338">
        <f t="shared" si="679"/>
        <v>0</v>
      </c>
      <c r="R575" s="354">
        <v>0</v>
      </c>
      <c r="S575" s="338">
        <f t="shared" si="680"/>
        <v>0</v>
      </c>
      <c r="T575" s="338"/>
      <c r="U575" s="338"/>
      <c r="V575" s="355"/>
      <c r="W575" s="337"/>
      <c r="X575" s="355"/>
      <c r="Y575" s="355"/>
      <c r="Z575" s="354">
        <f t="shared" si="729"/>
        <v>0</v>
      </c>
      <c r="AA575" s="338">
        <f t="shared" si="672"/>
        <v>0</v>
      </c>
      <c r="AB575" s="354">
        <v>0</v>
      </c>
      <c r="AC575" s="338">
        <f t="shared" si="673"/>
        <v>0</v>
      </c>
      <c r="AD575" s="338"/>
      <c r="AE575" s="338"/>
      <c r="AF575" s="355"/>
      <c r="AG575" s="355"/>
      <c r="AH575" s="355"/>
      <c r="AI575" s="355"/>
      <c r="AJ575" s="354">
        <f t="shared" si="730"/>
        <v>0</v>
      </c>
      <c r="AK575" s="338">
        <f t="shared" si="675"/>
        <v>0</v>
      </c>
      <c r="AL575" s="354">
        <v>0</v>
      </c>
      <c r="AM575" s="338">
        <f t="shared" si="676"/>
        <v>0</v>
      </c>
      <c r="AN575" s="338"/>
      <c r="AO575" s="338"/>
      <c r="AP575" s="354"/>
      <c r="AQ575" s="355"/>
      <c r="AR575" s="354"/>
      <c r="AS575" s="355"/>
      <c r="AT575" s="351"/>
      <c r="AU575" s="351"/>
      <c r="AV575" s="351"/>
      <c r="AW575" s="331"/>
      <c r="AX575" s="351"/>
      <c r="AY575" s="351"/>
      <c r="AZ575" s="351"/>
      <c r="BA575" s="331"/>
      <c r="BB575" s="351"/>
      <c r="BC575" s="351"/>
      <c r="BD575" s="351"/>
      <c r="BE575" s="356">
        <f t="shared" si="731"/>
        <v>700</v>
      </c>
      <c r="BF575" s="398">
        <f t="shared" si="620"/>
        <v>1</v>
      </c>
      <c r="BG575" s="356">
        <f t="shared" si="725"/>
        <v>700</v>
      </c>
      <c r="BH575" s="357">
        <f t="shared" si="726"/>
        <v>1</v>
      </c>
      <c r="BI575" s="356"/>
      <c r="BJ575" s="351"/>
      <c r="BK575" s="356"/>
      <c r="BL575" s="351"/>
    </row>
    <row r="576" spans="2:66" s="92" customFormat="1" ht="87" customHeight="1" x14ac:dyDescent="0.25">
      <c r="B576" s="346">
        <v>2</v>
      </c>
      <c r="C576" s="216" t="s">
        <v>101</v>
      </c>
      <c r="D576" s="347"/>
      <c r="E576" s="347">
        <v>0</v>
      </c>
      <c r="F576" s="347">
        <v>0</v>
      </c>
      <c r="G576" s="347">
        <v>0</v>
      </c>
      <c r="H576" s="347">
        <f t="shared" si="669"/>
        <v>0</v>
      </c>
      <c r="I576" s="347">
        <f>L576</f>
        <v>0</v>
      </c>
      <c r="J576" s="347">
        <v>0</v>
      </c>
      <c r="K576" s="348">
        <f>L576+N576+O576</f>
        <v>646703.59315999993</v>
      </c>
      <c r="L576" s="348">
        <v>0</v>
      </c>
      <c r="M576" s="348"/>
      <c r="N576" s="348">
        <f>SUM(N577:N589)</f>
        <v>646703.59315999993</v>
      </c>
      <c r="O576" s="348"/>
      <c r="P576" s="348">
        <f>V576</f>
        <v>232460.38987000004</v>
      </c>
      <c r="Q576" s="349">
        <f>P576/K576</f>
        <v>0.3594543038397614</v>
      </c>
      <c r="R576" s="348">
        <v>0</v>
      </c>
      <c r="S576" s="434">
        <f>SUM(S577:S586)</f>
        <v>0</v>
      </c>
      <c r="T576" s="434"/>
      <c r="U576" s="434"/>
      <c r="V576" s="348">
        <f>SUM(V577:V589)</f>
        <v>232460.38987000004</v>
      </c>
      <c r="W576" s="349">
        <f t="shared" ref="W576:W592" si="733">V576/N576</f>
        <v>0.3594543038397614</v>
      </c>
      <c r="X576" s="347"/>
      <c r="Y576" s="347"/>
      <c r="Z576" s="348">
        <f>AF576</f>
        <v>164567.47575000001</v>
      </c>
      <c r="AA576" s="349">
        <f t="shared" si="672"/>
        <v>0.2544712562147225</v>
      </c>
      <c r="AB576" s="348"/>
      <c r="AC576" s="434"/>
      <c r="AD576" s="434"/>
      <c r="AE576" s="434"/>
      <c r="AF576" s="348">
        <f>SUM(AF577:AF589)</f>
        <v>164567.47575000001</v>
      </c>
      <c r="AG576" s="349">
        <f>AF576/N576</f>
        <v>0.2544712562147225</v>
      </c>
      <c r="AH576" s="347"/>
      <c r="AI576" s="347"/>
      <c r="AJ576" s="348">
        <f>AP576</f>
        <v>501403.76219999994</v>
      </c>
      <c r="AK576" s="349">
        <f>AJ576/K576</f>
        <v>0.77532236947993638</v>
      </c>
      <c r="AL576" s="348">
        <f>SUM(AL577:AL586)</f>
        <v>0</v>
      </c>
      <c r="AM576" s="374"/>
      <c r="AN576" s="374"/>
      <c r="AO576" s="374"/>
      <c r="AP576" s="348">
        <f>SUM(AP577:AP589)</f>
        <v>501403.76219999994</v>
      </c>
      <c r="AQ576" s="349">
        <f>AP576/N576</f>
        <v>0.77532236947993638</v>
      </c>
      <c r="AR576" s="348"/>
      <c r="AS576" s="347"/>
      <c r="AT576" s="350"/>
      <c r="AU576" s="350">
        <f>BC576-N576</f>
        <v>0</v>
      </c>
      <c r="AV576" s="350"/>
      <c r="AW576" s="350">
        <f>AY576</f>
        <v>646703.33868874377</v>
      </c>
      <c r="AX576" s="350"/>
      <c r="AY576" s="350">
        <f>BC576-AG576</f>
        <v>646703.33868874377</v>
      </c>
      <c r="AZ576" s="350"/>
      <c r="BA576" s="350">
        <f>BC576</f>
        <v>646703.59315999993</v>
      </c>
      <c r="BB576" s="350"/>
      <c r="BC576" s="350">
        <f>N576</f>
        <v>646703.59315999993</v>
      </c>
      <c r="BD576" s="350"/>
      <c r="BE576" s="352">
        <f>BI576</f>
        <v>478373.35279999999</v>
      </c>
      <c r="BF576" s="398">
        <f t="shared" si="620"/>
        <v>0.73971036787118394</v>
      </c>
      <c r="BG576" s="352"/>
      <c r="BH576" s="435"/>
      <c r="BI576" s="352">
        <f>SUM(BI577:BI586)</f>
        <v>478373.35279999999</v>
      </c>
      <c r="BJ576" s="353">
        <f>BI576/N576</f>
        <v>0.73971036787118394</v>
      </c>
      <c r="BK576" s="352"/>
      <c r="BL576" s="350"/>
      <c r="BM576" s="87"/>
      <c r="BN576" s="87"/>
    </row>
    <row r="577" spans="2:66" s="94" customFormat="1" ht="147" customHeight="1" x14ac:dyDescent="0.25">
      <c r="B577" s="358" t="s">
        <v>60</v>
      </c>
      <c r="C577" s="197" t="s">
        <v>394</v>
      </c>
      <c r="D577" s="355"/>
      <c r="E577" s="355"/>
      <c r="F577" s="355"/>
      <c r="G577" s="355"/>
      <c r="H577" s="355"/>
      <c r="I577" s="355"/>
      <c r="J577" s="355"/>
      <c r="K577" s="354">
        <f>N577</f>
        <v>2071</v>
      </c>
      <c r="L577" s="354"/>
      <c r="M577" s="354"/>
      <c r="N577" s="354">
        <v>2071</v>
      </c>
      <c r="O577" s="354"/>
      <c r="P577" s="354">
        <f>V577</f>
        <v>1044.08602</v>
      </c>
      <c r="Q577" s="338">
        <f t="shared" ref="Q577:Q595" si="734">P577/K577</f>
        <v>0.50414583293095117</v>
      </c>
      <c r="R577" s="354"/>
      <c r="S577" s="338"/>
      <c r="T577" s="338"/>
      <c r="U577" s="338"/>
      <c r="V577" s="354">
        <v>1044.08602</v>
      </c>
      <c r="W577" s="337">
        <f t="shared" si="733"/>
        <v>0.50414583293095117</v>
      </c>
      <c r="X577" s="355"/>
      <c r="Y577" s="355"/>
      <c r="Z577" s="354">
        <f t="shared" ref="Z577:Z589" si="735">AF577</f>
        <v>1044.08602</v>
      </c>
      <c r="AA577" s="338">
        <f t="shared" si="672"/>
        <v>0.50414583293095117</v>
      </c>
      <c r="AB577" s="354"/>
      <c r="AC577" s="342"/>
      <c r="AD577" s="342"/>
      <c r="AE577" s="342"/>
      <c r="AF577" s="354">
        <v>1044.08602</v>
      </c>
      <c r="AG577" s="387">
        <f t="shared" ref="AG577:AG592" si="736">AF577/N577</f>
        <v>0.50414583293095117</v>
      </c>
      <c r="AH577" s="355"/>
      <c r="AI577" s="355"/>
      <c r="AJ577" s="354">
        <f>AP577</f>
        <v>1677.4193499999999</v>
      </c>
      <c r="AK577" s="342">
        <f t="shared" ref="AK577:AK595" si="737">AJ577/K577</f>
        <v>0.80995622887493957</v>
      </c>
      <c r="AL577" s="354"/>
      <c r="AM577" s="355"/>
      <c r="AN577" s="355"/>
      <c r="AO577" s="355"/>
      <c r="AP577" s="354">
        <v>1677.4193499999999</v>
      </c>
      <c r="AQ577" s="342">
        <f>AP577/N577</f>
        <v>0.80995622887493957</v>
      </c>
      <c r="AR577" s="354"/>
      <c r="AS577" s="355"/>
      <c r="AT577" s="351"/>
      <c r="AU577" s="351"/>
      <c r="AV577" s="351"/>
      <c r="AW577" s="351"/>
      <c r="AX577" s="351"/>
      <c r="AY577" s="351"/>
      <c r="AZ577" s="351"/>
      <c r="BA577" s="351"/>
      <c r="BB577" s="351"/>
      <c r="BC577" s="351"/>
      <c r="BD577" s="351"/>
      <c r="BE577" s="356">
        <f t="shared" ref="BE577:BE586" si="738">BI577</f>
        <v>1026.91398</v>
      </c>
      <c r="BF577" s="390">
        <f t="shared" si="620"/>
        <v>0.49585416706904878</v>
      </c>
      <c r="BG577" s="356"/>
      <c r="BH577" s="357"/>
      <c r="BI577" s="356">
        <f>N577-AF577</f>
        <v>1026.91398</v>
      </c>
      <c r="BJ577" s="343">
        <f t="shared" ref="BJ577:BJ592" si="739">BI577/N577</f>
        <v>0.49585416706904878</v>
      </c>
      <c r="BK577" s="356"/>
      <c r="BL577" s="351"/>
      <c r="BM577" s="43"/>
      <c r="BN577" s="43"/>
    </row>
    <row r="578" spans="2:66" s="131" customFormat="1" ht="103.5" customHeight="1" x14ac:dyDescent="0.3">
      <c r="B578" s="358" t="s">
        <v>67</v>
      </c>
      <c r="C578" s="197" t="s">
        <v>395</v>
      </c>
      <c r="D578" s="303"/>
      <c r="E578" s="303"/>
      <c r="F578" s="303"/>
      <c r="G578" s="303"/>
      <c r="H578" s="303"/>
      <c r="I578" s="303"/>
      <c r="J578" s="303"/>
      <c r="K578" s="354">
        <f t="shared" ref="K578:K589" si="740">N578</f>
        <v>270536.125</v>
      </c>
      <c r="L578" s="229"/>
      <c r="M578" s="229"/>
      <c r="N578" s="354">
        <v>270536.125</v>
      </c>
      <c r="O578" s="229"/>
      <c r="P578" s="354">
        <f t="shared" ref="P578:P589" si="741">V578</f>
        <v>0</v>
      </c>
      <c r="Q578" s="338">
        <f t="shared" si="734"/>
        <v>0</v>
      </c>
      <c r="R578" s="354"/>
      <c r="S578" s="338"/>
      <c r="T578" s="338"/>
      <c r="U578" s="338"/>
      <c r="V578" s="354"/>
      <c r="W578" s="337">
        <f t="shared" si="733"/>
        <v>0</v>
      </c>
      <c r="X578" s="355"/>
      <c r="Y578" s="303"/>
      <c r="Z578" s="354">
        <f t="shared" si="735"/>
        <v>0</v>
      </c>
      <c r="AA578" s="338">
        <f t="shared" si="672"/>
        <v>0</v>
      </c>
      <c r="AB578" s="354"/>
      <c r="AC578" s="342"/>
      <c r="AD578" s="342"/>
      <c r="AE578" s="342"/>
      <c r="AF578" s="354">
        <v>0</v>
      </c>
      <c r="AG578" s="387">
        <f t="shared" si="736"/>
        <v>0</v>
      </c>
      <c r="AH578" s="303"/>
      <c r="AI578" s="303"/>
      <c r="AJ578" s="354">
        <f>AP578</f>
        <v>216428.9</v>
      </c>
      <c r="AK578" s="342">
        <f t="shared" si="737"/>
        <v>0.79999999999999993</v>
      </c>
      <c r="AL578" s="487"/>
      <c r="AM578" s="355"/>
      <c r="AN578" s="355"/>
      <c r="AO578" s="355"/>
      <c r="AP578" s="354">
        <v>216428.9</v>
      </c>
      <c r="AQ578" s="342">
        <f t="shared" ref="AQ578:AQ579" si="742">AP578/N578</f>
        <v>0.79999999999999993</v>
      </c>
      <c r="AR578" s="354"/>
      <c r="AS578" s="303"/>
      <c r="AT578" s="331"/>
      <c r="AU578" s="331"/>
      <c r="AV578" s="331"/>
      <c r="AW578" s="331"/>
      <c r="AX578" s="331"/>
      <c r="AY578" s="331"/>
      <c r="AZ578" s="331"/>
      <c r="BA578" s="331"/>
      <c r="BB578" s="331"/>
      <c r="BC578" s="331"/>
      <c r="BD578" s="331"/>
      <c r="BE578" s="356">
        <f t="shared" si="738"/>
        <v>270536.125</v>
      </c>
      <c r="BF578" s="390">
        <f t="shared" si="620"/>
        <v>1</v>
      </c>
      <c r="BG578" s="356"/>
      <c r="BH578" s="357"/>
      <c r="BI578" s="356">
        <f t="shared" ref="BI578:BI586" si="743">N578-AF578</f>
        <v>270536.125</v>
      </c>
      <c r="BJ578" s="343">
        <f t="shared" si="739"/>
        <v>1</v>
      </c>
      <c r="BK578" s="356"/>
      <c r="BL578" s="331"/>
      <c r="BM578" s="45"/>
      <c r="BN578" s="45"/>
    </row>
    <row r="579" spans="2:66" s="131" customFormat="1" ht="113.25" customHeight="1" x14ac:dyDescent="0.25">
      <c r="B579" s="358" t="s">
        <v>71</v>
      </c>
      <c r="C579" s="197" t="s">
        <v>396</v>
      </c>
      <c r="D579" s="303"/>
      <c r="E579" s="303"/>
      <c r="F579" s="303"/>
      <c r="G579" s="303"/>
      <c r="H579" s="303"/>
      <c r="I579" s="303"/>
      <c r="J579" s="303"/>
      <c r="K579" s="354">
        <f t="shared" si="740"/>
        <v>230090</v>
      </c>
      <c r="L579" s="229"/>
      <c r="M579" s="229"/>
      <c r="N579" s="354">
        <v>230090</v>
      </c>
      <c r="O579" s="229"/>
      <c r="P579" s="354">
        <f t="shared" si="741"/>
        <v>77924.452000000005</v>
      </c>
      <c r="Q579" s="338">
        <f t="shared" si="734"/>
        <v>0.33866944239210744</v>
      </c>
      <c r="R579" s="354"/>
      <c r="S579" s="338"/>
      <c r="T579" s="338"/>
      <c r="U579" s="338"/>
      <c r="V579" s="354">
        <v>77924.452000000005</v>
      </c>
      <c r="W579" s="337">
        <f t="shared" si="733"/>
        <v>0.33866944239210744</v>
      </c>
      <c r="X579" s="355"/>
      <c r="Y579" s="303"/>
      <c r="Z579" s="354">
        <f t="shared" si="735"/>
        <v>77924.452000000005</v>
      </c>
      <c r="AA579" s="338">
        <f t="shared" si="672"/>
        <v>0.33866944239210744</v>
      </c>
      <c r="AB579" s="354"/>
      <c r="AC579" s="342"/>
      <c r="AD579" s="342"/>
      <c r="AE579" s="342"/>
      <c r="AF579" s="354">
        <v>77924.452000000005</v>
      </c>
      <c r="AG579" s="387">
        <f t="shared" si="736"/>
        <v>0.33866944239210744</v>
      </c>
      <c r="AH579" s="303"/>
      <c r="AI579" s="303"/>
      <c r="AJ579" s="354">
        <f t="shared" ref="AJ579:AJ589" si="744">AP579</f>
        <v>162014.52017999999</v>
      </c>
      <c r="AK579" s="342">
        <f t="shared" si="737"/>
        <v>0.70413542605067581</v>
      </c>
      <c r="AL579" s="354"/>
      <c r="AM579" s="355"/>
      <c r="AN579" s="355"/>
      <c r="AO579" s="355"/>
      <c r="AP579" s="354">
        <v>162014.52017999999</v>
      </c>
      <c r="AQ579" s="342">
        <f t="shared" si="742"/>
        <v>0.70413542605067581</v>
      </c>
      <c r="AR579" s="354"/>
      <c r="AS579" s="303"/>
      <c r="AT579" s="331"/>
      <c r="AU579" s="331"/>
      <c r="AV579" s="331"/>
      <c r="AW579" s="331"/>
      <c r="AX579" s="331"/>
      <c r="AY579" s="331"/>
      <c r="AZ579" s="331"/>
      <c r="BA579" s="331"/>
      <c r="BB579" s="331"/>
      <c r="BC579" s="331"/>
      <c r="BD579" s="331"/>
      <c r="BE579" s="356">
        <f t="shared" si="738"/>
        <v>152165.54800000001</v>
      </c>
      <c r="BF579" s="390">
        <f t="shared" ref="BF579:BF595" si="745">BE579/K579</f>
        <v>0.66133055760789261</v>
      </c>
      <c r="BG579" s="356"/>
      <c r="BH579" s="357"/>
      <c r="BI579" s="356">
        <f t="shared" si="743"/>
        <v>152165.54800000001</v>
      </c>
      <c r="BJ579" s="343">
        <f t="shared" si="739"/>
        <v>0.66133055760789261</v>
      </c>
      <c r="BK579" s="356"/>
      <c r="BL579" s="331"/>
      <c r="BM579" s="45"/>
      <c r="BN579" s="45"/>
    </row>
    <row r="580" spans="2:66" s="131" customFormat="1" ht="89.25" customHeight="1" x14ac:dyDescent="0.25">
      <c r="B580" s="358" t="s">
        <v>31</v>
      </c>
      <c r="C580" s="197" t="s">
        <v>397</v>
      </c>
      <c r="D580" s="303"/>
      <c r="E580" s="303"/>
      <c r="F580" s="303"/>
      <c r="G580" s="303"/>
      <c r="H580" s="303"/>
      <c r="I580" s="303"/>
      <c r="J580" s="303"/>
      <c r="K580" s="354">
        <f t="shared" si="740"/>
        <v>1957.3679999999999</v>
      </c>
      <c r="L580" s="229"/>
      <c r="M580" s="229"/>
      <c r="N580" s="354">
        <v>1957.3679999999999</v>
      </c>
      <c r="O580" s="229"/>
      <c r="P580" s="354">
        <f t="shared" si="741"/>
        <v>1957.3679999999999</v>
      </c>
      <c r="Q580" s="338">
        <f t="shared" si="734"/>
        <v>1</v>
      </c>
      <c r="R580" s="354"/>
      <c r="S580" s="338"/>
      <c r="T580" s="338"/>
      <c r="U580" s="338"/>
      <c r="V580" s="354">
        <v>1957.3679999999999</v>
      </c>
      <c r="W580" s="337">
        <f t="shared" si="733"/>
        <v>1</v>
      </c>
      <c r="X580" s="355"/>
      <c r="Y580" s="303"/>
      <c r="Z580" s="354">
        <f t="shared" si="735"/>
        <v>1957.3679999999999</v>
      </c>
      <c r="AA580" s="338">
        <f t="shared" si="672"/>
        <v>1</v>
      </c>
      <c r="AB580" s="354"/>
      <c r="AC580" s="342"/>
      <c r="AD580" s="342"/>
      <c r="AE580" s="342"/>
      <c r="AF580" s="354">
        <v>1957.3679999999999</v>
      </c>
      <c r="AG580" s="387">
        <f t="shared" si="736"/>
        <v>1</v>
      </c>
      <c r="AH580" s="303"/>
      <c r="AI580" s="303"/>
      <c r="AJ580" s="354">
        <f t="shared" si="744"/>
        <v>1957.3679999999999</v>
      </c>
      <c r="AK580" s="342">
        <f t="shared" si="737"/>
        <v>1</v>
      </c>
      <c r="AL580" s="354"/>
      <c r="AM580" s="355"/>
      <c r="AN580" s="355"/>
      <c r="AO580" s="355"/>
      <c r="AP580" s="354">
        <v>1957.3679999999999</v>
      </c>
      <c r="AQ580" s="342">
        <f t="shared" ref="AQ580:AQ592" si="746">AP580/N580</f>
        <v>1</v>
      </c>
      <c r="AR580" s="354"/>
      <c r="AS580" s="303"/>
      <c r="AT580" s="331"/>
      <c r="AU580" s="331"/>
      <c r="AV580" s="331"/>
      <c r="AW580" s="331"/>
      <c r="AX580" s="331"/>
      <c r="AY580" s="331"/>
      <c r="AZ580" s="331"/>
      <c r="BA580" s="331"/>
      <c r="BB580" s="331"/>
      <c r="BC580" s="331"/>
      <c r="BD580" s="331"/>
      <c r="BE580" s="356">
        <f t="shared" si="738"/>
        <v>0</v>
      </c>
      <c r="BF580" s="390">
        <f t="shared" si="745"/>
        <v>0</v>
      </c>
      <c r="BG580" s="356"/>
      <c r="BH580" s="357"/>
      <c r="BI580" s="356">
        <f t="shared" si="743"/>
        <v>0</v>
      </c>
      <c r="BJ580" s="343">
        <f t="shared" si="739"/>
        <v>0</v>
      </c>
      <c r="BK580" s="356"/>
      <c r="BL580" s="331"/>
      <c r="BM580" s="45"/>
      <c r="BN580" s="45"/>
    </row>
    <row r="581" spans="2:66" s="131" customFormat="1" ht="80.25" customHeight="1" x14ac:dyDescent="0.25">
      <c r="B581" s="358" t="s">
        <v>76</v>
      </c>
      <c r="C581" s="197" t="s">
        <v>398</v>
      </c>
      <c r="D581" s="303"/>
      <c r="E581" s="303"/>
      <c r="F581" s="303"/>
      <c r="G581" s="303"/>
      <c r="H581" s="303"/>
      <c r="I581" s="303"/>
      <c r="J581" s="303"/>
      <c r="K581" s="354">
        <f t="shared" si="740"/>
        <v>69000</v>
      </c>
      <c r="L581" s="229"/>
      <c r="M581" s="229"/>
      <c r="N581" s="354">
        <f>'[8]Распределение средств 23-25 '!$H$321</f>
        <v>69000</v>
      </c>
      <c r="O581" s="229"/>
      <c r="P581" s="354">
        <f t="shared" si="741"/>
        <v>27912</v>
      </c>
      <c r="Q581" s="338">
        <f t="shared" si="734"/>
        <v>0.40452173913043477</v>
      </c>
      <c r="R581" s="354"/>
      <c r="S581" s="338"/>
      <c r="T581" s="338"/>
      <c r="U581" s="338"/>
      <c r="V581" s="354">
        <v>27912</v>
      </c>
      <c r="W581" s="337">
        <f t="shared" si="733"/>
        <v>0.40452173913043477</v>
      </c>
      <c r="X581" s="355"/>
      <c r="Y581" s="303"/>
      <c r="Z581" s="354">
        <f t="shared" si="735"/>
        <v>27912</v>
      </c>
      <c r="AA581" s="338">
        <f t="shared" si="672"/>
        <v>0.40452173913043477</v>
      </c>
      <c r="AB581" s="354"/>
      <c r="AC581" s="342"/>
      <c r="AD581" s="342"/>
      <c r="AE581" s="342"/>
      <c r="AF581" s="354">
        <f>28036.089-AF582</f>
        <v>27912</v>
      </c>
      <c r="AG581" s="387">
        <f t="shared" si="736"/>
        <v>0.40452173913043477</v>
      </c>
      <c r="AH581" s="303"/>
      <c r="AI581" s="303"/>
      <c r="AJ581" s="354">
        <f t="shared" si="744"/>
        <v>56622</v>
      </c>
      <c r="AK581" s="342">
        <f t="shared" si="737"/>
        <v>0.82060869565217387</v>
      </c>
      <c r="AL581" s="354"/>
      <c r="AM581" s="355"/>
      <c r="AN581" s="355"/>
      <c r="AO581" s="355"/>
      <c r="AP581" s="354">
        <v>56622</v>
      </c>
      <c r="AQ581" s="342">
        <f t="shared" si="746"/>
        <v>0.82060869565217387</v>
      </c>
      <c r="AR581" s="354"/>
      <c r="AS581" s="303"/>
      <c r="AT581" s="331"/>
      <c r="AU581" s="331"/>
      <c r="AV581" s="331"/>
      <c r="AW581" s="331"/>
      <c r="AX581" s="331"/>
      <c r="AY581" s="331"/>
      <c r="AZ581" s="331"/>
      <c r="BA581" s="331"/>
      <c r="BB581" s="331"/>
      <c r="BC581" s="331"/>
      <c r="BD581" s="331"/>
      <c r="BE581" s="356">
        <f t="shared" si="738"/>
        <v>41088</v>
      </c>
      <c r="BF581" s="390">
        <f t="shared" si="745"/>
        <v>0.59547826086956523</v>
      </c>
      <c r="BG581" s="356"/>
      <c r="BH581" s="357"/>
      <c r="BI581" s="356">
        <f t="shared" si="743"/>
        <v>41088</v>
      </c>
      <c r="BJ581" s="343">
        <f t="shared" si="739"/>
        <v>0.59547826086956523</v>
      </c>
      <c r="BK581" s="356"/>
      <c r="BL581" s="331"/>
      <c r="BM581" s="45"/>
      <c r="BN581" s="45"/>
    </row>
    <row r="582" spans="2:66" s="131" customFormat="1" ht="115.5" customHeight="1" x14ac:dyDescent="0.25">
      <c r="B582" s="358" t="s">
        <v>26</v>
      </c>
      <c r="C582" s="197" t="s">
        <v>399</v>
      </c>
      <c r="D582" s="303"/>
      <c r="E582" s="303"/>
      <c r="F582" s="303"/>
      <c r="G582" s="303"/>
      <c r="H582" s="303"/>
      <c r="I582" s="303"/>
      <c r="J582" s="303"/>
      <c r="K582" s="354">
        <f t="shared" si="740"/>
        <v>124.089</v>
      </c>
      <c r="L582" s="229"/>
      <c r="M582" s="229"/>
      <c r="N582" s="354">
        <f>'[8]Распределение средств 23-25 '!$H$322</f>
        <v>124.089</v>
      </c>
      <c r="O582" s="229"/>
      <c r="P582" s="354">
        <f t="shared" si="741"/>
        <v>124.089</v>
      </c>
      <c r="Q582" s="338">
        <f t="shared" si="734"/>
        <v>1</v>
      </c>
      <c r="R582" s="354"/>
      <c r="S582" s="338"/>
      <c r="T582" s="338"/>
      <c r="U582" s="338"/>
      <c r="V582" s="354">
        <v>124.089</v>
      </c>
      <c r="W582" s="337">
        <f t="shared" si="733"/>
        <v>1</v>
      </c>
      <c r="X582" s="355"/>
      <c r="Y582" s="303"/>
      <c r="Z582" s="354">
        <f t="shared" si="735"/>
        <v>124.089</v>
      </c>
      <c r="AA582" s="338">
        <f t="shared" si="672"/>
        <v>1</v>
      </c>
      <c r="AB582" s="354"/>
      <c r="AC582" s="342"/>
      <c r="AD582" s="342"/>
      <c r="AE582" s="342"/>
      <c r="AF582" s="354">
        <f>N582</f>
        <v>124.089</v>
      </c>
      <c r="AG582" s="387">
        <f t="shared" si="736"/>
        <v>1</v>
      </c>
      <c r="AH582" s="303"/>
      <c r="AI582" s="303"/>
      <c r="AJ582" s="354">
        <f t="shared" si="744"/>
        <v>124.089</v>
      </c>
      <c r="AK582" s="342">
        <f t="shared" si="737"/>
        <v>1</v>
      </c>
      <c r="AL582" s="354"/>
      <c r="AM582" s="355"/>
      <c r="AN582" s="355"/>
      <c r="AO582" s="355"/>
      <c r="AP582" s="354">
        <v>124.089</v>
      </c>
      <c r="AQ582" s="342">
        <f t="shared" si="746"/>
        <v>1</v>
      </c>
      <c r="AR582" s="354"/>
      <c r="AS582" s="303"/>
      <c r="AT582" s="331"/>
      <c r="AU582" s="331"/>
      <c r="AV582" s="331"/>
      <c r="AW582" s="331"/>
      <c r="AX582" s="331"/>
      <c r="AY582" s="331"/>
      <c r="AZ582" s="331"/>
      <c r="BA582" s="331"/>
      <c r="BB582" s="331"/>
      <c r="BC582" s="331"/>
      <c r="BD582" s="331"/>
      <c r="BE582" s="356">
        <f t="shared" si="738"/>
        <v>0</v>
      </c>
      <c r="BF582" s="390">
        <f t="shared" si="745"/>
        <v>0</v>
      </c>
      <c r="BG582" s="356"/>
      <c r="BH582" s="357"/>
      <c r="BI582" s="356">
        <f t="shared" si="743"/>
        <v>0</v>
      </c>
      <c r="BJ582" s="343">
        <f t="shared" si="739"/>
        <v>0</v>
      </c>
      <c r="BK582" s="356"/>
      <c r="BL582" s="331"/>
      <c r="BM582" s="45"/>
      <c r="BN582" s="45"/>
    </row>
    <row r="583" spans="2:66" s="131" customFormat="1" ht="119.25" customHeight="1" x14ac:dyDescent="0.25">
      <c r="B583" s="358" t="s">
        <v>92</v>
      </c>
      <c r="C583" s="197" t="s">
        <v>400</v>
      </c>
      <c r="D583" s="303"/>
      <c r="E583" s="303"/>
      <c r="F583" s="303"/>
      <c r="G583" s="303"/>
      <c r="H583" s="303"/>
      <c r="I583" s="303"/>
      <c r="J583" s="303"/>
      <c r="K583" s="354">
        <f t="shared" si="740"/>
        <v>27.6</v>
      </c>
      <c r="L583" s="229"/>
      <c r="M583" s="229"/>
      <c r="N583" s="354">
        <f>'[8]Распределение средств 23-25 '!$H$325</f>
        <v>27.6</v>
      </c>
      <c r="O583" s="229"/>
      <c r="P583" s="354">
        <f t="shared" si="741"/>
        <v>13.8</v>
      </c>
      <c r="Q583" s="338">
        <f t="shared" si="734"/>
        <v>0.5</v>
      </c>
      <c r="R583" s="354"/>
      <c r="S583" s="338"/>
      <c r="T583" s="338"/>
      <c r="U583" s="338"/>
      <c r="V583" s="354">
        <v>13.8</v>
      </c>
      <c r="W583" s="337">
        <f t="shared" si="733"/>
        <v>0.5</v>
      </c>
      <c r="X583" s="355"/>
      <c r="Y583" s="303"/>
      <c r="Z583" s="354">
        <f t="shared" si="735"/>
        <v>13.8</v>
      </c>
      <c r="AA583" s="338">
        <f t="shared" si="672"/>
        <v>0.5</v>
      </c>
      <c r="AB583" s="354"/>
      <c r="AC583" s="342"/>
      <c r="AD583" s="342"/>
      <c r="AE583" s="342"/>
      <c r="AF583" s="354">
        <v>13.8</v>
      </c>
      <c r="AG583" s="387">
        <f t="shared" si="736"/>
        <v>0.5</v>
      </c>
      <c r="AH583" s="303"/>
      <c r="AI583" s="303"/>
      <c r="AJ583" s="354">
        <f t="shared" si="744"/>
        <v>27.6</v>
      </c>
      <c r="AK583" s="342">
        <f t="shared" si="737"/>
        <v>1</v>
      </c>
      <c r="AL583" s="354"/>
      <c r="AM583" s="355"/>
      <c r="AN583" s="355"/>
      <c r="AO583" s="355"/>
      <c r="AP583" s="354">
        <v>27.6</v>
      </c>
      <c r="AQ583" s="342">
        <f t="shared" si="746"/>
        <v>1</v>
      </c>
      <c r="AR583" s="354"/>
      <c r="AS583" s="303"/>
      <c r="AT583" s="331"/>
      <c r="AU583" s="331"/>
      <c r="AV583" s="331"/>
      <c r="AW583" s="331"/>
      <c r="AX583" s="331"/>
      <c r="AY583" s="331"/>
      <c r="AZ583" s="331"/>
      <c r="BA583" s="331"/>
      <c r="BB583" s="331"/>
      <c r="BC583" s="331"/>
      <c r="BD583" s="331"/>
      <c r="BE583" s="356">
        <f t="shared" si="738"/>
        <v>13.8</v>
      </c>
      <c r="BF583" s="390">
        <f t="shared" si="745"/>
        <v>0.5</v>
      </c>
      <c r="BG583" s="356"/>
      <c r="BH583" s="331"/>
      <c r="BI583" s="356">
        <f t="shared" si="743"/>
        <v>13.8</v>
      </c>
      <c r="BJ583" s="343">
        <f t="shared" si="739"/>
        <v>0.5</v>
      </c>
      <c r="BK583" s="356"/>
      <c r="BL583" s="331"/>
      <c r="BM583" s="45"/>
      <c r="BN583" s="45"/>
    </row>
    <row r="584" spans="2:66" s="131" customFormat="1" ht="89.25" customHeight="1" x14ac:dyDescent="0.25">
      <c r="B584" s="358" t="s">
        <v>16</v>
      </c>
      <c r="C584" s="197" t="s">
        <v>401</v>
      </c>
      <c r="D584" s="303"/>
      <c r="E584" s="303"/>
      <c r="F584" s="303"/>
      <c r="G584" s="303"/>
      <c r="H584" s="303"/>
      <c r="I584" s="303"/>
      <c r="J584" s="303"/>
      <c r="K584" s="354">
        <f t="shared" si="740"/>
        <v>82.184639999999987</v>
      </c>
      <c r="L584" s="229"/>
      <c r="M584" s="229"/>
      <c r="N584" s="354">
        <f>'[8]Распределение средств 23-25 '!$F$344</f>
        <v>82.184639999999987</v>
      </c>
      <c r="O584" s="229"/>
      <c r="P584" s="354">
        <f t="shared" si="741"/>
        <v>16.929600000000001</v>
      </c>
      <c r="Q584" s="338">
        <f t="shared" si="734"/>
        <v>0.20599469681925969</v>
      </c>
      <c r="R584" s="354"/>
      <c r="S584" s="338"/>
      <c r="T584" s="338"/>
      <c r="U584" s="338"/>
      <c r="V584" s="354">
        <v>16.929600000000001</v>
      </c>
      <c r="W584" s="337">
        <f t="shared" si="733"/>
        <v>0.20599469681925969</v>
      </c>
      <c r="X584" s="355"/>
      <c r="Y584" s="303"/>
      <c r="Z584" s="354">
        <f t="shared" si="735"/>
        <v>46.878239999999998</v>
      </c>
      <c r="AA584" s="338">
        <f t="shared" si="672"/>
        <v>0.57040147648027673</v>
      </c>
      <c r="AB584" s="354"/>
      <c r="AC584" s="342"/>
      <c r="AD584" s="342"/>
      <c r="AE584" s="342"/>
      <c r="AF584" s="354">
        <v>46.878239999999998</v>
      </c>
      <c r="AG584" s="387">
        <f t="shared" si="736"/>
        <v>0.57040147648027673</v>
      </c>
      <c r="AH584" s="303"/>
      <c r="AI584" s="303"/>
      <c r="AJ584" s="354">
        <f t="shared" si="744"/>
        <v>46.878239999999998</v>
      </c>
      <c r="AK584" s="342">
        <f t="shared" si="737"/>
        <v>0.57040147648027673</v>
      </c>
      <c r="AL584" s="354"/>
      <c r="AM584" s="355"/>
      <c r="AN584" s="355"/>
      <c r="AO584" s="355"/>
      <c r="AP584" s="354">
        <v>46.878239999999998</v>
      </c>
      <c r="AQ584" s="342">
        <f t="shared" si="746"/>
        <v>0.57040147648027673</v>
      </c>
      <c r="AR584" s="354"/>
      <c r="AS584" s="303"/>
      <c r="AT584" s="331"/>
      <c r="AU584" s="331"/>
      <c r="AV584" s="331"/>
      <c r="AW584" s="331"/>
      <c r="AX584" s="331"/>
      <c r="AY584" s="331"/>
      <c r="AZ584" s="331"/>
      <c r="BA584" s="331"/>
      <c r="BB584" s="331"/>
      <c r="BC584" s="331"/>
      <c r="BD584" s="331"/>
      <c r="BE584" s="356">
        <f t="shared" si="738"/>
        <v>35.306399999999989</v>
      </c>
      <c r="BF584" s="390">
        <f t="shared" si="745"/>
        <v>0.42959852351972333</v>
      </c>
      <c r="BG584" s="356"/>
      <c r="BH584" s="331"/>
      <c r="BI584" s="356">
        <f t="shared" si="743"/>
        <v>35.306399999999989</v>
      </c>
      <c r="BJ584" s="343">
        <f t="shared" si="739"/>
        <v>0.42959852351972333</v>
      </c>
      <c r="BK584" s="356"/>
      <c r="BL584" s="331"/>
      <c r="BM584" s="45"/>
      <c r="BN584" s="45"/>
    </row>
    <row r="585" spans="2:66" s="131" customFormat="1" ht="57" customHeight="1" x14ac:dyDescent="0.25">
      <c r="B585" s="358" t="s">
        <v>19</v>
      </c>
      <c r="C585" s="197" t="s">
        <v>402</v>
      </c>
      <c r="D585" s="303"/>
      <c r="E585" s="303"/>
      <c r="F585" s="303"/>
      <c r="G585" s="303"/>
      <c r="H585" s="303"/>
      <c r="I585" s="303"/>
      <c r="J585" s="303"/>
      <c r="K585" s="354">
        <f t="shared" si="740"/>
        <v>13809.362570000001</v>
      </c>
      <c r="L585" s="229"/>
      <c r="M585" s="229"/>
      <c r="N585" s="354">
        <f>'[8]Распределение средств 23-25 '!$H$350</f>
        <v>13809.362570000001</v>
      </c>
      <c r="O585" s="229"/>
      <c r="P585" s="354">
        <f t="shared" si="741"/>
        <v>9014.6306399999994</v>
      </c>
      <c r="Q585" s="338">
        <f t="shared" si="734"/>
        <v>0.6527912200367405</v>
      </c>
      <c r="R585" s="354"/>
      <c r="S585" s="338"/>
      <c r="T585" s="338"/>
      <c r="U585" s="338"/>
      <c r="V585" s="354">
        <v>9014.6306399999994</v>
      </c>
      <c r="W585" s="337">
        <f t="shared" si="733"/>
        <v>0.6527912200367405</v>
      </c>
      <c r="X585" s="355"/>
      <c r="Y585" s="303"/>
      <c r="Z585" s="354">
        <f t="shared" si="735"/>
        <v>9014.6306399999994</v>
      </c>
      <c r="AA585" s="338">
        <f t="shared" si="672"/>
        <v>0.6527912200367405</v>
      </c>
      <c r="AB585" s="354"/>
      <c r="AC585" s="342"/>
      <c r="AD585" s="342"/>
      <c r="AE585" s="342"/>
      <c r="AF585" s="354">
        <v>9014.6306399999994</v>
      </c>
      <c r="AG585" s="387">
        <f t="shared" si="736"/>
        <v>0.6527912200367405</v>
      </c>
      <c r="AH585" s="303"/>
      <c r="AI585" s="303"/>
      <c r="AJ585" s="354">
        <f t="shared" si="744"/>
        <v>13036.156639999999</v>
      </c>
      <c r="AK585" s="342">
        <f t="shared" si="737"/>
        <v>0.94400857200463806</v>
      </c>
      <c r="AL585" s="354"/>
      <c r="AM585" s="355"/>
      <c r="AN585" s="355"/>
      <c r="AO585" s="355"/>
      <c r="AP585" s="354">
        <v>13036.156639999999</v>
      </c>
      <c r="AQ585" s="342">
        <f t="shared" si="746"/>
        <v>0.94400857200463806</v>
      </c>
      <c r="AR585" s="354"/>
      <c r="AS585" s="303"/>
      <c r="AT585" s="331"/>
      <c r="AU585" s="331"/>
      <c r="AV585" s="331"/>
      <c r="AW585" s="331"/>
      <c r="AX585" s="331"/>
      <c r="AY585" s="331"/>
      <c r="AZ585" s="331"/>
      <c r="BA585" s="331"/>
      <c r="BB585" s="331"/>
      <c r="BC585" s="331"/>
      <c r="BD585" s="331"/>
      <c r="BE585" s="356">
        <f t="shared" si="738"/>
        <v>4794.7319300000017</v>
      </c>
      <c r="BF585" s="390">
        <f t="shared" si="745"/>
        <v>0.3472087799632595</v>
      </c>
      <c r="BG585" s="356"/>
      <c r="BH585" s="331"/>
      <c r="BI585" s="356">
        <f t="shared" si="743"/>
        <v>4794.7319300000017</v>
      </c>
      <c r="BJ585" s="343">
        <f t="shared" si="739"/>
        <v>0.3472087799632595</v>
      </c>
      <c r="BK585" s="356"/>
      <c r="BL585" s="331"/>
      <c r="BM585" s="45"/>
      <c r="BN585" s="45"/>
    </row>
    <row r="586" spans="2:66" s="131" customFormat="1" ht="93.75" customHeight="1" x14ac:dyDescent="0.25">
      <c r="B586" s="358" t="s">
        <v>223</v>
      </c>
      <c r="C586" s="197" t="s">
        <v>403</v>
      </c>
      <c r="D586" s="303"/>
      <c r="E586" s="303"/>
      <c r="F586" s="303"/>
      <c r="G586" s="303"/>
      <c r="H586" s="303"/>
      <c r="I586" s="303"/>
      <c r="J586" s="303"/>
      <c r="K586" s="354">
        <f t="shared" si="740"/>
        <v>52304.60095</v>
      </c>
      <c r="L586" s="229"/>
      <c r="M586" s="229"/>
      <c r="N586" s="354">
        <f>'[8]Распределение средств 23-25 '!$H$355</f>
        <v>52304.60095</v>
      </c>
      <c r="O586" s="229"/>
      <c r="P586" s="354">
        <f t="shared" si="741"/>
        <v>111611.32188</v>
      </c>
      <c r="Q586" s="338">
        <f t="shared" si="734"/>
        <v>2.133871970205711</v>
      </c>
      <c r="R586" s="354"/>
      <c r="S586" s="338"/>
      <c r="T586" s="338"/>
      <c r="U586" s="338"/>
      <c r="V586" s="354">
        <v>111611.32188</v>
      </c>
      <c r="W586" s="337">
        <f t="shared" si="733"/>
        <v>2.133871970205711</v>
      </c>
      <c r="X586" s="355"/>
      <c r="Y586" s="303"/>
      <c r="Z586" s="354">
        <f t="shared" si="735"/>
        <v>43591.673459999998</v>
      </c>
      <c r="AA586" s="338">
        <f t="shared" si="672"/>
        <v>0.83341948257421894</v>
      </c>
      <c r="AB586" s="354"/>
      <c r="AC586" s="342"/>
      <c r="AD586" s="342"/>
      <c r="AE586" s="342"/>
      <c r="AF586" s="354">
        <v>43591.673459999998</v>
      </c>
      <c r="AG586" s="387">
        <f t="shared" si="736"/>
        <v>0.83341948257421894</v>
      </c>
      <c r="AH586" s="303"/>
      <c r="AI586" s="303"/>
      <c r="AJ586" s="354">
        <f t="shared" si="744"/>
        <v>45501.101459999998</v>
      </c>
      <c r="AK586" s="342">
        <f t="shared" si="737"/>
        <v>0.8699254106440133</v>
      </c>
      <c r="AL586" s="354"/>
      <c r="AM586" s="355"/>
      <c r="AN586" s="355"/>
      <c r="AO586" s="355"/>
      <c r="AP586" s="354">
        <v>45501.101459999998</v>
      </c>
      <c r="AQ586" s="342">
        <f t="shared" si="746"/>
        <v>0.8699254106440133</v>
      </c>
      <c r="AR586" s="354"/>
      <c r="AS586" s="303"/>
      <c r="AT586" s="331"/>
      <c r="AU586" s="331"/>
      <c r="AV586" s="331"/>
      <c r="AW586" s="331"/>
      <c r="AX586" s="331"/>
      <c r="AY586" s="331"/>
      <c r="AZ586" s="331"/>
      <c r="BA586" s="331"/>
      <c r="BB586" s="331"/>
      <c r="BC586" s="331"/>
      <c r="BD586" s="331"/>
      <c r="BE586" s="356">
        <f t="shared" si="738"/>
        <v>8712.9274900000019</v>
      </c>
      <c r="BF586" s="390">
        <f t="shared" si="745"/>
        <v>0.16658051742578112</v>
      </c>
      <c r="BG586" s="356"/>
      <c r="BH586" s="331"/>
      <c r="BI586" s="356">
        <f t="shared" si="743"/>
        <v>8712.9274900000019</v>
      </c>
      <c r="BJ586" s="343">
        <f t="shared" si="739"/>
        <v>0.16658051742578112</v>
      </c>
      <c r="BK586" s="356"/>
      <c r="BL586" s="331"/>
      <c r="BM586" s="45"/>
      <c r="BN586" s="45"/>
    </row>
    <row r="587" spans="2:66" s="131" customFormat="1" ht="63" customHeight="1" x14ac:dyDescent="0.25">
      <c r="B587" s="358" t="s">
        <v>377</v>
      </c>
      <c r="C587" s="197" t="s">
        <v>404</v>
      </c>
      <c r="D587" s="303"/>
      <c r="E587" s="303"/>
      <c r="F587" s="303"/>
      <c r="G587" s="303"/>
      <c r="H587" s="303"/>
      <c r="I587" s="303"/>
      <c r="J587" s="303"/>
      <c r="K587" s="354">
        <f t="shared" si="740"/>
        <v>79.2</v>
      </c>
      <c r="L587" s="229"/>
      <c r="M587" s="229"/>
      <c r="N587" s="354">
        <f>'[8]Распределение средств 23-25 '!$F$359</f>
        <v>79.2</v>
      </c>
      <c r="O587" s="229"/>
      <c r="P587" s="354">
        <f t="shared" si="741"/>
        <v>0.31918999999999997</v>
      </c>
      <c r="Q587" s="338">
        <f t="shared" si="734"/>
        <v>4.0301767676767675E-3</v>
      </c>
      <c r="R587" s="354"/>
      <c r="S587" s="338"/>
      <c r="T587" s="338"/>
      <c r="U587" s="338"/>
      <c r="V587" s="354">
        <v>0.31918999999999997</v>
      </c>
      <c r="W587" s="337">
        <f t="shared" si="733"/>
        <v>4.0301767676767675E-3</v>
      </c>
      <c r="X587" s="355"/>
      <c r="Y587" s="303"/>
      <c r="Z587" s="354">
        <f t="shared" si="735"/>
        <v>0.31918999999999997</v>
      </c>
      <c r="AA587" s="338">
        <f t="shared" si="672"/>
        <v>4.0301767676767675E-3</v>
      </c>
      <c r="AB587" s="354"/>
      <c r="AC587" s="342"/>
      <c r="AD587" s="342"/>
      <c r="AE587" s="342"/>
      <c r="AF587" s="354">
        <f>319.19/1000</f>
        <v>0.31918999999999997</v>
      </c>
      <c r="AG587" s="387">
        <f t="shared" si="736"/>
        <v>4.0301767676767675E-3</v>
      </c>
      <c r="AH587" s="303"/>
      <c r="AI587" s="303"/>
      <c r="AJ587" s="354">
        <f t="shared" si="744"/>
        <v>1.43649</v>
      </c>
      <c r="AK587" s="342">
        <f t="shared" si="737"/>
        <v>1.8137500000000001E-2</v>
      </c>
      <c r="AL587" s="354"/>
      <c r="AM587" s="355"/>
      <c r="AN587" s="355"/>
      <c r="AO587" s="355"/>
      <c r="AP587" s="354">
        <v>1.43649</v>
      </c>
      <c r="AQ587" s="342">
        <f t="shared" si="746"/>
        <v>1.8137500000000001E-2</v>
      </c>
      <c r="AR587" s="354"/>
      <c r="AS587" s="303"/>
      <c r="AT587" s="331"/>
      <c r="AU587" s="331"/>
      <c r="AV587" s="331"/>
      <c r="AW587" s="331"/>
      <c r="AX587" s="331"/>
      <c r="AY587" s="331"/>
      <c r="AZ587" s="331"/>
      <c r="BA587" s="331"/>
      <c r="BB587" s="331"/>
      <c r="BC587" s="331"/>
      <c r="BD587" s="331"/>
      <c r="BE587" s="356"/>
      <c r="BF587" s="390"/>
      <c r="BG587" s="356"/>
      <c r="BH587" s="331"/>
      <c r="BI587" s="356"/>
      <c r="BJ587" s="343"/>
      <c r="BK587" s="356"/>
      <c r="BL587" s="331"/>
      <c r="BM587" s="45"/>
      <c r="BN587" s="45"/>
    </row>
    <row r="588" spans="2:66" s="131" customFormat="1" ht="72" customHeight="1" x14ac:dyDescent="0.25">
      <c r="B588" s="358" t="s">
        <v>378</v>
      </c>
      <c r="C588" s="197" t="s">
        <v>405</v>
      </c>
      <c r="D588" s="303"/>
      <c r="E588" s="303"/>
      <c r="F588" s="303"/>
      <c r="G588" s="303"/>
      <c r="H588" s="303"/>
      <c r="I588" s="303"/>
      <c r="J588" s="303"/>
      <c r="K588" s="354">
        <f t="shared" si="740"/>
        <v>3243</v>
      </c>
      <c r="L588" s="229"/>
      <c r="M588" s="229"/>
      <c r="N588" s="354">
        <f>'[8]Распределение средств 23-25 '!$H$364</f>
        <v>3243</v>
      </c>
      <c r="O588" s="229"/>
      <c r="P588" s="354">
        <f t="shared" si="741"/>
        <v>587.22983999999997</v>
      </c>
      <c r="Q588" s="338">
        <f t="shared" si="734"/>
        <v>0.18107611470860313</v>
      </c>
      <c r="R588" s="354"/>
      <c r="S588" s="338"/>
      <c r="T588" s="338"/>
      <c r="U588" s="338"/>
      <c r="V588" s="354">
        <v>587.22983999999997</v>
      </c>
      <c r="W588" s="337">
        <f t="shared" si="733"/>
        <v>0.18107611470860313</v>
      </c>
      <c r="X588" s="355"/>
      <c r="Y588" s="303"/>
      <c r="Z588" s="354">
        <f t="shared" si="735"/>
        <v>587.22983999999997</v>
      </c>
      <c r="AA588" s="338">
        <f t="shared" si="672"/>
        <v>0.18107611470860313</v>
      </c>
      <c r="AB588" s="354"/>
      <c r="AC588" s="342"/>
      <c r="AD588" s="342"/>
      <c r="AE588" s="342"/>
      <c r="AF588" s="354">
        <v>587.22983999999997</v>
      </c>
      <c r="AG588" s="387">
        <f t="shared" si="736"/>
        <v>0.18107611470860313</v>
      </c>
      <c r="AH588" s="303"/>
      <c r="AI588" s="303"/>
      <c r="AJ588" s="354">
        <f t="shared" si="744"/>
        <v>587.22983999999997</v>
      </c>
      <c r="AK588" s="342">
        <f t="shared" si="737"/>
        <v>0.18107611470860313</v>
      </c>
      <c r="AL588" s="354"/>
      <c r="AM588" s="355"/>
      <c r="AN588" s="355"/>
      <c r="AO588" s="355"/>
      <c r="AP588" s="354">
        <v>587.22983999999997</v>
      </c>
      <c r="AQ588" s="342">
        <f t="shared" si="746"/>
        <v>0.18107611470860313</v>
      </c>
      <c r="AR588" s="354"/>
      <c r="AS588" s="303"/>
      <c r="AT588" s="331"/>
      <c r="AU588" s="331"/>
      <c r="AV588" s="331"/>
      <c r="AW588" s="331"/>
      <c r="AX588" s="331"/>
      <c r="AY588" s="331"/>
      <c r="AZ588" s="331"/>
      <c r="BA588" s="331"/>
      <c r="BB588" s="331"/>
      <c r="BC588" s="331"/>
      <c r="BD588" s="331"/>
      <c r="BE588" s="356"/>
      <c r="BF588" s="390"/>
      <c r="BG588" s="356"/>
      <c r="BH588" s="331"/>
      <c r="BI588" s="356"/>
      <c r="BJ588" s="343"/>
      <c r="BK588" s="356"/>
      <c r="BL588" s="331"/>
      <c r="BM588" s="45"/>
      <c r="BN588" s="45"/>
    </row>
    <row r="589" spans="2:66" s="131" customFormat="1" ht="72" customHeight="1" x14ac:dyDescent="0.25">
      <c r="B589" s="358" t="s">
        <v>406</v>
      </c>
      <c r="C589" s="197" t="s">
        <v>407</v>
      </c>
      <c r="D589" s="303"/>
      <c r="E589" s="303"/>
      <c r="F589" s="303"/>
      <c r="G589" s="303"/>
      <c r="H589" s="303"/>
      <c r="I589" s="303"/>
      <c r="J589" s="303"/>
      <c r="K589" s="354">
        <f t="shared" si="740"/>
        <v>3379.0630000000001</v>
      </c>
      <c r="L589" s="229"/>
      <c r="M589" s="229"/>
      <c r="N589" s="354">
        <f>'[8]Распределение средств 23-25 '!$H$373</f>
        <v>3379.0630000000001</v>
      </c>
      <c r="O589" s="229"/>
      <c r="P589" s="354">
        <f t="shared" si="741"/>
        <v>2254.1637000000001</v>
      </c>
      <c r="Q589" s="338">
        <f t="shared" si="734"/>
        <v>0.6670972692725764</v>
      </c>
      <c r="R589" s="354"/>
      <c r="S589" s="338"/>
      <c r="T589" s="338"/>
      <c r="U589" s="338"/>
      <c r="V589" s="354">
        <v>2254.1637000000001</v>
      </c>
      <c r="W589" s="337">
        <f t="shared" si="733"/>
        <v>0.6670972692725764</v>
      </c>
      <c r="X589" s="355"/>
      <c r="Y589" s="303"/>
      <c r="Z589" s="354">
        <f t="shared" si="735"/>
        <v>2350.9493600000001</v>
      </c>
      <c r="AA589" s="338">
        <f t="shared" si="672"/>
        <v>0.69574002023637915</v>
      </c>
      <c r="AB589" s="354"/>
      <c r="AC589" s="342"/>
      <c r="AD589" s="342"/>
      <c r="AE589" s="342"/>
      <c r="AF589" s="354">
        <v>2350.9493600000001</v>
      </c>
      <c r="AG589" s="387">
        <f t="shared" si="736"/>
        <v>0.69574002023637915</v>
      </c>
      <c r="AH589" s="303"/>
      <c r="AI589" s="303"/>
      <c r="AJ589" s="354">
        <f t="shared" si="744"/>
        <v>3379.0630000000001</v>
      </c>
      <c r="AK589" s="342">
        <f t="shared" si="737"/>
        <v>1</v>
      </c>
      <c r="AL589" s="354"/>
      <c r="AM589" s="355"/>
      <c r="AN589" s="355"/>
      <c r="AO589" s="355"/>
      <c r="AP589" s="354">
        <v>3379.0630000000001</v>
      </c>
      <c r="AQ589" s="342">
        <f t="shared" si="746"/>
        <v>1</v>
      </c>
      <c r="AR589" s="354"/>
      <c r="AS589" s="303"/>
      <c r="AT589" s="331"/>
      <c r="AU589" s="331"/>
      <c r="AV589" s="331"/>
      <c r="AW589" s="331"/>
      <c r="AX589" s="331"/>
      <c r="AY589" s="331"/>
      <c r="AZ589" s="331"/>
      <c r="BA589" s="331"/>
      <c r="BB589" s="331"/>
      <c r="BC589" s="331"/>
      <c r="BD589" s="331"/>
      <c r="BE589" s="356"/>
      <c r="BF589" s="390"/>
      <c r="BG589" s="356"/>
      <c r="BH589" s="331"/>
      <c r="BI589" s="356"/>
      <c r="BJ589" s="343"/>
      <c r="BK589" s="356"/>
      <c r="BL589" s="331"/>
      <c r="BM589" s="45"/>
      <c r="BN589" s="45"/>
    </row>
    <row r="590" spans="2:66" s="96" customFormat="1" ht="92.25" customHeight="1" x14ac:dyDescent="0.25">
      <c r="B590" s="572" t="s">
        <v>224</v>
      </c>
      <c r="C590" s="572"/>
      <c r="D590" s="335"/>
      <c r="E590" s="335"/>
      <c r="F590" s="335"/>
      <c r="G590" s="335"/>
      <c r="H590" s="335"/>
      <c r="I590" s="335"/>
      <c r="J590" s="335"/>
      <c r="K590" s="336">
        <f t="shared" ref="K590:P590" si="747">K537+K576</f>
        <v>2078377.6054199999</v>
      </c>
      <c r="L590" s="336">
        <f t="shared" si="747"/>
        <v>1431674.01226</v>
      </c>
      <c r="M590" s="336">
        <f t="shared" si="747"/>
        <v>0</v>
      </c>
      <c r="N590" s="336">
        <f t="shared" si="747"/>
        <v>646703.59315999993</v>
      </c>
      <c r="O590" s="336">
        <f t="shared" si="747"/>
        <v>0</v>
      </c>
      <c r="P590" s="336">
        <f t="shared" si="747"/>
        <v>1151948.4061499999</v>
      </c>
      <c r="Q590" s="337">
        <f t="shared" si="734"/>
        <v>0.55425366552542965</v>
      </c>
      <c r="R590" s="336">
        <f>R537+R576</f>
        <v>919488.01627999987</v>
      </c>
      <c r="S590" s="337"/>
      <c r="T590" s="337"/>
      <c r="U590" s="337"/>
      <c r="V590" s="336">
        <f>V537+V576</f>
        <v>232460.38987000004</v>
      </c>
      <c r="W590" s="337">
        <f t="shared" si="733"/>
        <v>0.3594543038397614</v>
      </c>
      <c r="X590" s="335">
        <f>X537+X576</f>
        <v>0</v>
      </c>
      <c r="Y590" s="335">
        <v>0</v>
      </c>
      <c r="Z590" s="336">
        <f>Z537+Z576</f>
        <v>980269.98816000018</v>
      </c>
      <c r="AA590" s="337">
        <f t="shared" si="672"/>
        <v>0.47165153512222652</v>
      </c>
      <c r="AB590" s="336">
        <f>AB537+AB576</f>
        <v>815702.5124100002</v>
      </c>
      <c r="AC590" s="337">
        <f t="shared" si="673"/>
        <v>0.56975436127555001</v>
      </c>
      <c r="AD590" s="337"/>
      <c r="AE590" s="337"/>
      <c r="AF590" s="336">
        <f>AF537+AF576</f>
        <v>164567.47575000001</v>
      </c>
      <c r="AG590" s="337">
        <f t="shared" si="736"/>
        <v>0.2544712562147225</v>
      </c>
      <c r="AH590" s="335">
        <f>AH537+AH576</f>
        <v>0</v>
      </c>
      <c r="AI590" s="337"/>
      <c r="AJ590" s="336">
        <f>AJ537+AJ576</f>
        <v>1899664.4327499999</v>
      </c>
      <c r="AK590" s="337">
        <f t="shared" si="737"/>
        <v>0.91401313591719269</v>
      </c>
      <c r="AL590" s="336">
        <f>AL537+AL576</f>
        <v>1398260.6705499999</v>
      </c>
      <c r="AM590" s="355"/>
      <c r="AN590" s="355"/>
      <c r="AO590" s="355"/>
      <c r="AP590" s="336">
        <f>AP537+AP576</f>
        <v>501403.76219999994</v>
      </c>
      <c r="AQ590" s="349">
        <f t="shared" si="746"/>
        <v>0.77532236947993638</v>
      </c>
      <c r="AR590" s="336">
        <f>AR537+AR576</f>
        <v>0</v>
      </c>
      <c r="AS590" s="335"/>
      <c r="AT590" s="339" t="e">
        <f t="shared" ref="AT590:BE590" si="748">AT537+AT576</f>
        <v>#REF!</v>
      </c>
      <c r="AU590" s="339">
        <f t="shared" si="748"/>
        <v>0</v>
      </c>
      <c r="AV590" s="339" t="e">
        <f t="shared" si="748"/>
        <v>#REF!</v>
      </c>
      <c r="AW590" s="339" t="e">
        <f t="shared" si="748"/>
        <v>#REF!</v>
      </c>
      <c r="AX590" s="339" t="e">
        <f t="shared" si="748"/>
        <v>#REF!</v>
      </c>
      <c r="AY590" s="339">
        <f t="shared" si="748"/>
        <v>646703.33868874377</v>
      </c>
      <c r="AZ590" s="339" t="e">
        <f t="shared" si="748"/>
        <v>#REF!</v>
      </c>
      <c r="BA590" s="339" t="e">
        <f t="shared" si="748"/>
        <v>#REF!</v>
      </c>
      <c r="BB590" s="339" t="e">
        <f t="shared" si="748"/>
        <v>#REF!</v>
      </c>
      <c r="BC590" s="339">
        <f t="shared" si="748"/>
        <v>646703.59315999993</v>
      </c>
      <c r="BD590" s="339">
        <f t="shared" si="748"/>
        <v>0</v>
      </c>
      <c r="BE590" s="340" t="e">
        <f t="shared" si="748"/>
        <v>#REF!</v>
      </c>
      <c r="BF590" s="341" t="e">
        <f t="shared" si="745"/>
        <v>#REF!</v>
      </c>
      <c r="BG590" s="340" t="e">
        <f>BG537+BG576</f>
        <v>#REF!</v>
      </c>
      <c r="BH590" s="341" t="e">
        <f>BG590/L590</f>
        <v>#REF!</v>
      </c>
      <c r="BI590" s="340">
        <f>BI537+BI576</f>
        <v>478373.35279999999</v>
      </c>
      <c r="BJ590" s="341">
        <f t="shared" si="739"/>
        <v>0.73971036787118394</v>
      </c>
      <c r="BK590" s="340">
        <f>BK537+BK576</f>
        <v>0</v>
      </c>
      <c r="BL590" s="339">
        <v>0</v>
      </c>
      <c r="BM590" s="95"/>
      <c r="BN590" s="95"/>
    </row>
    <row r="591" spans="2:66" s="81" customFormat="1" ht="60.75" customHeight="1" x14ac:dyDescent="0.3">
      <c r="B591" s="608" t="s">
        <v>225</v>
      </c>
      <c r="C591" s="608"/>
      <c r="D591" s="347" t="e">
        <f>#REF!+#REF!+D553+D534+#REF!</f>
        <v>#REF!</v>
      </c>
      <c r="E591" s="347" t="e">
        <f>#REF!+#REF!+E553+E534</f>
        <v>#REF!</v>
      </c>
      <c r="F591" s="347" t="e">
        <f>#REF!+#REF!+F553+F534</f>
        <v>#REF!</v>
      </c>
      <c r="G591" s="347" t="e">
        <f>#REF!+#REF!+G553+G534</f>
        <v>#REF!</v>
      </c>
      <c r="H591" s="347" t="e">
        <f>#REF!+#REF!+H553+H534</f>
        <v>#REF!</v>
      </c>
      <c r="I591" s="347" t="e">
        <f>#REF!+#REF!+I553+I534</f>
        <v>#REF!</v>
      </c>
      <c r="J591" s="347" t="e">
        <f>#REF!+#REF!+J553</f>
        <v>#REF!</v>
      </c>
      <c r="K591" s="348">
        <f t="shared" ref="K591:P591" si="749">K590+K529+K186+K212</f>
        <v>20893768.556089997</v>
      </c>
      <c r="L591" s="348">
        <f t="shared" si="749"/>
        <v>18818810.15433</v>
      </c>
      <c r="M591" s="348">
        <f t="shared" si="749"/>
        <v>0</v>
      </c>
      <c r="N591" s="348">
        <f t="shared" si="749"/>
        <v>773703.59315999993</v>
      </c>
      <c r="O591" s="348">
        <f t="shared" si="749"/>
        <v>1301254.8086000001</v>
      </c>
      <c r="P591" s="348">
        <f t="shared" si="749"/>
        <v>9194909.202060001</v>
      </c>
      <c r="Q591" s="349">
        <f t="shared" si="734"/>
        <v>0.44007902056423998</v>
      </c>
      <c r="R591" s="348">
        <f>R590+R529+R186+R212</f>
        <v>8409147.6538900007</v>
      </c>
      <c r="S591" s="349">
        <f>R591/L591</f>
        <v>0.44684799862095154</v>
      </c>
      <c r="T591" s="349"/>
      <c r="U591" s="349"/>
      <c r="V591" s="348">
        <f>V590+V529+V186+V212</f>
        <v>317962.68987000006</v>
      </c>
      <c r="W591" s="349">
        <f t="shared" si="733"/>
        <v>0.41096188861080574</v>
      </c>
      <c r="X591" s="348">
        <f>X590+X529+X186+X212</f>
        <v>467798.85829999996</v>
      </c>
      <c r="Y591" s="349">
        <f>X591/O591</f>
        <v>0.3594982744411892</v>
      </c>
      <c r="Z591" s="348">
        <f>AB591+AF591+AH591</f>
        <v>9593500.4101500027</v>
      </c>
      <c r="AA591" s="349">
        <f t="shared" si="672"/>
        <v>0.45915605815178534</v>
      </c>
      <c r="AB591" s="348">
        <f>AB590+AB529+AB186+AB212</f>
        <v>8795076.9554900024</v>
      </c>
      <c r="AC591" s="349">
        <f t="shared" si="673"/>
        <v>0.46735563424908416</v>
      </c>
      <c r="AD591" s="349"/>
      <c r="AE591" s="349"/>
      <c r="AF591" s="348">
        <f>AF590+AF529+AF186+AF212</f>
        <v>250069.77575000003</v>
      </c>
      <c r="AG591" s="349">
        <f t="shared" si="736"/>
        <v>0.32321134082969966</v>
      </c>
      <c r="AH591" s="348">
        <f>AH590+AH529+AH186+AH212</f>
        <v>548353.67891000002</v>
      </c>
      <c r="AI591" s="349"/>
      <c r="AJ591" s="348">
        <f>AL591+AP591+AR591</f>
        <v>18353714.977550004</v>
      </c>
      <c r="AK591" s="337">
        <f t="shared" si="737"/>
        <v>0.87843008925263355</v>
      </c>
      <c r="AL591" s="348">
        <f>AL590+AL529+AL186+AL212</f>
        <v>16457203.406750001</v>
      </c>
      <c r="AM591" s="355"/>
      <c r="AN591" s="355"/>
      <c r="AO591" s="355"/>
      <c r="AP591" s="348">
        <f>AP590+AP529+AP186+AP212</f>
        <v>595256.7622</v>
      </c>
      <c r="AQ591" s="349">
        <f t="shared" si="746"/>
        <v>0.76936021425055268</v>
      </c>
      <c r="AR591" s="348">
        <f>AR590+AR529+AR186+AR212</f>
        <v>1301254.8086000001</v>
      </c>
      <c r="AS591" s="347"/>
      <c r="AT591" s="350" t="e">
        <f t="shared" ref="AT591:BD591" si="750">AT590+AT529+AT186</f>
        <v>#REF!</v>
      </c>
      <c r="AU591" s="350">
        <f t="shared" si="750"/>
        <v>0.73899999999999999</v>
      </c>
      <c r="AV591" s="350" t="e">
        <f t="shared" si="750"/>
        <v>#REF!</v>
      </c>
      <c r="AW591" s="350" t="e">
        <f t="shared" si="750"/>
        <v>#REF!</v>
      </c>
      <c r="AX591" s="350" t="e">
        <f t="shared" si="750"/>
        <v>#REF!</v>
      </c>
      <c r="AY591" s="350">
        <f t="shared" si="750"/>
        <v>646704.07768874371</v>
      </c>
      <c r="AZ591" s="350" t="e">
        <f t="shared" si="750"/>
        <v>#REF!</v>
      </c>
      <c r="BA591" s="350" t="e">
        <f t="shared" si="750"/>
        <v>#REF!</v>
      </c>
      <c r="BB591" s="350" t="e">
        <f t="shared" si="750"/>
        <v>#REF!</v>
      </c>
      <c r="BC591" s="350">
        <f t="shared" si="750"/>
        <v>773703.59315999993</v>
      </c>
      <c r="BD591" s="350" t="e">
        <f t="shared" si="750"/>
        <v>#REF!</v>
      </c>
      <c r="BE591" s="352" t="e">
        <f>BG591+BI591+BK591</f>
        <v>#REF!</v>
      </c>
      <c r="BF591" s="353" t="e">
        <f t="shared" si="745"/>
        <v>#REF!</v>
      </c>
      <c r="BG591" s="352" t="e">
        <f>BG590+BG529+BG186+BG212</f>
        <v>#REF!</v>
      </c>
      <c r="BH591" s="353" t="e">
        <f t="shared" ref="BH591:BH595" si="751">BG591/L591</f>
        <v>#REF!</v>
      </c>
      <c r="BI591" s="352">
        <f>BI590+BI529+BI186+BI212</f>
        <v>519871.0528</v>
      </c>
      <c r="BJ591" s="353">
        <f t="shared" si="739"/>
        <v>0.6719253437569237</v>
      </c>
      <c r="BK591" s="352">
        <f>BK590+BK529+BK186+BK212</f>
        <v>967660.70348999999</v>
      </c>
      <c r="BL591" s="353">
        <f>BK591/O591</f>
        <v>0.7436366014517104</v>
      </c>
    </row>
    <row r="592" spans="2:66" s="42" customFormat="1" ht="48.75" customHeight="1" x14ac:dyDescent="0.25">
      <c r="B592" s="565" t="s">
        <v>56</v>
      </c>
      <c r="C592" s="565"/>
      <c r="D592" s="303" t="e">
        <f>D545+#REF!+#REF!+#REF!+#REF!+#REF!</f>
        <v>#REF!</v>
      </c>
      <c r="E592" s="303"/>
      <c r="F592" s="303"/>
      <c r="G592" s="303"/>
      <c r="H592" s="303"/>
      <c r="I592" s="303"/>
      <c r="J592" s="303"/>
      <c r="K592" s="229">
        <f>L592+N592+O592</f>
        <v>12156857.856089998</v>
      </c>
      <c r="L592" s="229">
        <f>L209+L530+L536</f>
        <v>10189708.732399998</v>
      </c>
      <c r="M592" s="229">
        <f>M209+M530+M536</f>
        <v>0</v>
      </c>
      <c r="N592" s="229">
        <f>N209+N530+N536</f>
        <v>773703.59315999993</v>
      </c>
      <c r="O592" s="229">
        <f>O209+O530+O536</f>
        <v>1193445.5305300001</v>
      </c>
      <c r="P592" s="229">
        <f>R592+V592+X592</f>
        <v>5875172.383820001</v>
      </c>
      <c r="Q592" s="342">
        <f t="shared" si="734"/>
        <v>0.48328050334789624</v>
      </c>
      <c r="R592" s="229">
        <f>R209+R530+R590</f>
        <v>5089410.8356500007</v>
      </c>
      <c r="S592" s="342">
        <f t="shared" ref="S592:S593" si="752">R592/L592</f>
        <v>0.49946578153576759</v>
      </c>
      <c r="T592" s="342"/>
      <c r="U592" s="342"/>
      <c r="V592" s="229">
        <f>V209+V530+V536</f>
        <v>317962.68987000006</v>
      </c>
      <c r="W592" s="342">
        <f t="shared" si="733"/>
        <v>0.41096188861080574</v>
      </c>
      <c r="X592" s="229">
        <f>X209+X530+X536</f>
        <v>467798.85829999996</v>
      </c>
      <c r="Y592" s="342">
        <f t="shared" ref="Y592" si="753">X592/O592</f>
        <v>0.39197336311800846</v>
      </c>
      <c r="Z592" s="229">
        <f>AB592+AF592+AH592</f>
        <v>6377652.1144900005</v>
      </c>
      <c r="AA592" s="342">
        <f t="shared" si="672"/>
        <v>0.52461353007390021</v>
      </c>
      <c r="AB592" s="229">
        <f>AB209+AB530+AB536</f>
        <v>5587924.8198300004</v>
      </c>
      <c r="AC592" s="342">
        <f t="shared" si="673"/>
        <v>0.54838906259039533</v>
      </c>
      <c r="AD592" s="342"/>
      <c r="AE592" s="342"/>
      <c r="AF592" s="229">
        <f>AF209+AF530+AF536</f>
        <v>250069.77575000003</v>
      </c>
      <c r="AG592" s="342">
        <f t="shared" si="736"/>
        <v>0.32321134082969966</v>
      </c>
      <c r="AH592" s="229">
        <f>AH209+AH530+AH536</f>
        <v>539657.5189100001</v>
      </c>
      <c r="AI592" s="342"/>
      <c r="AJ592" s="229">
        <f t="shared" ref="AJ592:AJ596" si="754">AL592+AP592+AR592</f>
        <v>11135794.687859999</v>
      </c>
      <c r="AK592" s="337">
        <f t="shared" si="737"/>
        <v>0.9160092862549597</v>
      </c>
      <c r="AL592" s="229">
        <f>AL209+AL530+AL536</f>
        <v>9347092.3951299991</v>
      </c>
      <c r="AM592" s="355"/>
      <c r="AN592" s="355"/>
      <c r="AO592" s="355"/>
      <c r="AP592" s="229">
        <f>AP209+AP530+AP536</f>
        <v>595256.7622</v>
      </c>
      <c r="AQ592" s="349">
        <f t="shared" si="746"/>
        <v>0.76936021425055268</v>
      </c>
      <c r="AR592" s="229">
        <f>AR209+AR530+AR536</f>
        <v>1193445.5305299999</v>
      </c>
      <c r="AS592" s="303"/>
      <c r="AT592" s="331" t="e">
        <f t="shared" ref="AT592:BD592" si="755">AT590+AT530+AT186</f>
        <v>#REF!</v>
      </c>
      <c r="AU592" s="331">
        <f t="shared" si="755"/>
        <v>0.73899999999999999</v>
      </c>
      <c r="AV592" s="331" t="e">
        <f t="shared" si="755"/>
        <v>#REF!</v>
      </c>
      <c r="AW592" s="331" t="e">
        <f t="shared" si="755"/>
        <v>#REF!</v>
      </c>
      <c r="AX592" s="331" t="e">
        <f t="shared" si="755"/>
        <v>#REF!</v>
      </c>
      <c r="AY592" s="331">
        <f t="shared" si="755"/>
        <v>646704.07768874371</v>
      </c>
      <c r="AZ592" s="331" t="e">
        <f t="shared" si="755"/>
        <v>#REF!</v>
      </c>
      <c r="BA592" s="331" t="e">
        <f t="shared" si="755"/>
        <v>#REF!</v>
      </c>
      <c r="BB592" s="331" t="e">
        <f t="shared" si="755"/>
        <v>#REF!</v>
      </c>
      <c r="BC592" s="331">
        <f t="shared" si="755"/>
        <v>773703.59315999993</v>
      </c>
      <c r="BD592" s="331">
        <f t="shared" si="755"/>
        <v>559569.81377000001</v>
      </c>
      <c r="BE592" s="230" t="e">
        <f t="shared" ref="BE592:BE593" si="756">BG592+BI592+BK592</f>
        <v>#REF!</v>
      </c>
      <c r="BF592" s="343" t="e">
        <f t="shared" si="745"/>
        <v>#REF!</v>
      </c>
      <c r="BG592" s="230" t="e">
        <f>BG209+BG530+BG536</f>
        <v>#REF!</v>
      </c>
      <c r="BH592" s="343" t="e">
        <f t="shared" si="751"/>
        <v>#REF!</v>
      </c>
      <c r="BI592" s="230">
        <f>BI209+BI530+BI536</f>
        <v>519871.0528</v>
      </c>
      <c r="BJ592" s="343">
        <f t="shared" si="739"/>
        <v>0.6719253437569237</v>
      </c>
      <c r="BK592" s="230">
        <f>BK209+BK530+BK536</f>
        <v>967660.70348999999</v>
      </c>
      <c r="BL592" s="343">
        <f t="shared" ref="BL592" si="757">BK592/O592</f>
        <v>0.81081262507243979</v>
      </c>
      <c r="BM592" s="41"/>
      <c r="BN592" s="41"/>
    </row>
    <row r="593" spans="2:64" s="36" customFormat="1" ht="41.25" customHeight="1" x14ac:dyDescent="0.25">
      <c r="B593" s="566" t="s">
        <v>57</v>
      </c>
      <c r="C593" s="566"/>
      <c r="D593" s="308" t="e">
        <f>#REF!</f>
        <v>#REF!</v>
      </c>
      <c r="E593" s="308"/>
      <c r="F593" s="308"/>
      <c r="G593" s="308"/>
      <c r="H593" s="308"/>
      <c r="I593" s="308"/>
      <c r="J593" s="308"/>
      <c r="K593" s="309">
        <f>L593+N593+O593</f>
        <v>3578921.6999999997</v>
      </c>
      <c r="L593" s="309">
        <f>L531+L208+L212</f>
        <v>3578921.6999999997</v>
      </c>
      <c r="M593" s="309">
        <f>M531+M208+M212</f>
        <v>0</v>
      </c>
      <c r="N593" s="309">
        <f>N531+N208</f>
        <v>0</v>
      </c>
      <c r="O593" s="309">
        <f>O531+O208</f>
        <v>0</v>
      </c>
      <c r="P593" s="309">
        <f>R593+V593+X593</f>
        <v>2576616.03938</v>
      </c>
      <c r="Q593" s="344">
        <f t="shared" si="734"/>
        <v>0.71994199799900627</v>
      </c>
      <c r="R593" s="309">
        <f>R208+R212+R531</f>
        <v>2576616.03938</v>
      </c>
      <c r="S593" s="344">
        <f t="shared" si="752"/>
        <v>0.71994199799900627</v>
      </c>
      <c r="T593" s="344"/>
      <c r="U593" s="344"/>
      <c r="V593" s="309">
        <f>V531+V208</f>
        <v>0</v>
      </c>
      <c r="W593" s="344">
        <v>0</v>
      </c>
      <c r="X593" s="309">
        <f>X531+X208</f>
        <v>0</v>
      </c>
      <c r="Y593" s="344">
        <v>0</v>
      </c>
      <c r="Z593" s="309">
        <f>AB593+AF593+AH593</f>
        <v>2573200.5655</v>
      </c>
      <c r="AA593" s="344">
        <f t="shared" si="672"/>
        <v>0.71898766757037469</v>
      </c>
      <c r="AB593" s="309">
        <f>AB531+AB208+AB212</f>
        <v>2573200.5655</v>
      </c>
      <c r="AC593" s="344">
        <f t="shared" si="673"/>
        <v>0.71898766757037469</v>
      </c>
      <c r="AD593" s="344"/>
      <c r="AE593" s="344"/>
      <c r="AF593" s="309">
        <f>AF531+AF208</f>
        <v>0</v>
      </c>
      <c r="AG593" s="344">
        <v>0</v>
      </c>
      <c r="AH593" s="309">
        <f>AH531+AH208</f>
        <v>0</v>
      </c>
      <c r="AI593" s="344"/>
      <c r="AJ593" s="309">
        <f t="shared" si="754"/>
        <v>3353231.18554</v>
      </c>
      <c r="AK593" s="344">
        <f t="shared" si="737"/>
        <v>0.93693896279988476</v>
      </c>
      <c r="AL593" s="309">
        <f>AL531+AL208+AL212</f>
        <v>3353231.18554</v>
      </c>
      <c r="AM593" s="355"/>
      <c r="AN593" s="355"/>
      <c r="AO593" s="355"/>
      <c r="AP593" s="309">
        <f>AP531+AP208</f>
        <v>0</v>
      </c>
      <c r="AQ593" s="344">
        <v>0</v>
      </c>
      <c r="AR593" s="309">
        <f>AR531+AR208</f>
        <v>0</v>
      </c>
      <c r="AS593" s="308"/>
      <c r="AT593" s="310">
        <f t="shared" ref="AT593:BD593" si="758">AT531</f>
        <v>654000</v>
      </c>
      <c r="AU593" s="310">
        <f t="shared" si="758"/>
        <v>0</v>
      </c>
      <c r="AV593" s="310">
        <f t="shared" si="758"/>
        <v>0</v>
      </c>
      <c r="AW593" s="310">
        <f t="shared" si="758"/>
        <v>0</v>
      </c>
      <c r="AX593" s="310">
        <f t="shared" si="758"/>
        <v>0</v>
      </c>
      <c r="AY593" s="310">
        <f t="shared" si="758"/>
        <v>0</v>
      </c>
      <c r="AZ593" s="310">
        <f t="shared" si="758"/>
        <v>0</v>
      </c>
      <c r="BA593" s="310">
        <f t="shared" si="758"/>
        <v>2510500</v>
      </c>
      <c r="BB593" s="310">
        <f t="shared" si="758"/>
        <v>2510500</v>
      </c>
      <c r="BC593" s="310">
        <f t="shared" si="758"/>
        <v>0</v>
      </c>
      <c r="BD593" s="310">
        <f t="shared" si="758"/>
        <v>0</v>
      </c>
      <c r="BE593" s="311">
        <f t="shared" si="756"/>
        <v>680438.12349999999</v>
      </c>
      <c r="BF593" s="345">
        <f t="shared" si="745"/>
        <v>0.1901237804392312</v>
      </c>
      <c r="BG593" s="311">
        <f>BG531+BG208+BG212</f>
        <v>680438.12349999999</v>
      </c>
      <c r="BH593" s="345">
        <f t="shared" si="751"/>
        <v>0.1901237804392312</v>
      </c>
      <c r="BI593" s="311">
        <f>BI531+BI208</f>
        <v>0</v>
      </c>
      <c r="BJ593" s="345">
        <v>0</v>
      </c>
      <c r="BK593" s="311">
        <f>BK531+BK208</f>
        <v>0</v>
      </c>
      <c r="BL593" s="345">
        <v>0</v>
      </c>
    </row>
    <row r="594" spans="2:64" s="118" customFormat="1" ht="104.25" hidden="1" customHeight="1" x14ac:dyDescent="0.25">
      <c r="B594" s="592" t="s">
        <v>419</v>
      </c>
      <c r="C594" s="593"/>
      <c r="D594" s="314"/>
      <c r="E594" s="314"/>
      <c r="F594" s="314"/>
      <c r="G594" s="314"/>
      <c r="H594" s="314"/>
      <c r="I594" s="314"/>
      <c r="J594" s="314"/>
      <c r="K594" s="315">
        <v>0</v>
      </c>
      <c r="L594" s="315"/>
      <c r="M594" s="315"/>
      <c r="N594" s="315"/>
      <c r="O594" s="315"/>
      <c r="P594" s="315">
        <f>R594</f>
        <v>24465.020120000001</v>
      </c>
      <c r="Q594" s="359">
        <v>0</v>
      </c>
      <c r="R594" s="315">
        <f>R210</f>
        <v>24465.020120000001</v>
      </c>
      <c r="S594" s="359">
        <v>0</v>
      </c>
      <c r="T594" s="359"/>
      <c r="U594" s="359"/>
      <c r="V594" s="315"/>
      <c r="W594" s="359"/>
      <c r="X594" s="315"/>
      <c r="Y594" s="359"/>
      <c r="Z594" s="315">
        <v>0</v>
      </c>
      <c r="AA594" s="359">
        <v>0</v>
      </c>
      <c r="AB594" s="315"/>
      <c r="AC594" s="359"/>
      <c r="AD594" s="359"/>
      <c r="AE594" s="359"/>
      <c r="AF594" s="315"/>
      <c r="AG594" s="359"/>
      <c r="AH594" s="315"/>
      <c r="AI594" s="359"/>
      <c r="AJ594" s="315">
        <v>0</v>
      </c>
      <c r="AK594" s="359">
        <v>0</v>
      </c>
      <c r="AL594" s="315"/>
      <c r="AM594" s="355"/>
      <c r="AN594" s="355"/>
      <c r="AO594" s="355"/>
      <c r="AP594" s="315"/>
      <c r="AQ594" s="359"/>
      <c r="AR594" s="315"/>
      <c r="AS594" s="314"/>
      <c r="AT594" s="316"/>
      <c r="AU594" s="316"/>
      <c r="AV594" s="316"/>
      <c r="AW594" s="316"/>
      <c r="AX594" s="316"/>
      <c r="AY594" s="316"/>
      <c r="AZ594" s="316"/>
      <c r="BA594" s="316"/>
      <c r="BB594" s="316"/>
      <c r="BC594" s="316"/>
      <c r="BD594" s="316"/>
      <c r="BE594" s="317"/>
      <c r="BF594" s="360"/>
      <c r="BG594" s="317"/>
      <c r="BH594" s="360"/>
      <c r="BI594" s="317"/>
      <c r="BJ594" s="360"/>
      <c r="BK594" s="317"/>
      <c r="BL594" s="360"/>
    </row>
    <row r="595" spans="2:64" s="37" customFormat="1" ht="42.75" customHeight="1" x14ac:dyDescent="0.25">
      <c r="B595" s="567" t="s">
        <v>136</v>
      </c>
      <c r="C595" s="567"/>
      <c r="D595" s="567"/>
      <c r="E595" s="319"/>
      <c r="F595" s="319"/>
      <c r="G595" s="319"/>
      <c r="H595" s="319"/>
      <c r="I595" s="319"/>
      <c r="J595" s="319"/>
      <c r="K595" s="320">
        <f>L595+N595+O595</f>
        <v>4757989</v>
      </c>
      <c r="L595" s="320">
        <f>L532</f>
        <v>4757989</v>
      </c>
      <c r="M595" s="320">
        <f>M532</f>
        <v>0</v>
      </c>
      <c r="N595" s="320">
        <f>N411</f>
        <v>0</v>
      </c>
      <c r="O595" s="320">
        <f>O411</f>
        <v>0</v>
      </c>
      <c r="P595" s="320">
        <f>R595</f>
        <v>598879.90870000003</v>
      </c>
      <c r="Q595" s="409">
        <f t="shared" si="734"/>
        <v>0.12586828357526678</v>
      </c>
      <c r="R595" s="320">
        <f>R532</f>
        <v>598879.90870000003</v>
      </c>
      <c r="S595" s="409">
        <f t="shared" ref="S595:S596" si="759">R595/L595</f>
        <v>0.12586828357526678</v>
      </c>
      <c r="T595" s="409"/>
      <c r="U595" s="409"/>
      <c r="V595" s="320">
        <f>V411</f>
        <v>0</v>
      </c>
      <c r="W595" s="409">
        <v>0</v>
      </c>
      <c r="X595" s="320">
        <f>X411</f>
        <v>0</v>
      </c>
      <c r="Y595" s="409">
        <v>0</v>
      </c>
      <c r="Z595" s="320">
        <f>AB595</f>
        <v>489710.7</v>
      </c>
      <c r="AA595" s="409">
        <v>0</v>
      </c>
      <c r="AB595" s="320">
        <f>AB532</f>
        <v>489710.7</v>
      </c>
      <c r="AC595" s="477">
        <f t="shared" si="673"/>
        <v>0.10292388233768511</v>
      </c>
      <c r="AD595" s="477"/>
      <c r="AE595" s="477"/>
      <c r="AF595" s="319">
        <f>AF411</f>
        <v>0</v>
      </c>
      <c r="AG595" s="319"/>
      <c r="AH595" s="320">
        <f>AH411</f>
        <v>0</v>
      </c>
      <c r="AI595" s="409">
        <v>0</v>
      </c>
      <c r="AJ595" s="320">
        <f>AL595</f>
        <v>3464689.1041499996</v>
      </c>
      <c r="AK595" s="478">
        <f t="shared" si="737"/>
        <v>0.72818350444904345</v>
      </c>
      <c r="AL595" s="320">
        <f>AL532</f>
        <v>3464689.1041499996</v>
      </c>
      <c r="AM595" s="338">
        <f t="shared" ref="AM595" si="760">AL595/L595</f>
        <v>0.72818350444904345</v>
      </c>
      <c r="AN595" s="338"/>
      <c r="AO595" s="338"/>
      <c r="AP595" s="319">
        <f>AP411</f>
        <v>0</v>
      </c>
      <c r="AQ595" s="478">
        <v>0</v>
      </c>
      <c r="AR595" s="320">
        <f>AR411</f>
        <v>0</v>
      </c>
      <c r="AS595" s="319"/>
      <c r="AT595" s="321"/>
      <c r="AU595" s="321"/>
      <c r="AV595" s="321"/>
      <c r="AW595" s="321"/>
      <c r="AX595" s="321"/>
      <c r="AY595" s="321"/>
      <c r="AZ595" s="321"/>
      <c r="BA595" s="321"/>
      <c r="BB595" s="321"/>
      <c r="BC595" s="321"/>
      <c r="BD595" s="321"/>
      <c r="BE595" s="322" t="e">
        <f>BG595</f>
        <v>#REF!</v>
      </c>
      <c r="BF595" s="410" t="e">
        <f t="shared" si="745"/>
        <v>#REF!</v>
      </c>
      <c r="BG595" s="322" t="e">
        <f>BG532</f>
        <v>#REF!</v>
      </c>
      <c r="BH595" s="410" t="e">
        <f t="shared" si="751"/>
        <v>#REF!</v>
      </c>
      <c r="BI595" s="321">
        <f>BI411</f>
        <v>0</v>
      </c>
      <c r="BJ595" s="410">
        <v>0</v>
      </c>
      <c r="BK595" s="322">
        <f>BK411</f>
        <v>0</v>
      </c>
      <c r="BL595" s="410">
        <v>0</v>
      </c>
    </row>
    <row r="596" spans="2:64" s="138" customFormat="1" ht="67.5" customHeight="1" x14ac:dyDescent="0.25">
      <c r="B596" s="590" t="s">
        <v>350</v>
      </c>
      <c r="C596" s="591"/>
      <c r="D596" s="489"/>
      <c r="E596" s="325"/>
      <c r="F596" s="325"/>
      <c r="G596" s="325"/>
      <c r="H596" s="325"/>
      <c r="I596" s="325"/>
      <c r="J596" s="325"/>
      <c r="K596" s="326">
        <f>L596+N596+O596</f>
        <v>400000</v>
      </c>
      <c r="L596" s="326">
        <f>L533</f>
        <v>292190.72193</v>
      </c>
      <c r="M596" s="326">
        <f>M533</f>
        <v>0</v>
      </c>
      <c r="N596" s="326">
        <f>N532</f>
        <v>0</v>
      </c>
      <c r="O596" s="326">
        <f>O533</f>
        <v>107809.27807</v>
      </c>
      <c r="P596" s="326">
        <f>R596</f>
        <v>144240.87015999999</v>
      </c>
      <c r="Q596" s="479">
        <f>P596/K596</f>
        <v>0.3606021754</v>
      </c>
      <c r="R596" s="326">
        <f>R533</f>
        <v>144240.87015999999</v>
      </c>
      <c r="S596" s="479">
        <f t="shared" si="759"/>
        <v>0.49365314958411211</v>
      </c>
      <c r="T596" s="325"/>
      <c r="U596" s="325"/>
      <c r="V596" s="326">
        <f>V532</f>
        <v>0</v>
      </c>
      <c r="W596" s="325"/>
      <c r="X596" s="326">
        <f>X532</f>
        <v>0</v>
      </c>
      <c r="Y596" s="325"/>
      <c r="Z596" s="326">
        <v>0</v>
      </c>
      <c r="AA596" s="479">
        <v>0</v>
      </c>
      <c r="AB596" s="326">
        <f>AB533</f>
        <v>144240.87015999999</v>
      </c>
      <c r="AC596" s="479">
        <v>0</v>
      </c>
      <c r="AD596" s="479"/>
      <c r="AE596" s="479"/>
      <c r="AF596" s="325">
        <f>AF532</f>
        <v>0</v>
      </c>
      <c r="AG596" s="479">
        <v>0</v>
      </c>
      <c r="AH596" s="326">
        <f>AH533</f>
        <v>8696.16</v>
      </c>
      <c r="AI596" s="479"/>
      <c r="AJ596" s="326">
        <f t="shared" si="754"/>
        <v>400000</v>
      </c>
      <c r="AK596" s="479">
        <v>0</v>
      </c>
      <c r="AL596" s="326">
        <f>AL533</f>
        <v>292190.72193</v>
      </c>
      <c r="AM596" s="355"/>
      <c r="AN596" s="355"/>
      <c r="AO596" s="355"/>
      <c r="AP596" s="326">
        <f>AP532</f>
        <v>0</v>
      </c>
      <c r="AQ596" s="479">
        <v>0</v>
      </c>
      <c r="AR596" s="326">
        <f>AR533</f>
        <v>107809.27807</v>
      </c>
      <c r="AS596" s="325"/>
      <c r="AT596" s="327">
        <f t="shared" ref="AT596:BD596" si="761">AT532</f>
        <v>0</v>
      </c>
      <c r="AU596" s="327">
        <f t="shared" si="761"/>
        <v>0</v>
      </c>
      <c r="AV596" s="327">
        <f t="shared" si="761"/>
        <v>0</v>
      </c>
      <c r="AW596" s="327">
        <f t="shared" si="761"/>
        <v>0</v>
      </c>
      <c r="AX596" s="327">
        <f t="shared" si="761"/>
        <v>0</v>
      </c>
      <c r="AY596" s="327">
        <f t="shared" si="761"/>
        <v>0</v>
      </c>
      <c r="AZ596" s="327">
        <f t="shared" si="761"/>
        <v>0</v>
      </c>
      <c r="BA596" s="327">
        <f t="shared" si="761"/>
        <v>0</v>
      </c>
      <c r="BB596" s="327">
        <f t="shared" si="761"/>
        <v>0</v>
      </c>
      <c r="BC596" s="327">
        <f t="shared" si="761"/>
        <v>0</v>
      </c>
      <c r="BD596" s="327">
        <f t="shared" si="761"/>
        <v>0</v>
      </c>
      <c r="BE596" s="328">
        <f t="shared" ref="BE596" si="762">BG596+BI596+BK596</f>
        <v>0</v>
      </c>
      <c r="BF596" s="490">
        <v>0</v>
      </c>
      <c r="BG596" s="328">
        <v>0</v>
      </c>
      <c r="BH596" s="490">
        <v>0</v>
      </c>
      <c r="BI596" s="328">
        <f>BI532</f>
        <v>0</v>
      </c>
      <c r="BJ596" s="490">
        <v>0</v>
      </c>
      <c r="BK596" s="328">
        <f>BK532</f>
        <v>0</v>
      </c>
      <c r="BL596" s="490">
        <v>0</v>
      </c>
    </row>
    <row r="597" spans="2:64" s="97" customFormat="1" ht="39" customHeight="1" x14ac:dyDescent="0.3">
      <c r="B597" s="574" t="s">
        <v>37</v>
      </c>
      <c r="C597" s="575"/>
      <c r="D597" s="575"/>
      <c r="E597" s="575"/>
      <c r="F597" s="575"/>
      <c r="G597" s="575"/>
      <c r="H597" s="575"/>
      <c r="I597" s="575"/>
      <c r="J597" s="575"/>
      <c r="K597" s="575"/>
      <c r="L597" s="575"/>
      <c r="M597" s="575"/>
      <c r="N597" s="575"/>
      <c r="O597" s="575"/>
      <c r="P597" s="575"/>
      <c r="Q597" s="575"/>
      <c r="R597" s="575"/>
      <c r="S597" s="575"/>
      <c r="T597" s="575"/>
      <c r="U597" s="575"/>
      <c r="V597" s="575"/>
      <c r="W597" s="575"/>
      <c r="X597" s="575"/>
      <c r="Y597" s="575"/>
      <c r="Z597" s="575"/>
      <c r="AA597" s="575"/>
      <c r="AB597" s="575"/>
      <c r="AC597" s="575"/>
      <c r="AD597" s="575"/>
      <c r="AE597" s="575"/>
      <c r="AF597" s="575"/>
      <c r="AG597" s="575"/>
      <c r="AH597" s="575"/>
      <c r="AI597" s="575"/>
      <c r="AJ597" s="575"/>
      <c r="AK597" s="575"/>
      <c r="AL597" s="575"/>
      <c r="AM597" s="575"/>
      <c r="AN597" s="575"/>
      <c r="AO597" s="575"/>
      <c r="AP597" s="575"/>
      <c r="AQ597" s="575"/>
      <c r="AR597" s="575"/>
      <c r="AS597" s="575"/>
      <c r="AT597" s="575"/>
      <c r="AU597" s="575"/>
      <c r="AV597" s="575"/>
      <c r="AW597" s="575"/>
      <c r="AX597" s="575"/>
      <c r="AY597" s="575"/>
      <c r="AZ597" s="575"/>
      <c r="BA597" s="575"/>
      <c r="BB597" s="575"/>
      <c r="BC597" s="575"/>
      <c r="BD597" s="575"/>
      <c r="BE597" s="575"/>
      <c r="BF597" s="575"/>
      <c r="BG597" s="575"/>
      <c r="BH597" s="575"/>
      <c r="BI597" s="575"/>
      <c r="BJ597" s="575"/>
      <c r="BK597" s="575"/>
      <c r="BL597" s="575"/>
    </row>
    <row r="598" spans="2:64" s="97" customFormat="1" ht="73.5" hidden="1" customHeight="1" x14ac:dyDescent="0.3">
      <c r="B598" s="362"/>
      <c r="C598" s="160"/>
      <c r="D598" s="362"/>
      <c r="E598" s="362"/>
      <c r="F598" s="362"/>
      <c r="G598" s="362"/>
      <c r="H598" s="362"/>
      <c r="I598" s="362"/>
      <c r="J598" s="362"/>
      <c r="K598" s="362"/>
      <c r="L598" s="362"/>
      <c r="M598" s="362"/>
      <c r="N598" s="362"/>
      <c r="O598" s="362"/>
      <c r="P598" s="362"/>
      <c r="Q598" s="362"/>
      <c r="R598" s="362"/>
      <c r="S598" s="362"/>
      <c r="T598" s="362"/>
      <c r="U598" s="362"/>
      <c r="V598" s="362"/>
      <c r="W598" s="362"/>
      <c r="X598" s="362"/>
      <c r="Y598" s="362"/>
      <c r="Z598" s="362"/>
      <c r="AA598" s="362"/>
      <c r="AB598" s="362"/>
      <c r="AC598" s="362"/>
      <c r="AD598" s="362"/>
      <c r="AE598" s="362"/>
      <c r="AF598" s="362"/>
      <c r="AG598" s="362"/>
      <c r="AH598" s="362"/>
      <c r="AI598" s="362"/>
      <c r="AJ598" s="362"/>
      <c r="AK598" s="362"/>
      <c r="AL598" s="362"/>
      <c r="AM598" s="355"/>
      <c r="AN598" s="355"/>
      <c r="AO598" s="355"/>
      <c r="AP598" s="362"/>
      <c r="AQ598" s="362"/>
      <c r="AR598" s="362"/>
      <c r="AS598" s="362"/>
      <c r="AT598" s="363"/>
      <c r="AU598" s="363"/>
      <c r="AV598" s="363"/>
      <c r="AW598" s="363"/>
      <c r="AX598" s="363"/>
      <c r="AY598" s="363"/>
      <c r="AZ598" s="363"/>
      <c r="BA598" s="363"/>
      <c r="BB598" s="363"/>
      <c r="BC598" s="363"/>
      <c r="BD598" s="363"/>
      <c r="BE598" s="363"/>
      <c r="BF598" s="363"/>
      <c r="BG598" s="363"/>
      <c r="BH598" s="363"/>
      <c r="BI598" s="363"/>
      <c r="BJ598" s="363"/>
      <c r="BK598" s="363"/>
      <c r="BL598" s="363"/>
    </row>
    <row r="599" spans="2:64" s="97" customFormat="1" ht="54.75" customHeight="1" x14ac:dyDescent="0.3">
      <c r="B599" s="571" t="s">
        <v>226</v>
      </c>
      <c r="C599" s="571"/>
      <c r="D599" s="571"/>
      <c r="E599" s="571"/>
      <c r="F599" s="571"/>
      <c r="G599" s="571"/>
      <c r="H599" s="571"/>
      <c r="I599" s="571"/>
      <c r="J599" s="571"/>
      <c r="K599" s="571"/>
      <c r="L599" s="571"/>
      <c r="M599" s="571"/>
      <c r="N599" s="571"/>
      <c r="O599" s="571"/>
      <c r="P599" s="571"/>
      <c r="Q599" s="571"/>
      <c r="R599" s="571"/>
      <c r="S599" s="571"/>
      <c r="T599" s="571"/>
      <c r="U599" s="571"/>
      <c r="V599" s="571"/>
      <c r="W599" s="571"/>
      <c r="X599" s="571"/>
      <c r="Y599" s="571"/>
      <c r="Z599" s="571"/>
      <c r="AA599" s="571"/>
      <c r="AB599" s="571"/>
      <c r="AC599" s="571"/>
      <c r="AD599" s="571"/>
      <c r="AE599" s="571"/>
      <c r="AF599" s="571"/>
      <c r="AG599" s="571"/>
      <c r="AH599" s="571"/>
      <c r="AI599" s="571"/>
      <c r="AJ599" s="571"/>
      <c r="AK599" s="571"/>
      <c r="AL599" s="571"/>
      <c r="AM599" s="571"/>
      <c r="AN599" s="571"/>
      <c r="AO599" s="571"/>
      <c r="AP599" s="571"/>
      <c r="AQ599" s="571"/>
      <c r="AR599" s="571"/>
      <c r="AS599" s="571"/>
      <c r="AT599" s="571"/>
      <c r="AU599" s="571"/>
      <c r="AV599" s="571"/>
      <c r="AW599" s="571"/>
      <c r="AX599" s="571"/>
      <c r="AY599" s="571"/>
      <c r="AZ599" s="571"/>
      <c r="BA599" s="571"/>
      <c r="BB599" s="571"/>
      <c r="BC599" s="571"/>
      <c r="BD599" s="571"/>
      <c r="BE599" s="492"/>
      <c r="BF599" s="492"/>
      <c r="BG599" s="492"/>
      <c r="BH599" s="493"/>
      <c r="BI599" s="493"/>
      <c r="BJ599" s="493"/>
      <c r="BK599" s="493"/>
      <c r="BL599" s="493"/>
    </row>
    <row r="600" spans="2:64" s="57" customFormat="1" ht="141" customHeight="1" x14ac:dyDescent="0.3">
      <c r="B600" s="346" t="s">
        <v>60</v>
      </c>
      <c r="C600" s="198" t="s">
        <v>434</v>
      </c>
      <c r="D600" s="347"/>
      <c r="E600" s="347">
        <f>F600+G600</f>
        <v>158124.29999999999</v>
      </c>
      <c r="F600" s="347">
        <v>158124.29999999999</v>
      </c>
      <c r="G600" s="347"/>
      <c r="H600" s="347"/>
      <c r="I600" s="347"/>
      <c r="J600" s="347"/>
      <c r="K600" s="348">
        <f>L600+M600+N600+O600</f>
        <v>702229.09103000001</v>
      </c>
      <c r="L600" s="348">
        <v>642354.6054</v>
      </c>
      <c r="M600" s="348">
        <v>7522.5871999999999</v>
      </c>
      <c r="N600" s="348">
        <v>52351.898430000001</v>
      </c>
      <c r="O600" s="348"/>
      <c r="P600" s="348">
        <f>R600+T600+V600+X600</f>
        <v>519342.59712999995</v>
      </c>
      <c r="Q600" s="393">
        <f>P600/K600</f>
        <v>0.73956292008388624</v>
      </c>
      <c r="R600" s="348">
        <v>478576.74196999997</v>
      </c>
      <c r="S600" s="393">
        <f>R600/L600</f>
        <v>0.74503512226239266</v>
      </c>
      <c r="T600" s="348">
        <v>2568.18516</v>
      </c>
      <c r="U600" s="393">
        <f>T600/M600</f>
        <v>0.34139652910902779</v>
      </c>
      <c r="V600" s="348">
        <v>38197.67</v>
      </c>
      <c r="W600" s="393">
        <f>V600/N600</f>
        <v>0.72963294828886294</v>
      </c>
      <c r="X600" s="348"/>
      <c r="Y600" s="393">
        <v>0</v>
      </c>
      <c r="Z600" s="348">
        <f>AB600+AD600+AF600</f>
        <v>612589.56041999999</v>
      </c>
      <c r="AA600" s="393">
        <f>Z600/K600</f>
        <v>0.87235001831308279</v>
      </c>
      <c r="AB600" s="348">
        <v>578230.32380000001</v>
      </c>
      <c r="AC600" s="393">
        <f>AB600/L600</f>
        <v>0.90017308031897858</v>
      </c>
      <c r="AD600" s="348">
        <v>856.35153000000003</v>
      </c>
      <c r="AE600" s="393">
        <f>AD600/M600</f>
        <v>0.11383736834582656</v>
      </c>
      <c r="AF600" s="348">
        <v>33502.885090000003</v>
      </c>
      <c r="AG600" s="393">
        <f>AF600/N600</f>
        <v>0.63995549530638107</v>
      </c>
      <c r="AH600" s="348"/>
      <c r="AI600" s="347"/>
      <c r="AJ600" s="348">
        <f>AL600+AN600+AP600</f>
        <v>694333.70303000009</v>
      </c>
      <c r="AK600" s="349">
        <f>AJ600/K600</f>
        <v>0.98875667769841424</v>
      </c>
      <c r="AL600" s="348">
        <v>635624.83001000003</v>
      </c>
      <c r="AM600" s="338">
        <f>AL600/L600</f>
        <v>0.98952327058384015</v>
      </c>
      <c r="AN600" s="348">
        <v>7490.6571999999996</v>
      </c>
      <c r="AO600" s="338">
        <f>AN600/M600</f>
        <v>0.99575544966763563</v>
      </c>
      <c r="AP600" s="348">
        <v>51218.215819999998</v>
      </c>
      <c r="AQ600" s="347"/>
      <c r="AR600" s="348"/>
      <c r="AS600" s="347"/>
      <c r="AT600" s="350">
        <f>BB600-AF600</f>
        <v>608851.72031</v>
      </c>
      <c r="AU600" s="350"/>
      <c r="AV600" s="350"/>
      <c r="AW600" s="350">
        <f>AX600</f>
        <v>-611360.40809000004</v>
      </c>
      <c r="AX600" s="350">
        <f>BE600-AJ600</f>
        <v>-611360.40809000004</v>
      </c>
      <c r="AY600" s="350"/>
      <c r="AZ600" s="350"/>
      <c r="BA600" s="350">
        <f>BB600+BC600</f>
        <v>694706.50383000006</v>
      </c>
      <c r="BB600" s="350">
        <f>L600</f>
        <v>642354.6054</v>
      </c>
      <c r="BC600" s="350">
        <f>N600</f>
        <v>52351.898430000001</v>
      </c>
      <c r="BD600" s="350"/>
      <c r="BE600" s="352">
        <f>BG600+BI600</f>
        <v>82973.294939999992</v>
      </c>
      <c r="BF600" s="353">
        <f>BE600/K600</f>
        <v>0.11815701741763256</v>
      </c>
      <c r="BG600" s="352">
        <f>L600-AB600</f>
        <v>64124.281599999988</v>
      </c>
      <c r="BH600" s="353">
        <f>BG600/AJ600</f>
        <v>9.2353692929161138E-2</v>
      </c>
      <c r="BI600" s="352">
        <f>N600-AF600</f>
        <v>18849.013339999998</v>
      </c>
      <c r="BJ600" s="353">
        <f>BI600/N600</f>
        <v>0.36004450469361893</v>
      </c>
      <c r="BK600" s="352"/>
      <c r="BL600" s="350"/>
    </row>
    <row r="601" spans="2:64" s="57" customFormat="1" ht="91.5" hidden="1" customHeight="1" x14ac:dyDescent="0.3">
      <c r="B601" s="347" t="s">
        <v>18</v>
      </c>
      <c r="C601" s="198" t="s">
        <v>227</v>
      </c>
      <c r="D601" s="347"/>
      <c r="E601" s="347"/>
      <c r="F601" s="347"/>
      <c r="G601" s="347"/>
      <c r="H601" s="347"/>
      <c r="I601" s="347"/>
      <c r="J601" s="347"/>
      <c r="K601" s="348">
        <f>L601+N601+O601</f>
        <v>0</v>
      </c>
      <c r="L601" s="348">
        <v>0</v>
      </c>
      <c r="M601" s="348"/>
      <c r="N601" s="348"/>
      <c r="O601" s="348"/>
      <c r="P601" s="348" t="e">
        <f>R601+X601</f>
        <v>#REF!</v>
      </c>
      <c r="Q601" s="393" t="e">
        <f t="shared" ref="Q601:Q615" si="763">P601/K601</f>
        <v>#REF!</v>
      </c>
      <c r="R601" s="348" t="e">
        <f>#REF!-L601</f>
        <v>#REF!</v>
      </c>
      <c r="S601" s="393" t="e">
        <f t="shared" ref="S601:S612" si="764">R601/L601</f>
        <v>#REF!</v>
      </c>
      <c r="T601" s="393"/>
      <c r="U601" s="393"/>
      <c r="V601" s="348"/>
      <c r="W601" s="393" t="e">
        <f t="shared" ref="W601:W609" si="765">V601/N601</f>
        <v>#DIV/0!</v>
      </c>
      <c r="X601" s="348"/>
      <c r="Y601" s="393" t="e">
        <f t="shared" ref="Y601:Y615" si="766">X601/O601</f>
        <v>#DIV/0!</v>
      </c>
      <c r="Z601" s="348" t="e">
        <f>AB601+AH601</f>
        <v>#REF!</v>
      </c>
      <c r="AA601" s="347"/>
      <c r="AB601" s="348" t="e">
        <f>#REF!-X601</f>
        <v>#REF!</v>
      </c>
      <c r="AC601" s="393" t="e">
        <f t="shared" ref="AC601:AC613" si="767">AB601/L601</f>
        <v>#REF!</v>
      </c>
      <c r="AD601" s="393"/>
      <c r="AE601" s="393"/>
      <c r="AF601" s="348"/>
      <c r="AG601" s="393" t="e">
        <f t="shared" ref="AG601:AG609" si="768">AF601/N601</f>
        <v>#DIV/0!</v>
      </c>
      <c r="AH601" s="348"/>
      <c r="AI601" s="347"/>
      <c r="AJ601" s="348" t="e">
        <f>AL601+AR601</f>
        <v>#REF!</v>
      </c>
      <c r="AK601" s="349" t="e">
        <f t="shared" ref="AK601:AK615" si="769">AJ601/K601</f>
        <v>#REF!</v>
      </c>
      <c r="AL601" s="348" t="e">
        <f>#REF!-AH601</f>
        <v>#REF!</v>
      </c>
      <c r="AM601" s="338" t="e">
        <f t="shared" ref="AM601:AM613" si="770">AL601/L601</f>
        <v>#REF!</v>
      </c>
      <c r="AN601" s="338"/>
      <c r="AO601" s="338"/>
      <c r="AP601" s="348"/>
      <c r="AQ601" s="347"/>
      <c r="AR601" s="348"/>
      <c r="AS601" s="347"/>
      <c r="AT601" s="350">
        <v>0</v>
      </c>
      <c r="AU601" s="350"/>
      <c r="AV601" s="350"/>
      <c r="AW601" s="350"/>
      <c r="AX601" s="350"/>
      <c r="AY601" s="350"/>
      <c r="AZ601" s="350"/>
      <c r="BA601" s="350">
        <v>0</v>
      </c>
      <c r="BB601" s="350">
        <v>0</v>
      </c>
      <c r="BC601" s="350"/>
      <c r="BD601" s="350"/>
      <c r="BE601" s="352" t="e">
        <f>BG601+BK601</f>
        <v>#REF!</v>
      </c>
      <c r="BF601" s="353" t="e">
        <f t="shared" ref="BF601:BF615" si="771">BE601/K601</f>
        <v>#REF!</v>
      </c>
      <c r="BG601" s="352" t="e">
        <f t="shared" ref="BG601:BG604" si="772">L601-AB601</f>
        <v>#REF!</v>
      </c>
      <c r="BH601" s="353" t="e">
        <f t="shared" ref="BH601:BH603" si="773">BG601/AJ601</f>
        <v>#REF!</v>
      </c>
      <c r="BI601" s="352"/>
      <c r="BJ601" s="353" t="e">
        <f t="shared" ref="BJ601:BJ609" si="774">BI601/N601</f>
        <v>#DIV/0!</v>
      </c>
      <c r="BK601" s="352"/>
      <c r="BL601" s="350"/>
    </row>
    <row r="602" spans="2:64" s="57" customFormat="1" ht="93.75" hidden="1" customHeight="1" x14ac:dyDescent="0.3">
      <c r="B602" s="347" t="s">
        <v>18</v>
      </c>
      <c r="C602" s="198" t="s">
        <v>228</v>
      </c>
      <c r="D602" s="347"/>
      <c r="E602" s="347">
        <f>F602+G602</f>
        <v>0</v>
      </c>
      <c r="F602" s="347">
        <v>0</v>
      </c>
      <c r="G602" s="347"/>
      <c r="H602" s="347">
        <f>I602+J602</f>
        <v>0</v>
      </c>
      <c r="I602" s="347">
        <f>L602-F602</f>
        <v>0</v>
      </c>
      <c r="J602" s="347"/>
      <c r="K602" s="348">
        <f>L602</f>
        <v>0</v>
      </c>
      <c r="L602" s="348">
        <v>0</v>
      </c>
      <c r="M602" s="348"/>
      <c r="N602" s="348"/>
      <c r="O602" s="348"/>
      <c r="P602" s="348">
        <f>R602+X602</f>
        <v>0</v>
      </c>
      <c r="Q602" s="393" t="e">
        <f t="shared" si="763"/>
        <v>#DIV/0!</v>
      </c>
      <c r="R602" s="348"/>
      <c r="S602" s="393" t="e">
        <f t="shared" si="764"/>
        <v>#DIV/0!</v>
      </c>
      <c r="T602" s="393"/>
      <c r="U602" s="393"/>
      <c r="V602" s="348"/>
      <c r="W602" s="393" t="e">
        <f t="shared" si="765"/>
        <v>#DIV/0!</v>
      </c>
      <c r="X602" s="348"/>
      <c r="Y602" s="393" t="e">
        <f t="shared" si="766"/>
        <v>#DIV/0!</v>
      </c>
      <c r="Z602" s="348">
        <f>AB602+AH602</f>
        <v>0</v>
      </c>
      <c r="AA602" s="347"/>
      <c r="AB602" s="348"/>
      <c r="AC602" s="393" t="e">
        <f t="shared" si="767"/>
        <v>#DIV/0!</v>
      </c>
      <c r="AD602" s="393"/>
      <c r="AE602" s="393"/>
      <c r="AF602" s="348"/>
      <c r="AG602" s="393" t="e">
        <f t="shared" si="768"/>
        <v>#DIV/0!</v>
      </c>
      <c r="AH602" s="348"/>
      <c r="AI602" s="347"/>
      <c r="AJ602" s="348">
        <f>AL602+AR602</f>
        <v>0</v>
      </c>
      <c r="AK602" s="349" t="e">
        <f t="shared" si="769"/>
        <v>#DIV/0!</v>
      </c>
      <c r="AL602" s="348"/>
      <c r="AM602" s="338" t="e">
        <f t="shared" si="770"/>
        <v>#DIV/0!</v>
      </c>
      <c r="AN602" s="338"/>
      <c r="AO602" s="338"/>
      <c r="AP602" s="348"/>
      <c r="AQ602" s="347"/>
      <c r="AR602" s="348"/>
      <c r="AS602" s="347"/>
      <c r="AT602" s="350">
        <f>BB602-AF602</f>
        <v>0</v>
      </c>
      <c r="AU602" s="350"/>
      <c r="AV602" s="350"/>
      <c r="AW602" s="350">
        <f>AX602</f>
        <v>0</v>
      </c>
      <c r="AX602" s="350">
        <f>BE602-AJ602</f>
        <v>0</v>
      </c>
      <c r="AY602" s="350"/>
      <c r="AZ602" s="350"/>
      <c r="BA602" s="350">
        <f>BB602</f>
        <v>0</v>
      </c>
      <c r="BB602" s="350">
        <v>0</v>
      </c>
      <c r="BC602" s="350"/>
      <c r="BD602" s="350"/>
      <c r="BE602" s="352">
        <f>BG602+BK602</f>
        <v>0</v>
      </c>
      <c r="BF602" s="353" t="e">
        <f t="shared" si="771"/>
        <v>#DIV/0!</v>
      </c>
      <c r="BG602" s="352">
        <f t="shared" si="772"/>
        <v>0</v>
      </c>
      <c r="BH602" s="353" t="e">
        <f t="shared" si="773"/>
        <v>#DIV/0!</v>
      </c>
      <c r="BI602" s="352"/>
      <c r="BJ602" s="353" t="e">
        <f t="shared" si="774"/>
        <v>#DIV/0!</v>
      </c>
      <c r="BK602" s="352"/>
      <c r="BL602" s="350"/>
    </row>
    <row r="603" spans="2:64" s="57" customFormat="1" ht="123.75" hidden="1" customHeight="1" x14ac:dyDescent="0.3">
      <c r="B603" s="347" t="s">
        <v>229</v>
      </c>
      <c r="C603" s="198" t="s">
        <v>230</v>
      </c>
      <c r="D603" s="347"/>
      <c r="E603" s="347"/>
      <c r="F603" s="347"/>
      <c r="G603" s="347"/>
      <c r="H603" s="347"/>
      <c r="I603" s="347"/>
      <c r="J603" s="347"/>
      <c r="K603" s="348">
        <f>L603</f>
        <v>0</v>
      </c>
      <c r="L603" s="348">
        <v>0</v>
      </c>
      <c r="M603" s="348"/>
      <c r="N603" s="348"/>
      <c r="O603" s="348"/>
      <c r="P603" s="348" t="e">
        <f>R603+X603</f>
        <v>#REF!</v>
      </c>
      <c r="Q603" s="393" t="e">
        <f t="shared" si="763"/>
        <v>#REF!</v>
      </c>
      <c r="R603" s="348" t="e">
        <f>#REF!-L603</f>
        <v>#REF!</v>
      </c>
      <c r="S603" s="393" t="e">
        <f t="shared" si="764"/>
        <v>#REF!</v>
      </c>
      <c r="T603" s="393"/>
      <c r="U603" s="393"/>
      <c r="V603" s="348"/>
      <c r="W603" s="393" t="e">
        <f t="shared" si="765"/>
        <v>#DIV/0!</v>
      </c>
      <c r="X603" s="348"/>
      <c r="Y603" s="393" t="e">
        <f t="shared" si="766"/>
        <v>#DIV/0!</v>
      </c>
      <c r="Z603" s="348" t="e">
        <f>AB603+AH603</f>
        <v>#REF!</v>
      </c>
      <c r="AA603" s="347"/>
      <c r="AB603" s="348" t="e">
        <f>#REF!-X603</f>
        <v>#REF!</v>
      </c>
      <c r="AC603" s="393" t="e">
        <f t="shared" si="767"/>
        <v>#REF!</v>
      </c>
      <c r="AD603" s="393"/>
      <c r="AE603" s="393"/>
      <c r="AF603" s="348"/>
      <c r="AG603" s="393" t="e">
        <f t="shared" si="768"/>
        <v>#DIV/0!</v>
      </c>
      <c r="AH603" s="348"/>
      <c r="AI603" s="347"/>
      <c r="AJ603" s="348" t="e">
        <f>AL603+AR603</f>
        <v>#REF!</v>
      </c>
      <c r="AK603" s="349" t="e">
        <f t="shared" si="769"/>
        <v>#REF!</v>
      </c>
      <c r="AL603" s="348" t="e">
        <f>#REF!-AH603</f>
        <v>#REF!</v>
      </c>
      <c r="AM603" s="338" t="e">
        <f t="shared" si="770"/>
        <v>#REF!</v>
      </c>
      <c r="AN603" s="338"/>
      <c r="AO603" s="338"/>
      <c r="AP603" s="348"/>
      <c r="AQ603" s="347"/>
      <c r="AR603" s="348"/>
      <c r="AS603" s="347"/>
      <c r="AT603" s="350"/>
      <c r="AU603" s="350"/>
      <c r="AV603" s="350"/>
      <c r="AW603" s="350"/>
      <c r="AX603" s="350"/>
      <c r="AY603" s="350"/>
      <c r="AZ603" s="350"/>
      <c r="BA603" s="350">
        <v>0</v>
      </c>
      <c r="BB603" s="350"/>
      <c r="BC603" s="350"/>
      <c r="BD603" s="350"/>
      <c r="BE603" s="352" t="e">
        <f>BG603+BK603</f>
        <v>#REF!</v>
      </c>
      <c r="BF603" s="353" t="e">
        <f t="shared" si="771"/>
        <v>#REF!</v>
      </c>
      <c r="BG603" s="352" t="e">
        <f t="shared" si="772"/>
        <v>#REF!</v>
      </c>
      <c r="BH603" s="353" t="e">
        <f t="shared" si="773"/>
        <v>#REF!</v>
      </c>
      <c r="BI603" s="352"/>
      <c r="BJ603" s="353" t="e">
        <f t="shared" si="774"/>
        <v>#DIV/0!</v>
      </c>
      <c r="BK603" s="352"/>
      <c r="BL603" s="350"/>
    </row>
    <row r="604" spans="2:64" s="57" customFormat="1" ht="186.75" customHeight="1" x14ac:dyDescent="0.3">
      <c r="B604" s="346" t="s">
        <v>67</v>
      </c>
      <c r="C604" s="198" t="s">
        <v>231</v>
      </c>
      <c r="D604" s="347" t="e">
        <f>#REF!-#REF!</f>
        <v>#REF!</v>
      </c>
      <c r="E604" s="347">
        <f>F604+G604</f>
        <v>10000</v>
      </c>
      <c r="F604" s="347"/>
      <c r="G604" s="347">
        <v>10000</v>
      </c>
      <c r="H604" s="347">
        <f>I604+J604</f>
        <v>604601.1</v>
      </c>
      <c r="I604" s="347"/>
      <c r="J604" s="347">
        <f>O604-G604</f>
        <v>604601.1</v>
      </c>
      <c r="K604" s="348">
        <f>L604+O604</f>
        <v>614601.1</v>
      </c>
      <c r="L604" s="348"/>
      <c r="M604" s="348"/>
      <c r="N604" s="348"/>
      <c r="O604" s="348">
        <v>614601.1</v>
      </c>
      <c r="P604" s="348">
        <f>X604</f>
        <v>486404.674</v>
      </c>
      <c r="Q604" s="393">
        <f t="shared" si="763"/>
        <v>0.79141523501991784</v>
      </c>
      <c r="R604" s="348"/>
      <c r="S604" s="393">
        <v>0</v>
      </c>
      <c r="T604" s="393"/>
      <c r="U604" s="393"/>
      <c r="V604" s="348"/>
      <c r="W604" s="393">
        <v>0</v>
      </c>
      <c r="X604" s="348">
        <v>486404.674</v>
      </c>
      <c r="Y604" s="393">
        <f t="shared" si="766"/>
        <v>0.79141523501991784</v>
      </c>
      <c r="Z604" s="348">
        <f>AH604</f>
        <v>486404.674</v>
      </c>
      <c r="AA604" s="393">
        <f>Z604/K604</f>
        <v>0.79141523501991784</v>
      </c>
      <c r="AB604" s="348">
        <v>0</v>
      </c>
      <c r="AC604" s="393">
        <v>0</v>
      </c>
      <c r="AD604" s="393"/>
      <c r="AE604" s="393"/>
      <c r="AF604" s="348">
        <v>0</v>
      </c>
      <c r="AG604" s="393">
        <v>0</v>
      </c>
      <c r="AH604" s="348">
        <v>486404.674</v>
      </c>
      <c r="AI604" s="393">
        <f>AH604/O604</f>
        <v>0.79141523501991784</v>
      </c>
      <c r="AJ604" s="348">
        <f>AR604</f>
        <v>614601.1</v>
      </c>
      <c r="AK604" s="349">
        <f t="shared" si="769"/>
        <v>1</v>
      </c>
      <c r="AL604" s="348"/>
      <c r="AM604" s="338">
        <v>0</v>
      </c>
      <c r="AN604" s="338"/>
      <c r="AO604" s="338"/>
      <c r="AP604" s="348"/>
      <c r="AQ604" s="347"/>
      <c r="AR604" s="348">
        <v>614601.1</v>
      </c>
      <c r="AS604" s="349">
        <f>AR604/O604</f>
        <v>1</v>
      </c>
      <c r="AT604" s="350"/>
      <c r="AU604" s="350"/>
      <c r="AV604" s="350">
        <v>0</v>
      </c>
      <c r="AW604" s="350">
        <f>AX604+AZ604</f>
        <v>-360404.674</v>
      </c>
      <c r="AX604" s="350"/>
      <c r="AY604" s="350"/>
      <c r="AZ604" s="350">
        <f>BD604-AH604</f>
        <v>-360404.674</v>
      </c>
      <c r="BA604" s="350">
        <f>BB604+BD604</f>
        <v>126000</v>
      </c>
      <c r="BB604" s="350"/>
      <c r="BC604" s="350"/>
      <c r="BD604" s="350">
        <f>100000+26000</f>
        <v>126000</v>
      </c>
      <c r="BE604" s="352">
        <f>BK604</f>
        <v>128196.42599999998</v>
      </c>
      <c r="BF604" s="353">
        <f t="shared" si="771"/>
        <v>0.20858476498008219</v>
      </c>
      <c r="BG604" s="352">
        <f t="shared" si="772"/>
        <v>0</v>
      </c>
      <c r="BH604" s="353">
        <v>0</v>
      </c>
      <c r="BI604" s="352"/>
      <c r="BJ604" s="353"/>
      <c r="BK604" s="352">
        <f>O604-AH604</f>
        <v>128196.42599999998</v>
      </c>
      <c r="BL604" s="353">
        <f>BK604/O604</f>
        <v>0.20858476498008219</v>
      </c>
    </row>
    <row r="605" spans="2:64" s="57" customFormat="1" ht="141" hidden="1" customHeight="1" x14ac:dyDescent="0.3">
      <c r="B605" s="347" t="s">
        <v>232</v>
      </c>
      <c r="C605" s="198" t="s">
        <v>233</v>
      </c>
      <c r="D605" s="347">
        <v>0</v>
      </c>
      <c r="E605" s="347"/>
      <c r="F605" s="347"/>
      <c r="G605" s="347"/>
      <c r="H605" s="347"/>
      <c r="I605" s="347"/>
      <c r="J605" s="347"/>
      <c r="K605" s="348">
        <f t="shared" ref="K605:K606" si="775">L605+O605</f>
        <v>0</v>
      </c>
      <c r="L605" s="348"/>
      <c r="M605" s="348"/>
      <c r="N605" s="348"/>
      <c r="O605" s="348">
        <v>0</v>
      </c>
      <c r="P605" s="348">
        <f t="shared" ref="P605:P606" si="776">X605</f>
        <v>0</v>
      </c>
      <c r="Q605" s="393" t="e">
        <f t="shared" si="763"/>
        <v>#DIV/0!</v>
      </c>
      <c r="R605" s="348"/>
      <c r="S605" s="393" t="e">
        <f t="shared" si="764"/>
        <v>#DIV/0!</v>
      </c>
      <c r="T605" s="393"/>
      <c r="U605" s="393"/>
      <c r="V605" s="348"/>
      <c r="W605" s="393" t="e">
        <f t="shared" si="765"/>
        <v>#DIV/0!</v>
      </c>
      <c r="X605" s="348">
        <v>0</v>
      </c>
      <c r="Y605" s="393" t="e">
        <f t="shared" si="766"/>
        <v>#DIV/0!</v>
      </c>
      <c r="Z605" s="348">
        <f t="shared" ref="Z605:Z606" si="777">AH605</f>
        <v>0</v>
      </c>
      <c r="AA605" s="393" t="e">
        <f t="shared" ref="AA605:AA606" si="778">Z605/K605</f>
        <v>#DIV/0!</v>
      </c>
      <c r="AB605" s="348"/>
      <c r="AC605" s="393" t="e">
        <f t="shared" si="767"/>
        <v>#DIV/0!</v>
      </c>
      <c r="AD605" s="393"/>
      <c r="AE605" s="393"/>
      <c r="AF605" s="348"/>
      <c r="AG605" s="393" t="e">
        <f t="shared" si="768"/>
        <v>#DIV/0!</v>
      </c>
      <c r="AH605" s="348">
        <v>0</v>
      </c>
      <c r="AI605" s="393" t="e">
        <f t="shared" ref="AI605:AI615" si="779">AH605/O605</f>
        <v>#DIV/0!</v>
      </c>
      <c r="AJ605" s="348">
        <f>AR605</f>
        <v>0</v>
      </c>
      <c r="AK605" s="349" t="e">
        <f t="shared" si="769"/>
        <v>#DIV/0!</v>
      </c>
      <c r="AL605" s="348"/>
      <c r="AM605" s="338" t="e">
        <f t="shared" si="770"/>
        <v>#DIV/0!</v>
      </c>
      <c r="AN605" s="338"/>
      <c r="AO605" s="338"/>
      <c r="AP605" s="348"/>
      <c r="AQ605" s="347"/>
      <c r="AR605" s="348">
        <v>0</v>
      </c>
      <c r="AS605" s="347"/>
      <c r="AT605" s="350"/>
      <c r="AU605" s="350"/>
      <c r="AV605" s="350"/>
      <c r="AW605" s="350"/>
      <c r="AX605" s="350"/>
      <c r="AY605" s="350"/>
      <c r="AZ605" s="350"/>
      <c r="BA605" s="350"/>
      <c r="BB605" s="350"/>
      <c r="BC605" s="350"/>
      <c r="BD605" s="350"/>
      <c r="BE605" s="352">
        <f>BK605</f>
        <v>0</v>
      </c>
      <c r="BF605" s="353" t="e">
        <f t="shared" si="771"/>
        <v>#DIV/0!</v>
      </c>
      <c r="BG605" s="352"/>
      <c r="BH605" s="353" t="e">
        <f t="shared" ref="BH605:BH611" si="780">BG605/AJ605</f>
        <v>#DIV/0!</v>
      </c>
      <c r="BI605" s="352"/>
      <c r="BJ605" s="353" t="e">
        <f t="shared" si="774"/>
        <v>#DIV/0!</v>
      </c>
      <c r="BK605" s="352">
        <v>0</v>
      </c>
      <c r="BL605" s="353" t="e">
        <f t="shared" ref="BL605:BL615" si="781">BK605/O605</f>
        <v>#DIV/0!</v>
      </c>
    </row>
    <row r="606" spans="2:64" s="57" customFormat="1" ht="141" customHeight="1" x14ac:dyDescent="0.3">
      <c r="B606" s="346">
        <v>3</v>
      </c>
      <c r="C606" s="198" t="s">
        <v>346</v>
      </c>
      <c r="D606" s="347"/>
      <c r="E606" s="347"/>
      <c r="F606" s="347"/>
      <c r="G606" s="347"/>
      <c r="H606" s="347"/>
      <c r="I606" s="347"/>
      <c r="J606" s="347"/>
      <c r="K606" s="348">
        <f t="shared" si="775"/>
        <v>150</v>
      </c>
      <c r="L606" s="348"/>
      <c r="M606" s="348"/>
      <c r="N606" s="348"/>
      <c r="O606" s="348">
        <v>150</v>
      </c>
      <c r="P606" s="348">
        <f t="shared" si="776"/>
        <v>0</v>
      </c>
      <c r="Q606" s="393">
        <f t="shared" si="763"/>
        <v>0</v>
      </c>
      <c r="R606" s="348"/>
      <c r="S606" s="393"/>
      <c r="T606" s="393"/>
      <c r="U606" s="393"/>
      <c r="V606" s="348"/>
      <c r="W606" s="393"/>
      <c r="X606" s="348"/>
      <c r="Y606" s="393"/>
      <c r="Z606" s="348">
        <f t="shared" si="777"/>
        <v>0</v>
      </c>
      <c r="AA606" s="393">
        <f t="shared" si="778"/>
        <v>0</v>
      </c>
      <c r="AB606" s="348"/>
      <c r="AC606" s="393"/>
      <c r="AD606" s="393"/>
      <c r="AE606" s="393"/>
      <c r="AF606" s="348"/>
      <c r="AG606" s="393"/>
      <c r="AH606" s="348"/>
      <c r="AI606" s="393"/>
      <c r="AJ606" s="348">
        <v>0</v>
      </c>
      <c r="AK606" s="393">
        <v>0</v>
      </c>
      <c r="AL606" s="348"/>
      <c r="AM606" s="338"/>
      <c r="AN606" s="338"/>
      <c r="AO606" s="338"/>
      <c r="AP606" s="348"/>
      <c r="AQ606" s="347"/>
      <c r="AR606" s="348"/>
      <c r="AS606" s="347"/>
      <c r="AT606" s="350"/>
      <c r="AU606" s="350"/>
      <c r="AV606" s="350"/>
      <c r="AW606" s="350"/>
      <c r="AX606" s="350"/>
      <c r="AY606" s="350"/>
      <c r="AZ606" s="350"/>
      <c r="BA606" s="350"/>
      <c r="BB606" s="350"/>
      <c r="BC606" s="350"/>
      <c r="BD606" s="350"/>
      <c r="BE606" s="352"/>
      <c r="BF606" s="353"/>
      <c r="BG606" s="352"/>
      <c r="BH606" s="353"/>
      <c r="BI606" s="352"/>
      <c r="BJ606" s="353"/>
      <c r="BK606" s="352"/>
      <c r="BL606" s="353"/>
    </row>
    <row r="607" spans="2:64" s="64" customFormat="1" ht="99" customHeight="1" x14ac:dyDescent="0.3">
      <c r="B607" s="572" t="s">
        <v>234</v>
      </c>
      <c r="C607" s="572"/>
      <c r="D607" s="335" t="e">
        <f>#REF!+D556+D564+#REF!+D602</f>
        <v>#REF!</v>
      </c>
      <c r="E607" s="335" t="e">
        <f>#REF!+E556+E564+#REF!</f>
        <v>#REF!</v>
      </c>
      <c r="F607" s="335" t="e">
        <f>#REF!+F556+F564+#REF!</f>
        <v>#REF!</v>
      </c>
      <c r="G607" s="335" t="e">
        <f>#REF!+G556+G564+#REF!</f>
        <v>#REF!</v>
      </c>
      <c r="H607" s="335" t="e">
        <f>#REF!+H556+H564+#REF!</f>
        <v>#REF!</v>
      </c>
      <c r="I607" s="335" t="e">
        <f>#REF!+I556+I564+#REF!</f>
        <v>#REF!</v>
      </c>
      <c r="J607" s="335" t="e">
        <f>#REF!+J556+J564</f>
        <v>#REF!</v>
      </c>
      <c r="K607" s="336">
        <f>K600+K604+K606</f>
        <v>1316980.1910299999</v>
      </c>
      <c r="L607" s="336">
        <f t="shared" ref="L607:BE607" si="782">L600+L604</f>
        <v>642354.6054</v>
      </c>
      <c r="M607" s="336">
        <f t="shared" si="782"/>
        <v>7522.5871999999999</v>
      </c>
      <c r="N607" s="336">
        <f t="shared" si="782"/>
        <v>52351.898430000001</v>
      </c>
      <c r="O607" s="336">
        <f>O600+O604+O606</f>
        <v>614751.1</v>
      </c>
      <c r="P607" s="336">
        <f>P600+P604+P606</f>
        <v>1005747.27113</v>
      </c>
      <c r="Q607" s="337">
        <f t="shared" si="763"/>
        <v>0.76367684038088146</v>
      </c>
      <c r="R607" s="336">
        <f t="shared" si="782"/>
        <v>478576.74196999997</v>
      </c>
      <c r="S607" s="337">
        <f t="shared" si="764"/>
        <v>0.74503512226239266</v>
      </c>
      <c r="T607" s="336">
        <f t="shared" si="782"/>
        <v>2568.18516</v>
      </c>
      <c r="U607" s="337">
        <f>T607/M607</f>
        <v>0.34139652910902779</v>
      </c>
      <c r="V607" s="336">
        <f t="shared" si="782"/>
        <v>38197.67</v>
      </c>
      <c r="W607" s="337">
        <f t="shared" si="765"/>
        <v>0.72963294828886294</v>
      </c>
      <c r="X607" s="336">
        <f t="shared" si="782"/>
        <v>486404.674</v>
      </c>
      <c r="Y607" s="337">
        <f t="shared" si="766"/>
        <v>0.79122212876072939</v>
      </c>
      <c r="Z607" s="336">
        <f>Z600+Z604+Z606</f>
        <v>1098994.2344200001</v>
      </c>
      <c r="AA607" s="337">
        <f t="shared" ref="AA607:AA615" si="783">Z607/K607</f>
        <v>0.83448045908760815</v>
      </c>
      <c r="AB607" s="336">
        <f t="shared" ref="AB607" si="784">AB600+AB604</f>
        <v>578230.32380000001</v>
      </c>
      <c r="AC607" s="337">
        <f t="shared" si="767"/>
        <v>0.90017308031897858</v>
      </c>
      <c r="AD607" s="336">
        <f t="shared" si="782"/>
        <v>856.35153000000003</v>
      </c>
      <c r="AE607" s="337">
        <f>AD607/M607</f>
        <v>0.11383736834582656</v>
      </c>
      <c r="AF607" s="336">
        <f t="shared" ref="AF607" si="785">AF600+AF604</f>
        <v>33502.885090000003</v>
      </c>
      <c r="AG607" s="337">
        <f t="shared" si="768"/>
        <v>0.63995549530638107</v>
      </c>
      <c r="AH607" s="336">
        <f>AH600+AH604+AH606</f>
        <v>486404.674</v>
      </c>
      <c r="AI607" s="337">
        <f t="shared" si="779"/>
        <v>0.79122212876072939</v>
      </c>
      <c r="AJ607" s="336">
        <f>AJ600+AJ604+AJ606</f>
        <v>1308934.8030300001</v>
      </c>
      <c r="AK607" s="337">
        <f t="shared" si="769"/>
        <v>0.99389103339989682</v>
      </c>
      <c r="AL607" s="336">
        <f t="shared" ref="AL607" si="786">AL600+AL604</f>
        <v>635624.83001000003</v>
      </c>
      <c r="AM607" s="338">
        <f t="shared" si="770"/>
        <v>0.98952327058384015</v>
      </c>
      <c r="AN607" s="336">
        <f t="shared" ref="AN607" si="787">AN600+AN604</f>
        <v>7490.6571999999996</v>
      </c>
      <c r="AO607" s="337">
        <f>AN607/M607</f>
        <v>0.99575544966763563</v>
      </c>
      <c r="AP607" s="336">
        <f t="shared" ref="AP607" si="788">AP600+AP604</f>
        <v>51218.215819999998</v>
      </c>
      <c r="AQ607" s="337">
        <f>AP607/N607</f>
        <v>0.97834495703119806</v>
      </c>
      <c r="AR607" s="336">
        <f>AR600+AR604+AR606</f>
        <v>614601.1</v>
      </c>
      <c r="AS607" s="337">
        <f>AR607/O607</f>
        <v>0.99975599880992483</v>
      </c>
      <c r="AT607" s="339">
        <f t="shared" si="782"/>
        <v>608851.72031</v>
      </c>
      <c r="AU607" s="339">
        <f t="shared" si="782"/>
        <v>0</v>
      </c>
      <c r="AV607" s="339">
        <f t="shared" si="782"/>
        <v>0</v>
      </c>
      <c r="AW607" s="339">
        <f t="shared" si="782"/>
        <v>-971765.08209000004</v>
      </c>
      <c r="AX607" s="339">
        <f t="shared" si="782"/>
        <v>-611360.40809000004</v>
      </c>
      <c r="AY607" s="339">
        <f t="shared" si="782"/>
        <v>0</v>
      </c>
      <c r="AZ607" s="339">
        <f t="shared" si="782"/>
        <v>-360404.674</v>
      </c>
      <c r="BA607" s="339">
        <f t="shared" si="782"/>
        <v>820706.50383000006</v>
      </c>
      <c r="BB607" s="339">
        <f t="shared" si="782"/>
        <v>642354.6054</v>
      </c>
      <c r="BC607" s="339">
        <f t="shared" si="782"/>
        <v>52351.898430000001</v>
      </c>
      <c r="BD607" s="339">
        <f t="shared" si="782"/>
        <v>126000</v>
      </c>
      <c r="BE607" s="340">
        <f t="shared" si="782"/>
        <v>211169.72093999997</v>
      </c>
      <c r="BF607" s="341">
        <f t="shared" si="771"/>
        <v>0.16034388548763653</v>
      </c>
      <c r="BG607" s="340">
        <f t="shared" ref="BG607" si="789">BG600+BG604</f>
        <v>64124.281599999988</v>
      </c>
      <c r="BH607" s="341">
        <f t="shared" si="780"/>
        <v>4.8989668126755655E-2</v>
      </c>
      <c r="BI607" s="340">
        <f t="shared" ref="BI607" si="790">BI600+BI604</f>
        <v>18849.013339999998</v>
      </c>
      <c r="BJ607" s="341">
        <f t="shared" si="774"/>
        <v>0.36004450469361893</v>
      </c>
      <c r="BK607" s="340">
        <f t="shared" ref="BK607" si="791">BK600+BK604</f>
        <v>128196.42599999998</v>
      </c>
      <c r="BL607" s="341">
        <f t="shared" si="781"/>
        <v>0.20853387004919549</v>
      </c>
    </row>
    <row r="608" spans="2:64" s="85" customFormat="1" ht="63" customHeight="1" x14ac:dyDescent="0.25">
      <c r="B608" s="563" t="s">
        <v>235</v>
      </c>
      <c r="C608" s="563"/>
      <c r="D608" s="347" t="e">
        <f>D468+#REF!+#REF!</f>
        <v>#REF!</v>
      </c>
      <c r="E608" s="347" t="e">
        <f>E468+#REF!+#REF!</f>
        <v>#REF!</v>
      </c>
      <c r="F608" s="347" t="e">
        <f>F468+#REF!+#REF!</f>
        <v>#REF!</v>
      </c>
      <c r="G608" s="347" t="e">
        <f>G468+#REF!+#REF!</f>
        <v>#REF!</v>
      </c>
      <c r="H608" s="347" t="e">
        <f>H468+#REF!+#REF!</f>
        <v>#REF!</v>
      </c>
      <c r="I608" s="347" t="e">
        <f>I468+#REF!+#REF!</f>
        <v>#REF!</v>
      </c>
      <c r="J608" s="347" t="e">
        <f>J468+#REF!+#REF!</f>
        <v>#REF!</v>
      </c>
      <c r="K608" s="348">
        <f t="shared" ref="K608:P608" si="792">K607+K590+K529+K186+K212</f>
        <v>22210748.747119997</v>
      </c>
      <c r="L608" s="348">
        <f t="shared" si="792"/>
        <v>19461164.75973</v>
      </c>
      <c r="M608" s="348">
        <f t="shared" si="792"/>
        <v>7522.5871999999999</v>
      </c>
      <c r="N608" s="348">
        <f t="shared" si="792"/>
        <v>826055.49158999999</v>
      </c>
      <c r="O608" s="348">
        <f t="shared" si="792"/>
        <v>1916005.9086000002</v>
      </c>
      <c r="P608" s="348">
        <f t="shared" si="792"/>
        <v>10200656.47319</v>
      </c>
      <c r="Q608" s="349">
        <f t="shared" si="763"/>
        <v>0.45926666360190538</v>
      </c>
      <c r="R608" s="348">
        <f>R607+R590+R529+R186+R212</f>
        <v>8887724.3958599996</v>
      </c>
      <c r="S608" s="349">
        <f t="shared" si="764"/>
        <v>0.45669026009434527</v>
      </c>
      <c r="T608" s="348">
        <f>T607+T590+T529+T186+T212</f>
        <v>2568.18516</v>
      </c>
      <c r="U608" s="349">
        <f>T608/M608</f>
        <v>0.34139652910902779</v>
      </c>
      <c r="V608" s="348">
        <f>V607+V590+V529+V186+V212</f>
        <v>356160.35987000004</v>
      </c>
      <c r="W608" s="349">
        <f t="shared" si="765"/>
        <v>0.43115791069248749</v>
      </c>
      <c r="X608" s="348">
        <f>X607+X590+X529+X186+X212</f>
        <v>954203.53229999996</v>
      </c>
      <c r="Y608" s="349">
        <f t="shared" si="766"/>
        <v>0.49801700924671138</v>
      </c>
      <c r="Z608" s="348">
        <f>AB608+AF608+AH608+AD608</f>
        <v>10692494.644570004</v>
      </c>
      <c r="AA608" s="349">
        <f t="shared" si="783"/>
        <v>0.48141081448037493</v>
      </c>
      <c r="AB608" s="348">
        <f>AB607+AB590+AB529+AB186+AB212</f>
        <v>9373307.2792900018</v>
      </c>
      <c r="AC608" s="349">
        <f t="shared" si="767"/>
        <v>0.48164163836101476</v>
      </c>
      <c r="AD608" s="348">
        <f>AD607+AD590+AD529+AD186+AD212</f>
        <v>856.35153000000003</v>
      </c>
      <c r="AE608" s="349">
        <f t="shared" ref="AE608:AE612" si="793">AD608/M608</f>
        <v>0.11383736834582656</v>
      </c>
      <c r="AF608" s="348">
        <f>AF607+AF590+AF529+AF186+AF212</f>
        <v>283572.66084000003</v>
      </c>
      <c r="AG608" s="349">
        <f t="shared" si="768"/>
        <v>0.34328524382081949</v>
      </c>
      <c r="AH608" s="348">
        <f>AH607+AH590+AH529+AH186+AH212</f>
        <v>1034758.35291</v>
      </c>
      <c r="AI608" s="349">
        <f t="shared" si="779"/>
        <v>0.54006010538145155</v>
      </c>
      <c r="AJ608" s="348">
        <f>AJ607+AJ590+AJ529+AJ186+AJ212</f>
        <v>19662649.780579999</v>
      </c>
      <c r="AK608" s="349">
        <f t="shared" si="769"/>
        <v>0.8852763139346933</v>
      </c>
      <c r="AL608" s="348">
        <f>AL607+AL590+AL529+AL186+AL212</f>
        <v>17092828.236760002</v>
      </c>
      <c r="AM608" s="338">
        <f t="shared" si="770"/>
        <v>0.87830448217207036</v>
      </c>
      <c r="AN608" s="348">
        <f>AN607+AN590+AN529+AN186+AN212</f>
        <v>7490.6571999999996</v>
      </c>
      <c r="AO608" s="349">
        <f t="shared" ref="AO608:AO612" si="794">AN608/M608</f>
        <v>0.99575544966763563</v>
      </c>
      <c r="AP608" s="348">
        <f>AP607+AP590+AP529+AP186+AP212</f>
        <v>646474.97801999992</v>
      </c>
      <c r="AQ608" s="337">
        <f t="shared" ref="AQ608:AQ612" si="795">AP608/N608</f>
        <v>0.78260478212626894</v>
      </c>
      <c r="AR608" s="348">
        <f>AR607+AR590+AR529+AR186+AR212</f>
        <v>1915855.9086000002</v>
      </c>
      <c r="AS608" s="337">
        <f t="shared" ref="AS608:AS615" si="796">AR608/O608</f>
        <v>0.99992171214121695</v>
      </c>
      <c r="AT608" s="350" t="e">
        <f t="shared" ref="AT608:BD608" si="797">AT607+AT590+AT529+AT186</f>
        <v>#REF!</v>
      </c>
      <c r="AU608" s="350">
        <f t="shared" si="797"/>
        <v>0.73899999999999999</v>
      </c>
      <c r="AV608" s="350" t="e">
        <f t="shared" si="797"/>
        <v>#REF!</v>
      </c>
      <c r="AW608" s="350" t="e">
        <f t="shared" si="797"/>
        <v>#REF!</v>
      </c>
      <c r="AX608" s="350" t="e">
        <f t="shared" si="797"/>
        <v>#REF!</v>
      </c>
      <c r="AY608" s="350">
        <f t="shared" si="797"/>
        <v>646704.07768874371</v>
      </c>
      <c r="AZ608" s="350" t="e">
        <f t="shared" si="797"/>
        <v>#REF!</v>
      </c>
      <c r="BA608" s="350" t="e">
        <f t="shared" si="797"/>
        <v>#REF!</v>
      </c>
      <c r="BB608" s="350" t="e">
        <f t="shared" si="797"/>
        <v>#REF!</v>
      </c>
      <c r="BC608" s="350">
        <f t="shared" si="797"/>
        <v>826055.49158999999</v>
      </c>
      <c r="BD608" s="350" t="e">
        <f t="shared" si="797"/>
        <v>#REF!</v>
      </c>
      <c r="BE608" s="352" t="e">
        <f>BE607+BE590+BE529+BE186+BE212</f>
        <v>#REF!</v>
      </c>
      <c r="BF608" s="353" t="e">
        <f t="shared" si="771"/>
        <v>#REF!</v>
      </c>
      <c r="BG608" s="352" t="e">
        <f>BG607+BG590+BG529+BG186+BG212</f>
        <v>#REF!</v>
      </c>
      <c r="BH608" s="353" t="e">
        <f t="shared" si="780"/>
        <v>#REF!</v>
      </c>
      <c r="BI608" s="352">
        <f>BI607+BI590+BI529+BI186+BI212</f>
        <v>538720.06614000001</v>
      </c>
      <c r="BJ608" s="353">
        <f t="shared" si="774"/>
        <v>0.65215965709890289</v>
      </c>
      <c r="BK608" s="352">
        <f>BK607+BK590+BK529+BK186+BK212</f>
        <v>1095857.12949</v>
      </c>
      <c r="BL608" s="353">
        <f t="shared" si="781"/>
        <v>0.57194872133287311</v>
      </c>
    </row>
    <row r="609" spans="2:66" s="42" customFormat="1" ht="57" customHeight="1" x14ac:dyDescent="0.25">
      <c r="B609" s="565" t="s">
        <v>347</v>
      </c>
      <c r="C609" s="565"/>
      <c r="D609" s="303" t="e">
        <f>D469+D530+D536+#REF!+#REF!+#REF!</f>
        <v>#REF!</v>
      </c>
      <c r="E609" s="303"/>
      <c r="F609" s="303"/>
      <c r="G609" s="303"/>
      <c r="H609" s="303"/>
      <c r="I609" s="303"/>
      <c r="J609" s="303"/>
      <c r="K609" s="229">
        <f>K592+K607-K606</f>
        <v>13473688.047119997</v>
      </c>
      <c r="L609" s="229">
        <f>L592+L607</f>
        <v>10832063.337799998</v>
      </c>
      <c r="M609" s="229">
        <f>M592+M607</f>
        <v>7522.5871999999999</v>
      </c>
      <c r="N609" s="229">
        <f t="shared" ref="N609:BE609" si="798">N592+N607</f>
        <v>826055.49158999999</v>
      </c>
      <c r="O609" s="229">
        <f>O592+O607-O606</f>
        <v>1808046.6305300002</v>
      </c>
      <c r="P609" s="229">
        <f>P592+P607-P606</f>
        <v>6880919.6549500013</v>
      </c>
      <c r="Q609" s="342">
        <f t="shared" si="763"/>
        <v>0.51069311022239372</v>
      </c>
      <c r="R609" s="229">
        <f>R592+R607</f>
        <v>5567987.5776200006</v>
      </c>
      <c r="S609" s="342">
        <f t="shared" si="764"/>
        <v>0.51402834381421403</v>
      </c>
      <c r="T609" s="229">
        <f>T592+T607</f>
        <v>2568.18516</v>
      </c>
      <c r="U609" s="349">
        <f t="shared" ref="U609:U612" si="799">T609/M609</f>
        <v>0.34139652910902779</v>
      </c>
      <c r="V609" s="229">
        <f t="shared" si="798"/>
        <v>356160.35987000004</v>
      </c>
      <c r="W609" s="342">
        <f t="shared" si="765"/>
        <v>0.43115791069248749</v>
      </c>
      <c r="X609" s="229">
        <f>X592+X607-X606</f>
        <v>954203.53229999996</v>
      </c>
      <c r="Y609" s="342">
        <f t="shared" si="766"/>
        <v>0.52775382901506818</v>
      </c>
      <c r="Z609" s="229">
        <f>AB609+AF609+AH609+AD609</f>
        <v>7476646.3489100002</v>
      </c>
      <c r="AA609" s="342">
        <f t="shared" si="783"/>
        <v>0.55490718819990303</v>
      </c>
      <c r="AB609" s="229">
        <f>AB592+AB607-AB606</f>
        <v>6166155.1436300008</v>
      </c>
      <c r="AC609" s="342">
        <f t="shared" si="767"/>
        <v>0.56925028513379727</v>
      </c>
      <c r="AD609" s="229">
        <f>AD592+AD607</f>
        <v>856.35153000000003</v>
      </c>
      <c r="AE609" s="342">
        <f t="shared" si="793"/>
        <v>0.11383736834582656</v>
      </c>
      <c r="AF609" s="229">
        <f t="shared" ref="AF609" si="800">AF592+AF607</f>
        <v>283572.66084000003</v>
      </c>
      <c r="AG609" s="342">
        <f t="shared" si="768"/>
        <v>0.34328524382081949</v>
      </c>
      <c r="AH609" s="229">
        <f>AH592+AH607-AH606</f>
        <v>1026062.1929100001</v>
      </c>
      <c r="AI609" s="342">
        <f t="shared" si="779"/>
        <v>0.56749763838182987</v>
      </c>
      <c r="AJ609" s="229">
        <f>AJ592+AJ607-AJ606</f>
        <v>12444729.49089</v>
      </c>
      <c r="AK609" s="349">
        <f t="shared" si="769"/>
        <v>0.92363200390037692</v>
      </c>
      <c r="AL609" s="229">
        <f t="shared" ref="AL609" si="801">AL592+AL607</f>
        <v>9982717.2251399998</v>
      </c>
      <c r="AM609" s="338">
        <f t="shared" si="770"/>
        <v>0.92158962829398472</v>
      </c>
      <c r="AN609" s="229">
        <f>AN592+AN607</f>
        <v>7490.6571999999996</v>
      </c>
      <c r="AO609" s="342">
        <f t="shared" si="794"/>
        <v>0.99575544966763563</v>
      </c>
      <c r="AP609" s="229">
        <f t="shared" ref="AP609" si="802">AP592+AP607</f>
        <v>646474.97802000004</v>
      </c>
      <c r="AQ609" s="349">
        <f t="shared" si="795"/>
        <v>0.78260478212626905</v>
      </c>
      <c r="AR609" s="229">
        <f>AR592+AR607-AR606</f>
        <v>1808046.6305299997</v>
      </c>
      <c r="AS609" s="349">
        <f t="shared" si="796"/>
        <v>0.99999999999999978</v>
      </c>
      <c r="AT609" s="331" t="e">
        <f t="shared" si="798"/>
        <v>#REF!</v>
      </c>
      <c r="AU609" s="331">
        <f t="shared" si="798"/>
        <v>0.73899999999999999</v>
      </c>
      <c r="AV609" s="331" t="e">
        <f t="shared" si="798"/>
        <v>#REF!</v>
      </c>
      <c r="AW609" s="331" t="e">
        <f t="shared" si="798"/>
        <v>#REF!</v>
      </c>
      <c r="AX609" s="331" t="e">
        <f t="shared" si="798"/>
        <v>#REF!</v>
      </c>
      <c r="AY609" s="331">
        <f t="shared" si="798"/>
        <v>646704.07768874371</v>
      </c>
      <c r="AZ609" s="331" t="e">
        <f t="shared" si="798"/>
        <v>#REF!</v>
      </c>
      <c r="BA609" s="331" t="e">
        <f t="shared" si="798"/>
        <v>#REF!</v>
      </c>
      <c r="BB609" s="331" t="e">
        <f t="shared" si="798"/>
        <v>#REF!</v>
      </c>
      <c r="BC609" s="331">
        <f t="shared" si="798"/>
        <v>826055.49158999999</v>
      </c>
      <c r="BD609" s="331">
        <f t="shared" si="798"/>
        <v>685569.81377000001</v>
      </c>
      <c r="BE609" s="230" t="e">
        <f t="shared" si="798"/>
        <v>#REF!</v>
      </c>
      <c r="BF609" s="353" t="e">
        <f t="shared" si="771"/>
        <v>#REF!</v>
      </c>
      <c r="BG609" s="230" t="e">
        <f t="shared" ref="BG609" si="803">BG592+BG607</f>
        <v>#REF!</v>
      </c>
      <c r="BH609" s="353" t="e">
        <f t="shared" si="780"/>
        <v>#REF!</v>
      </c>
      <c r="BI609" s="230">
        <f t="shared" ref="BI609" si="804">BI592+BI607</f>
        <v>538720.06614000001</v>
      </c>
      <c r="BJ609" s="353">
        <f t="shared" si="774"/>
        <v>0.65215965709890289</v>
      </c>
      <c r="BK609" s="230">
        <f t="shared" ref="BK609" si="805">BK592+BK607</f>
        <v>1095857.12949</v>
      </c>
      <c r="BL609" s="353">
        <f t="shared" si="781"/>
        <v>0.60610003690489267</v>
      </c>
      <c r="BM609" s="41"/>
      <c r="BN609" s="41"/>
    </row>
    <row r="610" spans="2:66" s="36" customFormat="1" ht="59.25" customHeight="1" x14ac:dyDescent="0.25">
      <c r="B610" s="566" t="s">
        <v>348</v>
      </c>
      <c r="C610" s="566"/>
      <c r="D610" s="308" t="e">
        <f>D470+D531</f>
        <v>#REF!</v>
      </c>
      <c r="E610" s="308"/>
      <c r="F610" s="308"/>
      <c r="G610" s="308"/>
      <c r="H610" s="308"/>
      <c r="I610" s="308"/>
      <c r="J610" s="308"/>
      <c r="K610" s="309">
        <f t="shared" ref="K610:P610" si="806">K593</f>
        <v>3578921.6999999997</v>
      </c>
      <c r="L610" s="309">
        <f t="shared" si="806"/>
        <v>3578921.6999999997</v>
      </c>
      <c r="M610" s="309">
        <f t="shared" si="806"/>
        <v>0</v>
      </c>
      <c r="N610" s="309">
        <f t="shared" si="806"/>
        <v>0</v>
      </c>
      <c r="O610" s="309">
        <f t="shared" si="806"/>
        <v>0</v>
      </c>
      <c r="P610" s="309">
        <f t="shared" si="806"/>
        <v>2576616.03938</v>
      </c>
      <c r="Q610" s="344">
        <f t="shared" si="763"/>
        <v>0.71994199799900627</v>
      </c>
      <c r="R610" s="309">
        <f>R593+0</f>
        <v>2576616.03938</v>
      </c>
      <c r="S610" s="344">
        <f t="shared" si="764"/>
        <v>0.71994199799900627</v>
      </c>
      <c r="T610" s="309">
        <f>T593+0</f>
        <v>0</v>
      </c>
      <c r="U610" s="344">
        <v>0</v>
      </c>
      <c r="V610" s="309">
        <f>V593</f>
        <v>0</v>
      </c>
      <c r="W610" s="344">
        <v>0</v>
      </c>
      <c r="X610" s="309">
        <f>X593</f>
        <v>0</v>
      </c>
      <c r="Y610" s="344">
        <v>0</v>
      </c>
      <c r="Z610" s="309">
        <f>Z593</f>
        <v>2573200.5655</v>
      </c>
      <c r="AA610" s="344">
        <f t="shared" si="783"/>
        <v>0.71898766757037469</v>
      </c>
      <c r="AB610" s="309">
        <f>AB593</f>
        <v>2573200.5655</v>
      </c>
      <c r="AC610" s="344">
        <f t="shared" si="767"/>
        <v>0.71898766757037469</v>
      </c>
      <c r="AD610" s="309">
        <f>AD593+0</f>
        <v>0</v>
      </c>
      <c r="AE610" s="344">
        <v>0</v>
      </c>
      <c r="AF610" s="309">
        <f>AF593</f>
        <v>0</v>
      </c>
      <c r="AG610" s="344">
        <v>0</v>
      </c>
      <c r="AH610" s="309">
        <f>AH593</f>
        <v>0</v>
      </c>
      <c r="AI610" s="344">
        <v>0</v>
      </c>
      <c r="AJ610" s="309">
        <f>AJ593</f>
        <v>3353231.18554</v>
      </c>
      <c r="AK610" s="344">
        <f t="shared" si="769"/>
        <v>0.93693896279988476</v>
      </c>
      <c r="AL610" s="309">
        <f>AL593</f>
        <v>3353231.18554</v>
      </c>
      <c r="AM610" s="338">
        <f t="shared" si="770"/>
        <v>0.93693896279988476</v>
      </c>
      <c r="AN610" s="309">
        <f>AN593+0</f>
        <v>0</v>
      </c>
      <c r="AO610" s="344">
        <v>0</v>
      </c>
      <c r="AP610" s="309">
        <f>AP593</f>
        <v>0</v>
      </c>
      <c r="AQ610" s="344">
        <v>0</v>
      </c>
      <c r="AR610" s="309">
        <f>AR593</f>
        <v>0</v>
      </c>
      <c r="AS610" s="344">
        <v>0</v>
      </c>
      <c r="AT610" s="310">
        <f t="shared" ref="AT610:BD610" si="807">AT593</f>
        <v>654000</v>
      </c>
      <c r="AU610" s="310">
        <f t="shared" si="807"/>
        <v>0</v>
      </c>
      <c r="AV610" s="310">
        <f t="shared" si="807"/>
        <v>0</v>
      </c>
      <c r="AW610" s="310">
        <f t="shared" si="807"/>
        <v>0</v>
      </c>
      <c r="AX610" s="310">
        <f t="shared" si="807"/>
        <v>0</v>
      </c>
      <c r="AY610" s="310">
        <f t="shared" si="807"/>
        <v>0</v>
      </c>
      <c r="AZ610" s="310">
        <f t="shared" si="807"/>
        <v>0</v>
      </c>
      <c r="BA610" s="310">
        <f t="shared" si="807"/>
        <v>2510500</v>
      </c>
      <c r="BB610" s="310">
        <f t="shared" si="807"/>
        <v>2510500</v>
      </c>
      <c r="BC610" s="310">
        <f t="shared" si="807"/>
        <v>0</v>
      </c>
      <c r="BD610" s="310">
        <f t="shared" si="807"/>
        <v>0</v>
      </c>
      <c r="BE610" s="311">
        <f>BE593</f>
        <v>680438.12349999999</v>
      </c>
      <c r="BF610" s="345">
        <f t="shared" si="771"/>
        <v>0.1901237804392312</v>
      </c>
      <c r="BG610" s="311">
        <f>BG593</f>
        <v>680438.12349999999</v>
      </c>
      <c r="BH610" s="345">
        <f t="shared" si="780"/>
        <v>0.20292013459561783</v>
      </c>
      <c r="BI610" s="311">
        <f>BI593</f>
        <v>0</v>
      </c>
      <c r="BJ610" s="345">
        <v>0</v>
      </c>
      <c r="BK610" s="311">
        <f>BK593</f>
        <v>0</v>
      </c>
      <c r="BL610" s="345">
        <v>0</v>
      </c>
    </row>
    <row r="611" spans="2:66" s="37" customFormat="1" ht="31.5" customHeight="1" x14ac:dyDescent="0.25">
      <c r="B611" s="567" t="s">
        <v>349</v>
      </c>
      <c r="C611" s="567"/>
      <c r="D611" s="567"/>
      <c r="E611" s="319"/>
      <c r="F611" s="319"/>
      <c r="G611" s="319"/>
      <c r="H611" s="319"/>
      <c r="I611" s="319"/>
      <c r="J611" s="319"/>
      <c r="K611" s="320">
        <f>L611</f>
        <v>4757989</v>
      </c>
      <c r="L611" s="320">
        <f>L595</f>
        <v>4757989</v>
      </c>
      <c r="M611" s="320">
        <f>M595</f>
        <v>0</v>
      </c>
      <c r="N611" s="320">
        <f t="shared" ref="N611:BD611" si="808">N596</f>
        <v>0</v>
      </c>
      <c r="O611" s="320">
        <f t="shared" si="808"/>
        <v>107809.27807</v>
      </c>
      <c r="P611" s="320">
        <f>R611</f>
        <v>598879.90870000003</v>
      </c>
      <c r="Q611" s="478">
        <f t="shared" si="763"/>
        <v>0.12586828357526678</v>
      </c>
      <c r="R611" s="320">
        <f>R595</f>
        <v>598879.90870000003</v>
      </c>
      <c r="S611" s="478">
        <f t="shared" si="764"/>
        <v>0.12586828357526678</v>
      </c>
      <c r="T611" s="320">
        <f>T595</f>
        <v>0</v>
      </c>
      <c r="U611" s="478">
        <v>0</v>
      </c>
      <c r="V611" s="320">
        <f t="shared" si="808"/>
        <v>0</v>
      </c>
      <c r="W611" s="478">
        <v>0</v>
      </c>
      <c r="X611" s="320">
        <f t="shared" si="808"/>
        <v>0</v>
      </c>
      <c r="Y611" s="478">
        <v>0</v>
      </c>
      <c r="Z611" s="320">
        <f>AB611</f>
        <v>489710.7</v>
      </c>
      <c r="AA611" s="478">
        <f t="shared" si="783"/>
        <v>0.10292388233768511</v>
      </c>
      <c r="AB611" s="320">
        <f>AB595</f>
        <v>489710.7</v>
      </c>
      <c r="AC611" s="478">
        <f t="shared" si="767"/>
        <v>0.10292388233768511</v>
      </c>
      <c r="AD611" s="320">
        <f>AD595</f>
        <v>0</v>
      </c>
      <c r="AE611" s="478">
        <v>0</v>
      </c>
      <c r="AF611" s="320">
        <f t="shared" ref="AF611" si="809">AF596</f>
        <v>0</v>
      </c>
      <c r="AG611" s="478">
        <v>0</v>
      </c>
      <c r="AH611" s="320">
        <f t="shared" ref="AH611" si="810">AH596</f>
        <v>8696.16</v>
      </c>
      <c r="AI611" s="478">
        <v>0</v>
      </c>
      <c r="AJ611" s="320">
        <f>AL611</f>
        <v>3464689.1041499996</v>
      </c>
      <c r="AK611" s="478">
        <f t="shared" si="769"/>
        <v>0.72818350444904345</v>
      </c>
      <c r="AL611" s="320">
        <f>AL595</f>
        <v>3464689.1041499996</v>
      </c>
      <c r="AM611" s="338">
        <f t="shared" si="770"/>
        <v>0.72818350444904345</v>
      </c>
      <c r="AN611" s="320">
        <f>AN595</f>
        <v>0</v>
      </c>
      <c r="AO611" s="478">
        <v>0</v>
      </c>
      <c r="AP611" s="320">
        <f t="shared" ref="AP611" si="811">AP596</f>
        <v>0</v>
      </c>
      <c r="AQ611" s="478">
        <v>0</v>
      </c>
      <c r="AR611" s="320">
        <f>AR595</f>
        <v>0</v>
      </c>
      <c r="AS611" s="478">
        <f t="shared" si="796"/>
        <v>0</v>
      </c>
      <c r="AT611" s="321">
        <f t="shared" si="808"/>
        <v>0</v>
      </c>
      <c r="AU611" s="321">
        <f t="shared" si="808"/>
        <v>0</v>
      </c>
      <c r="AV611" s="321">
        <f t="shared" si="808"/>
        <v>0</v>
      </c>
      <c r="AW611" s="321">
        <f t="shared" si="808"/>
        <v>0</v>
      </c>
      <c r="AX611" s="321">
        <f t="shared" si="808"/>
        <v>0</v>
      </c>
      <c r="AY611" s="321">
        <f t="shared" si="808"/>
        <v>0</v>
      </c>
      <c r="AZ611" s="321">
        <f t="shared" si="808"/>
        <v>0</v>
      </c>
      <c r="BA611" s="321">
        <f t="shared" si="808"/>
        <v>0</v>
      </c>
      <c r="BB611" s="321">
        <f t="shared" si="808"/>
        <v>0</v>
      </c>
      <c r="BC611" s="321">
        <f t="shared" si="808"/>
        <v>0</v>
      </c>
      <c r="BD611" s="321">
        <f t="shared" si="808"/>
        <v>0</v>
      </c>
      <c r="BE611" s="322" t="e">
        <f>BG611</f>
        <v>#REF!</v>
      </c>
      <c r="BF611" s="494" t="e">
        <f t="shared" si="771"/>
        <v>#REF!</v>
      </c>
      <c r="BG611" s="322" t="e">
        <f>BG595</f>
        <v>#REF!</v>
      </c>
      <c r="BH611" s="494" t="e">
        <f t="shared" si="780"/>
        <v>#REF!</v>
      </c>
      <c r="BI611" s="322">
        <f t="shared" ref="BI611" si="812">BI596</f>
        <v>0</v>
      </c>
      <c r="BJ611" s="494">
        <v>0</v>
      </c>
      <c r="BK611" s="322">
        <f t="shared" ref="BK611" si="813">BK596</f>
        <v>0</v>
      </c>
      <c r="BL611" s="494">
        <v>0</v>
      </c>
    </row>
    <row r="612" spans="2:66" s="120" customFormat="1" ht="65.25" hidden="1" customHeight="1" x14ac:dyDescent="0.25">
      <c r="B612" s="573" t="s">
        <v>42</v>
      </c>
      <c r="C612" s="573"/>
      <c r="D612" s="282"/>
      <c r="E612" s="282"/>
      <c r="F612" s="282"/>
      <c r="G612" s="282"/>
      <c r="H612" s="282"/>
      <c r="I612" s="282"/>
      <c r="J612" s="282"/>
      <c r="K612" s="320">
        <f t="shared" ref="K612" si="814">L612</f>
        <v>0</v>
      </c>
      <c r="L612" s="283">
        <f>L636</f>
        <v>0</v>
      </c>
      <c r="M612" s="283"/>
      <c r="N612" s="283">
        <f t="shared" ref="N612:BD612" si="815">N637</f>
        <v>0</v>
      </c>
      <c r="O612" s="283">
        <f t="shared" si="815"/>
        <v>0</v>
      </c>
      <c r="P612" s="320">
        <f t="shared" ref="P612" si="816">R612+V612+X612</f>
        <v>144240.87015999999</v>
      </c>
      <c r="Q612" s="478" t="e">
        <f t="shared" si="763"/>
        <v>#DIV/0!</v>
      </c>
      <c r="R612" s="282">
        <f>R596</f>
        <v>144240.87015999999</v>
      </c>
      <c r="S612" s="478" t="e">
        <f t="shared" si="764"/>
        <v>#DIV/0!</v>
      </c>
      <c r="T612" s="282">
        <f>T596</f>
        <v>0</v>
      </c>
      <c r="U612" s="478" t="e">
        <f t="shared" si="799"/>
        <v>#DIV/0!</v>
      </c>
      <c r="V612" s="283">
        <f t="shared" ref="V612" si="817">V637</f>
        <v>0</v>
      </c>
      <c r="W612" s="478">
        <v>0</v>
      </c>
      <c r="X612" s="283">
        <f t="shared" ref="X612" si="818">X637</f>
        <v>0</v>
      </c>
      <c r="Y612" s="284">
        <v>0</v>
      </c>
      <c r="Z612" s="320">
        <v>0</v>
      </c>
      <c r="AA612" s="478" t="e">
        <f t="shared" si="783"/>
        <v>#DIV/0!</v>
      </c>
      <c r="AB612" s="283">
        <v>0</v>
      </c>
      <c r="AC612" s="478" t="e">
        <f t="shared" si="767"/>
        <v>#DIV/0!</v>
      </c>
      <c r="AD612" s="282">
        <f>AD596</f>
        <v>0</v>
      </c>
      <c r="AE612" s="478" t="e">
        <f t="shared" si="793"/>
        <v>#DIV/0!</v>
      </c>
      <c r="AF612" s="283">
        <f t="shared" ref="AF612" si="819">AF637</f>
        <v>0</v>
      </c>
      <c r="AG612" s="284">
        <v>0</v>
      </c>
      <c r="AH612" s="283">
        <f t="shared" ref="AH612" si="820">AH637</f>
        <v>0</v>
      </c>
      <c r="AI612" s="478">
        <v>0</v>
      </c>
      <c r="AJ612" s="320">
        <v>0</v>
      </c>
      <c r="AK612" s="478" t="e">
        <f t="shared" si="769"/>
        <v>#DIV/0!</v>
      </c>
      <c r="AL612" s="283">
        <v>0</v>
      </c>
      <c r="AM612" s="338" t="e">
        <f t="shared" si="770"/>
        <v>#DIV/0!</v>
      </c>
      <c r="AN612" s="282">
        <f>AN596</f>
        <v>0</v>
      </c>
      <c r="AO612" s="284" t="e">
        <f t="shared" si="794"/>
        <v>#DIV/0!</v>
      </c>
      <c r="AP612" s="283">
        <f t="shared" ref="AP612" si="821">AP637</f>
        <v>0</v>
      </c>
      <c r="AQ612" s="478" t="e">
        <f t="shared" si="795"/>
        <v>#DIV/0!</v>
      </c>
      <c r="AR612" s="283">
        <f t="shared" ref="AR612" si="822">AR637</f>
        <v>0</v>
      </c>
      <c r="AS612" s="478" t="e">
        <f t="shared" si="796"/>
        <v>#DIV/0!</v>
      </c>
      <c r="AT612" s="285">
        <f t="shared" si="815"/>
        <v>0</v>
      </c>
      <c r="AU612" s="285">
        <f t="shared" si="815"/>
        <v>0</v>
      </c>
      <c r="AV612" s="285">
        <f t="shared" si="815"/>
        <v>0</v>
      </c>
      <c r="AW612" s="285">
        <f t="shared" si="815"/>
        <v>0</v>
      </c>
      <c r="AX612" s="285">
        <f t="shared" si="815"/>
        <v>0</v>
      </c>
      <c r="AY612" s="285">
        <f t="shared" si="815"/>
        <v>0</v>
      </c>
      <c r="AZ612" s="285">
        <f t="shared" si="815"/>
        <v>0</v>
      </c>
      <c r="BA612" s="285">
        <f t="shared" si="815"/>
        <v>0</v>
      </c>
      <c r="BB612" s="285">
        <f t="shared" si="815"/>
        <v>0</v>
      </c>
      <c r="BC612" s="285">
        <f t="shared" si="815"/>
        <v>0</v>
      </c>
      <c r="BD612" s="285">
        <f t="shared" si="815"/>
        <v>0</v>
      </c>
      <c r="BE612" s="286">
        <v>0</v>
      </c>
      <c r="BF612" s="360">
        <v>0</v>
      </c>
      <c r="BG612" s="286">
        <v>0</v>
      </c>
      <c r="BH612" s="287">
        <v>0</v>
      </c>
      <c r="BI612" s="286">
        <f t="shared" ref="BI612" si="823">BI637</f>
        <v>0</v>
      </c>
      <c r="BJ612" s="360">
        <v>0</v>
      </c>
      <c r="BK612" s="286">
        <f t="shared" ref="BK612" si="824">BK637</f>
        <v>0</v>
      </c>
      <c r="BL612" s="360">
        <v>0</v>
      </c>
      <c r="BM612" s="119"/>
      <c r="BN612" s="119"/>
    </row>
    <row r="613" spans="2:66" s="137" customFormat="1" ht="101.25" customHeight="1" x14ac:dyDescent="0.25">
      <c r="B613" s="590" t="s">
        <v>350</v>
      </c>
      <c r="C613" s="591"/>
      <c r="D613" s="276"/>
      <c r="E613" s="276"/>
      <c r="F613" s="276"/>
      <c r="G613" s="276"/>
      <c r="H613" s="276"/>
      <c r="I613" s="276"/>
      <c r="J613" s="276"/>
      <c r="K613" s="326">
        <f>L613+N613+O613</f>
        <v>400000</v>
      </c>
      <c r="L613" s="277">
        <f t="shared" ref="L613:T613" si="825">L533</f>
        <v>292190.72193</v>
      </c>
      <c r="M613" s="277">
        <f t="shared" si="825"/>
        <v>0</v>
      </c>
      <c r="N613" s="277">
        <f t="shared" si="825"/>
        <v>0</v>
      </c>
      <c r="O613" s="277">
        <f t="shared" si="825"/>
        <v>107809.27807</v>
      </c>
      <c r="P613" s="326">
        <f>R613</f>
        <v>144240.87015999999</v>
      </c>
      <c r="Q613" s="548">
        <f>P613/K613</f>
        <v>0.3606021754</v>
      </c>
      <c r="R613" s="277">
        <f>R533</f>
        <v>144240.87015999999</v>
      </c>
      <c r="S613" s="548">
        <f>R613/L613</f>
        <v>0.49365314958411211</v>
      </c>
      <c r="T613" s="277">
        <f t="shared" si="825"/>
        <v>0</v>
      </c>
      <c r="U613" s="277">
        <v>0</v>
      </c>
      <c r="V613" s="277">
        <f>V533</f>
        <v>0</v>
      </c>
      <c r="W613" s="277">
        <f>W533</f>
        <v>0</v>
      </c>
      <c r="X613" s="277">
        <f>X533</f>
        <v>0</v>
      </c>
      <c r="Y613" s="277">
        <f>Y533</f>
        <v>0</v>
      </c>
      <c r="Z613" s="326">
        <f>AB613+AH613</f>
        <v>152937.03015999999</v>
      </c>
      <c r="AA613" s="479">
        <f t="shared" si="783"/>
        <v>0.3823425754</v>
      </c>
      <c r="AB613" s="277">
        <f>AB533</f>
        <v>144240.87015999999</v>
      </c>
      <c r="AC613" s="479">
        <f t="shared" si="767"/>
        <v>0.49365314958411211</v>
      </c>
      <c r="AD613" s="277">
        <f>AD533</f>
        <v>0</v>
      </c>
      <c r="AE613" s="479">
        <v>0</v>
      </c>
      <c r="AF613" s="277"/>
      <c r="AG613" s="278"/>
      <c r="AH613" s="277">
        <f>AH533</f>
        <v>8696.16</v>
      </c>
      <c r="AI613" s="479">
        <f>AH613/O613</f>
        <v>8.0662445344950998E-2</v>
      </c>
      <c r="AJ613" s="326">
        <f>AL613+AP613+AR613</f>
        <v>400000</v>
      </c>
      <c r="AK613" s="479">
        <f t="shared" si="769"/>
        <v>1</v>
      </c>
      <c r="AL613" s="277">
        <f>AL533</f>
        <v>292190.72193</v>
      </c>
      <c r="AM613" s="338">
        <f t="shared" si="770"/>
        <v>1</v>
      </c>
      <c r="AN613" s="277">
        <f>AN533</f>
        <v>0</v>
      </c>
      <c r="AO613" s="278">
        <v>0</v>
      </c>
      <c r="AP613" s="277"/>
      <c r="AQ613" s="478">
        <v>0</v>
      </c>
      <c r="AR613" s="277">
        <f>AR533</f>
        <v>107809.27807</v>
      </c>
      <c r="AS613" s="478">
        <f t="shared" si="796"/>
        <v>1</v>
      </c>
      <c r="AT613" s="279"/>
      <c r="AU613" s="279"/>
      <c r="AV613" s="279"/>
      <c r="AW613" s="279"/>
      <c r="AX613" s="279"/>
      <c r="AY613" s="279"/>
      <c r="AZ613" s="279"/>
      <c r="BA613" s="279"/>
      <c r="BB613" s="279"/>
      <c r="BC613" s="279"/>
      <c r="BD613" s="279"/>
      <c r="BE613" s="280"/>
      <c r="BF613" s="490"/>
      <c r="BG613" s="280"/>
      <c r="BH613" s="281"/>
      <c r="BI613" s="280"/>
      <c r="BJ613" s="490"/>
      <c r="BK613" s="280"/>
      <c r="BL613" s="490"/>
      <c r="BM613" s="136"/>
      <c r="BN613" s="136"/>
    </row>
    <row r="614" spans="2:66" s="140" customFormat="1" ht="116.25" customHeight="1" x14ac:dyDescent="0.25">
      <c r="B614" s="565" t="s">
        <v>351</v>
      </c>
      <c r="C614" s="565"/>
      <c r="D614" s="495"/>
      <c r="E614" s="495"/>
      <c r="F614" s="495"/>
      <c r="G614" s="495"/>
      <c r="H614" s="495"/>
      <c r="I614" s="495"/>
      <c r="J614" s="495"/>
      <c r="K614" s="229">
        <f>L614+N614+O614</f>
        <v>150</v>
      </c>
      <c r="L614" s="229">
        <f>L606</f>
        <v>0</v>
      </c>
      <c r="M614" s="229">
        <f>M606</f>
        <v>0</v>
      </c>
      <c r="N614" s="229">
        <f t="shared" ref="N614:O614" si="826">N606</f>
        <v>0</v>
      </c>
      <c r="O614" s="229">
        <f t="shared" si="826"/>
        <v>150</v>
      </c>
      <c r="P614" s="229">
        <f>X614</f>
        <v>0</v>
      </c>
      <c r="Q614" s="342">
        <f t="shared" si="763"/>
        <v>0</v>
      </c>
      <c r="R614" s="495"/>
      <c r="S614" s="342">
        <v>0</v>
      </c>
      <c r="T614" s="495"/>
      <c r="U614" s="342">
        <v>0</v>
      </c>
      <c r="V614" s="248"/>
      <c r="W614" s="342">
        <v>0</v>
      </c>
      <c r="X614" s="229">
        <f>X606</f>
        <v>0</v>
      </c>
      <c r="Y614" s="246"/>
      <c r="Z614" s="229">
        <f>AH614</f>
        <v>0</v>
      </c>
      <c r="AA614" s="342">
        <f t="shared" si="783"/>
        <v>0</v>
      </c>
      <c r="AB614" s="248"/>
      <c r="AC614" s="342"/>
      <c r="AD614" s="495"/>
      <c r="AE614" s="342">
        <v>0</v>
      </c>
      <c r="AF614" s="248"/>
      <c r="AG614" s="246"/>
      <c r="AH614" s="248"/>
      <c r="AI614" s="246"/>
      <c r="AJ614" s="229">
        <f>AR614</f>
        <v>0</v>
      </c>
      <c r="AK614" s="342">
        <f t="shared" si="769"/>
        <v>0</v>
      </c>
      <c r="AL614" s="248">
        <v>0</v>
      </c>
      <c r="AM614" s="338"/>
      <c r="AN614" s="495"/>
      <c r="AO614" s="246">
        <v>0</v>
      </c>
      <c r="AP614" s="248"/>
      <c r="AQ614" s="337">
        <v>0</v>
      </c>
      <c r="AR614" s="248"/>
      <c r="AS614" s="337">
        <f t="shared" si="796"/>
        <v>0</v>
      </c>
      <c r="AT614" s="496"/>
      <c r="AU614" s="496"/>
      <c r="AV614" s="496"/>
      <c r="AW614" s="496"/>
      <c r="AX614" s="496"/>
      <c r="AY614" s="496"/>
      <c r="AZ614" s="496"/>
      <c r="BA614" s="496"/>
      <c r="BB614" s="496"/>
      <c r="BC614" s="496"/>
      <c r="BD614" s="496"/>
      <c r="BE614" s="249"/>
      <c r="BF614" s="343"/>
      <c r="BG614" s="249"/>
      <c r="BH614" s="247"/>
      <c r="BI614" s="249"/>
      <c r="BJ614" s="343"/>
      <c r="BK614" s="249"/>
      <c r="BL614" s="343"/>
      <c r="BM614" s="139"/>
      <c r="BN614" s="139"/>
    </row>
    <row r="615" spans="2:66" s="99" customFormat="1" ht="110.25" customHeight="1" x14ac:dyDescent="0.25">
      <c r="B615" s="564" t="s">
        <v>216</v>
      </c>
      <c r="C615" s="564"/>
      <c r="D615" s="416" t="e">
        <f>D471+D534</f>
        <v>#REF!</v>
      </c>
      <c r="E615" s="416" t="e">
        <f>E471+E534</f>
        <v>#REF!</v>
      </c>
      <c r="F615" s="416" t="e">
        <f>F471+F534</f>
        <v>#REF!</v>
      </c>
      <c r="G615" s="416" t="e">
        <f>G471+G534</f>
        <v>#REF!</v>
      </c>
      <c r="H615" s="416" t="e">
        <f>I615+J615</f>
        <v>#REF!</v>
      </c>
      <c r="I615" s="416" t="e">
        <f>I471+I534</f>
        <v>#REF!</v>
      </c>
      <c r="J615" s="416" t="e">
        <f>J471+J534</f>
        <v>#REF!</v>
      </c>
      <c r="K615" s="417">
        <f t="shared" ref="K615:P615" si="827">K534</f>
        <v>1301254.8085999999</v>
      </c>
      <c r="L615" s="417">
        <f t="shared" si="827"/>
        <v>0</v>
      </c>
      <c r="M615" s="417">
        <f t="shared" si="827"/>
        <v>0</v>
      </c>
      <c r="N615" s="417">
        <f t="shared" si="827"/>
        <v>0</v>
      </c>
      <c r="O615" s="417">
        <f t="shared" si="827"/>
        <v>1301254.8085999999</v>
      </c>
      <c r="P615" s="417">
        <f t="shared" si="827"/>
        <v>460571.53178000002</v>
      </c>
      <c r="Q615" s="438">
        <f t="shared" si="763"/>
        <v>0.35394415354785269</v>
      </c>
      <c r="R615" s="416">
        <f>R534</f>
        <v>0</v>
      </c>
      <c r="S615" s="438">
        <v>0</v>
      </c>
      <c r="T615" s="416">
        <f>T534</f>
        <v>0</v>
      </c>
      <c r="U615" s="438">
        <v>0</v>
      </c>
      <c r="V615" s="417">
        <f>V534</f>
        <v>0</v>
      </c>
      <c r="W615" s="438">
        <v>0</v>
      </c>
      <c r="X615" s="417">
        <f>X534</f>
        <v>467798.85829999996</v>
      </c>
      <c r="Y615" s="438">
        <f t="shared" si="766"/>
        <v>0.35949827444118926</v>
      </c>
      <c r="Z615" s="417">
        <f>Z534</f>
        <v>728654.76660000009</v>
      </c>
      <c r="AA615" s="438">
        <f t="shared" si="783"/>
        <v>0.55996316923043576</v>
      </c>
      <c r="AB615" s="417">
        <f>AB534</f>
        <v>0</v>
      </c>
      <c r="AC615" s="438">
        <v>0</v>
      </c>
      <c r="AD615" s="416">
        <f>AD534</f>
        <v>0</v>
      </c>
      <c r="AE615" s="438">
        <v>0</v>
      </c>
      <c r="AF615" s="417">
        <f>AF534</f>
        <v>0</v>
      </c>
      <c r="AG615" s="438">
        <v>0</v>
      </c>
      <c r="AH615" s="417">
        <f>AH534</f>
        <v>548353.67891000002</v>
      </c>
      <c r="AI615" s="438">
        <f t="shared" si="779"/>
        <v>0.4214037675679872</v>
      </c>
      <c r="AJ615" s="417">
        <f>AJ534</f>
        <v>1301254.8085999999</v>
      </c>
      <c r="AK615" s="438">
        <f t="shared" si="769"/>
        <v>1</v>
      </c>
      <c r="AL615" s="417">
        <f>AL534</f>
        <v>0</v>
      </c>
      <c r="AM615" s="338">
        <v>0</v>
      </c>
      <c r="AN615" s="416">
        <f>AN534</f>
        <v>0</v>
      </c>
      <c r="AO615" s="438">
        <v>0</v>
      </c>
      <c r="AP615" s="417">
        <f>AP534</f>
        <v>0</v>
      </c>
      <c r="AQ615" s="337">
        <v>0</v>
      </c>
      <c r="AR615" s="417">
        <f>AR534</f>
        <v>1301254.8085999999</v>
      </c>
      <c r="AS615" s="337">
        <f t="shared" si="796"/>
        <v>1</v>
      </c>
      <c r="AT615" s="418">
        <f t="shared" ref="AT615:BE615" si="828">AT534</f>
        <v>0</v>
      </c>
      <c r="AU615" s="418">
        <f t="shared" si="828"/>
        <v>0</v>
      </c>
      <c r="AV615" s="418">
        <f t="shared" si="828"/>
        <v>133043.16928</v>
      </c>
      <c r="AW615" s="418" t="e">
        <f t="shared" si="828"/>
        <v>#DIV/0!</v>
      </c>
      <c r="AX615" s="418">
        <f t="shared" si="828"/>
        <v>0</v>
      </c>
      <c r="AY615" s="418">
        <f t="shared" si="828"/>
        <v>0</v>
      </c>
      <c r="AZ615" s="418" t="e">
        <f t="shared" si="828"/>
        <v>#DIV/0!</v>
      </c>
      <c r="BA615" s="418">
        <f t="shared" si="828"/>
        <v>559569.81377000001</v>
      </c>
      <c r="BB615" s="418">
        <f t="shared" si="828"/>
        <v>0</v>
      </c>
      <c r="BC615" s="418">
        <f t="shared" si="828"/>
        <v>0</v>
      </c>
      <c r="BD615" s="418">
        <f t="shared" si="828"/>
        <v>559569.81377000001</v>
      </c>
      <c r="BE615" s="419">
        <f t="shared" si="828"/>
        <v>967660.70348999999</v>
      </c>
      <c r="BF615" s="440">
        <f t="shared" si="771"/>
        <v>0.74363660145171051</v>
      </c>
      <c r="BG615" s="419">
        <f>BG534</f>
        <v>0</v>
      </c>
      <c r="BH615" s="440">
        <v>0</v>
      </c>
      <c r="BI615" s="419">
        <f>BI534</f>
        <v>0</v>
      </c>
      <c r="BJ615" s="440">
        <v>0</v>
      </c>
      <c r="BK615" s="419">
        <f>BK534</f>
        <v>967660.70348999999</v>
      </c>
      <c r="BL615" s="440">
        <f t="shared" si="781"/>
        <v>0.74363660145171051</v>
      </c>
      <c r="BM615" s="98"/>
      <c r="BN615" s="98"/>
    </row>
    <row r="616" spans="2:66" s="59" customFormat="1" ht="63" customHeight="1" x14ac:dyDescent="0.25">
      <c r="B616" s="610" t="s">
        <v>236</v>
      </c>
      <c r="C616" s="611"/>
      <c r="D616" s="611"/>
      <c r="E616" s="611"/>
      <c r="F616" s="611"/>
      <c r="G616" s="611"/>
      <c r="H616" s="611"/>
      <c r="I616" s="611"/>
      <c r="J616" s="611"/>
      <c r="K616" s="611"/>
      <c r="L616" s="611"/>
      <c r="M616" s="611"/>
      <c r="N616" s="611"/>
      <c r="O616" s="611"/>
      <c r="P616" s="611"/>
      <c r="Q616" s="611"/>
      <c r="R616" s="611"/>
      <c r="S616" s="611"/>
      <c r="T616" s="611"/>
      <c r="U616" s="611"/>
      <c r="V616" s="611"/>
      <c r="W616" s="611"/>
      <c r="X616" s="611"/>
      <c r="Y616" s="611"/>
      <c r="Z616" s="611"/>
      <c r="AA616" s="611"/>
      <c r="AB616" s="611"/>
      <c r="AC616" s="611"/>
      <c r="AD616" s="611"/>
      <c r="AE616" s="611"/>
      <c r="AF616" s="611"/>
      <c r="AG616" s="611"/>
      <c r="AH616" s="611"/>
      <c r="AI616" s="611"/>
      <c r="AJ616" s="611"/>
      <c r="AK616" s="611"/>
      <c r="AL616" s="611"/>
      <c r="AM616" s="611"/>
      <c r="AN616" s="611"/>
      <c r="AO616" s="611"/>
      <c r="AP616" s="611"/>
      <c r="AQ616" s="611"/>
      <c r="AR616" s="611"/>
      <c r="AS616" s="611"/>
      <c r="AT616" s="611"/>
      <c r="AU616" s="611"/>
      <c r="AV616" s="611"/>
      <c r="AW616" s="611"/>
      <c r="AX616" s="611"/>
      <c r="AY616" s="611"/>
      <c r="AZ616" s="611"/>
      <c r="BA616" s="611"/>
      <c r="BB616" s="611"/>
      <c r="BC616" s="611"/>
      <c r="BD616" s="611"/>
      <c r="BE616" s="611"/>
      <c r="BF616" s="611"/>
      <c r="BG616" s="611"/>
      <c r="BH616" s="611"/>
      <c r="BI616" s="611"/>
      <c r="BJ616" s="611"/>
      <c r="BK616" s="611"/>
      <c r="BL616" s="611"/>
      <c r="BM616" s="38"/>
      <c r="BN616" s="38"/>
    </row>
    <row r="617" spans="2:66" s="59" customFormat="1" ht="47.25" customHeight="1" x14ac:dyDescent="0.25">
      <c r="B617" s="568" t="s">
        <v>36</v>
      </c>
      <c r="C617" s="569"/>
      <c r="D617" s="569"/>
      <c r="E617" s="569"/>
      <c r="F617" s="569"/>
      <c r="G617" s="569"/>
      <c r="H617" s="569"/>
      <c r="I617" s="569"/>
      <c r="J617" s="569"/>
      <c r="K617" s="569"/>
      <c r="L617" s="569"/>
      <c r="M617" s="569"/>
      <c r="N617" s="569"/>
      <c r="O617" s="569"/>
      <c r="P617" s="569"/>
      <c r="Q617" s="569"/>
      <c r="R617" s="569"/>
      <c r="S617" s="569"/>
      <c r="T617" s="569"/>
      <c r="U617" s="569"/>
      <c r="V617" s="569"/>
      <c r="W617" s="569"/>
      <c r="X617" s="569"/>
      <c r="Y617" s="569"/>
      <c r="Z617" s="569"/>
      <c r="AA617" s="569"/>
      <c r="AB617" s="569"/>
      <c r="AC617" s="569"/>
      <c r="AD617" s="569"/>
      <c r="AE617" s="569"/>
      <c r="AF617" s="569"/>
      <c r="AG617" s="569"/>
      <c r="AH617" s="569"/>
      <c r="AI617" s="569"/>
      <c r="AJ617" s="569"/>
      <c r="AK617" s="569"/>
      <c r="AL617" s="569"/>
      <c r="AM617" s="569"/>
      <c r="AN617" s="569"/>
      <c r="AO617" s="569"/>
      <c r="AP617" s="569"/>
      <c r="AQ617" s="569"/>
      <c r="AR617" s="569"/>
      <c r="AS617" s="569"/>
      <c r="AT617" s="569"/>
      <c r="AU617" s="569"/>
      <c r="AV617" s="569"/>
      <c r="AW617" s="569"/>
      <c r="AX617" s="569"/>
      <c r="AY617" s="569"/>
      <c r="AZ617" s="569"/>
      <c r="BA617" s="569"/>
      <c r="BB617" s="569"/>
      <c r="BC617" s="569"/>
      <c r="BD617" s="569"/>
      <c r="BE617" s="569"/>
      <c r="BF617" s="569"/>
      <c r="BG617" s="569"/>
      <c r="BH617" s="569"/>
      <c r="BI617" s="569"/>
      <c r="BJ617" s="569"/>
      <c r="BK617" s="569"/>
      <c r="BL617" s="569"/>
      <c r="BM617" s="38"/>
      <c r="BN617" s="38"/>
    </row>
    <row r="618" spans="2:66" s="59" customFormat="1" ht="64.5" customHeight="1" x14ac:dyDescent="0.25">
      <c r="B618" s="601" t="s">
        <v>237</v>
      </c>
      <c r="C618" s="602"/>
      <c r="D618" s="602"/>
      <c r="E618" s="602"/>
      <c r="F618" s="602"/>
      <c r="G618" s="602"/>
      <c r="H618" s="602"/>
      <c r="I618" s="602"/>
      <c r="J618" s="602"/>
      <c r="K618" s="602"/>
      <c r="L618" s="602"/>
      <c r="M618" s="602"/>
      <c r="N618" s="602"/>
      <c r="O618" s="602"/>
      <c r="P618" s="602"/>
      <c r="Q618" s="602"/>
      <c r="R618" s="602"/>
      <c r="S618" s="602"/>
      <c r="T618" s="602"/>
      <c r="U618" s="602"/>
      <c r="V618" s="602"/>
      <c r="W618" s="602"/>
      <c r="X618" s="602"/>
      <c r="Y618" s="602"/>
      <c r="Z618" s="602"/>
      <c r="AA618" s="602"/>
      <c r="AB618" s="602"/>
      <c r="AC618" s="602"/>
      <c r="AD618" s="602"/>
      <c r="AE618" s="602"/>
      <c r="AF618" s="602"/>
      <c r="AG618" s="602"/>
      <c r="AH618" s="602"/>
      <c r="AI618" s="602"/>
      <c r="AJ618" s="602"/>
      <c r="AK618" s="602"/>
      <c r="AL618" s="602"/>
      <c r="AM618" s="602"/>
      <c r="AN618" s="602"/>
      <c r="AO618" s="602"/>
      <c r="AP618" s="602"/>
      <c r="AQ618" s="602"/>
      <c r="AR618" s="602"/>
      <c r="AS618" s="602"/>
      <c r="AT618" s="602"/>
      <c r="AU618" s="602"/>
      <c r="AV618" s="602"/>
      <c r="AW618" s="602"/>
      <c r="AX618" s="602"/>
      <c r="AY618" s="602"/>
      <c r="AZ618" s="602"/>
      <c r="BA618" s="602"/>
      <c r="BB618" s="602"/>
      <c r="BC618" s="602"/>
      <c r="BD618" s="602"/>
      <c r="BE618" s="602"/>
      <c r="BF618" s="602"/>
      <c r="BG618" s="602"/>
      <c r="BH618" s="602"/>
      <c r="BI618" s="602"/>
      <c r="BJ618" s="602"/>
      <c r="BK618" s="602"/>
      <c r="BL618" s="602"/>
      <c r="BM618" s="38"/>
      <c r="BN618" s="38"/>
    </row>
    <row r="619" spans="2:66" s="48" customFormat="1" ht="258" customHeight="1" x14ac:dyDescent="0.25">
      <c r="B619" s="346">
        <v>1</v>
      </c>
      <c r="C619" s="216" t="s">
        <v>238</v>
      </c>
      <c r="D619" s="347" t="e">
        <f>SUM(D639:D643)</f>
        <v>#REF!</v>
      </c>
      <c r="E619" s="347">
        <f>F619+G619</f>
        <v>100000</v>
      </c>
      <c r="F619" s="347"/>
      <c r="G619" s="347">
        <f>G620+G621</f>
        <v>100000</v>
      </c>
      <c r="H619" s="347">
        <f>I619+J619</f>
        <v>0</v>
      </c>
      <c r="I619" s="347"/>
      <c r="J619" s="347">
        <f>J640</f>
        <v>0</v>
      </c>
      <c r="K619" s="348">
        <f>L619+O619</f>
        <v>49330.308969999998</v>
      </c>
      <c r="L619" s="348"/>
      <c r="M619" s="348"/>
      <c r="N619" s="348"/>
      <c r="O619" s="348">
        <f>O643+O658</f>
        <v>49330.308969999998</v>
      </c>
      <c r="P619" s="348">
        <f>X619</f>
        <v>24421.366969999999</v>
      </c>
      <c r="Q619" s="349">
        <f>P619/K619</f>
        <v>0.49505805821836107</v>
      </c>
      <c r="R619" s="348"/>
      <c r="S619" s="347"/>
      <c r="T619" s="347"/>
      <c r="U619" s="347"/>
      <c r="V619" s="347"/>
      <c r="W619" s="347"/>
      <c r="X619" s="348">
        <f>X643+X658</f>
        <v>24421.366969999999</v>
      </c>
      <c r="Y619" s="349">
        <f>X619/O619</f>
        <v>0.49505805821836107</v>
      </c>
      <c r="Z619" s="348">
        <f>AH619</f>
        <v>30799.117030000001</v>
      </c>
      <c r="AA619" s="349">
        <f>Z619/K619</f>
        <v>0.6243447015247835</v>
      </c>
      <c r="AB619" s="347"/>
      <c r="AC619" s="347"/>
      <c r="AD619" s="347"/>
      <c r="AE619" s="347"/>
      <c r="AF619" s="347"/>
      <c r="AG619" s="347"/>
      <c r="AH619" s="348">
        <f>SUM(AH643:AH658)</f>
        <v>30799.117030000001</v>
      </c>
      <c r="AI619" s="349">
        <f>AH619/O619</f>
        <v>0.6243447015247835</v>
      </c>
      <c r="AJ619" s="348">
        <f>SUM(AJ643:AJ658)</f>
        <v>49330.308969999998</v>
      </c>
      <c r="AK619" s="349">
        <f>AJ619/K619</f>
        <v>1</v>
      </c>
      <c r="AL619" s="347"/>
      <c r="AM619" s="355"/>
      <c r="AN619" s="355"/>
      <c r="AO619" s="355"/>
      <c r="AP619" s="347"/>
      <c r="AQ619" s="347"/>
      <c r="AR619" s="348">
        <f>SUM(AR643:AR658)</f>
        <v>49330.308969999998</v>
      </c>
      <c r="AS619" s="349">
        <f>AR619/O619</f>
        <v>1</v>
      </c>
      <c r="AT619" s="350"/>
      <c r="AU619" s="350"/>
      <c r="AV619" s="350">
        <f>SUM(AV639:AV645)</f>
        <v>14625.989940000001</v>
      </c>
      <c r="AW619" s="350">
        <f>AW641+AW643</f>
        <v>14625.989940000001</v>
      </c>
      <c r="AX619" s="350"/>
      <c r="AY619" s="350"/>
      <c r="AZ619" s="350">
        <f>SUM(AZ639:AZ643)</f>
        <v>14625.989940000001</v>
      </c>
      <c r="BA619" s="350">
        <f>BD619</f>
        <v>21003.739570000002</v>
      </c>
      <c r="BB619" s="350"/>
      <c r="BC619" s="350"/>
      <c r="BD619" s="350">
        <f>SUM(BD639:BD645)</f>
        <v>21003.739570000002</v>
      </c>
      <c r="BE619" s="352">
        <f>BK619</f>
        <v>18531.191939999997</v>
      </c>
      <c r="BF619" s="353">
        <f>BE619/K619</f>
        <v>0.37565529847521645</v>
      </c>
      <c r="BG619" s="350"/>
      <c r="BH619" s="350"/>
      <c r="BI619" s="350"/>
      <c r="BJ619" s="350"/>
      <c r="BK619" s="352">
        <f>BK643+BK644</f>
        <v>18531.191939999997</v>
      </c>
      <c r="BL619" s="353">
        <f>BK619/O619</f>
        <v>0.37565529847521645</v>
      </c>
    </row>
    <row r="620" spans="2:66" s="38" customFormat="1" ht="15" hidden="1" customHeight="1" x14ac:dyDescent="0.25">
      <c r="B620" s="303"/>
      <c r="C620" s="159" t="s">
        <v>239</v>
      </c>
      <c r="D620" s="303" t="e">
        <f>#REF!</f>
        <v>#REF!</v>
      </c>
      <c r="E620" s="303">
        <f>G620</f>
        <v>100000</v>
      </c>
      <c r="F620" s="303"/>
      <c r="G620" s="303">
        <v>100000</v>
      </c>
      <c r="H620" s="355"/>
      <c r="I620" s="355"/>
      <c r="J620" s="355"/>
      <c r="K620" s="354">
        <f>O620</f>
        <v>0</v>
      </c>
      <c r="L620" s="354"/>
      <c r="M620" s="354"/>
      <c r="N620" s="354"/>
      <c r="O620" s="354"/>
      <c r="P620" s="354"/>
      <c r="Q620" s="349" t="e">
        <f t="shared" ref="Q620:Q658" si="829">P620/K620</f>
        <v>#DIV/0!</v>
      </c>
      <c r="R620" s="229"/>
      <c r="S620" s="303"/>
      <c r="T620" s="303"/>
      <c r="U620" s="303"/>
      <c r="V620" s="303"/>
      <c r="W620" s="303"/>
      <c r="X620" s="229"/>
      <c r="Y620" s="349" t="e">
        <f t="shared" ref="Y620:Y658" si="830">X620/O620</f>
        <v>#DIV/0!</v>
      </c>
      <c r="Z620" s="354"/>
      <c r="AA620" s="349" t="e">
        <f t="shared" ref="AA620:AA657" si="831">Z620/K620</f>
        <v>#DIV/0!</v>
      </c>
      <c r="AB620" s="303"/>
      <c r="AC620" s="303"/>
      <c r="AD620" s="303"/>
      <c r="AE620" s="303"/>
      <c r="AF620" s="303"/>
      <c r="AG620" s="303"/>
      <c r="AH620" s="303"/>
      <c r="AI620" s="349" t="e">
        <f t="shared" ref="AI620:AI659" si="832">AH620/O620</f>
        <v>#DIV/0!</v>
      </c>
      <c r="AJ620" s="354"/>
      <c r="AK620" s="349" t="e">
        <f t="shared" ref="AK620:AK659" si="833">AJ620/K620</f>
        <v>#DIV/0!</v>
      </c>
      <c r="AL620" s="303"/>
      <c r="AM620" s="355"/>
      <c r="AN620" s="355"/>
      <c r="AO620" s="355"/>
      <c r="AP620" s="303"/>
      <c r="AQ620" s="303"/>
      <c r="AR620" s="229"/>
      <c r="AS620" s="349" t="e">
        <f t="shared" ref="AS620:AS659" si="834">AR620/O620</f>
        <v>#DIV/0!</v>
      </c>
      <c r="AT620" s="351"/>
      <c r="AU620" s="351"/>
      <c r="AV620" s="351"/>
      <c r="AW620" s="351">
        <f>AZ620</f>
        <v>0</v>
      </c>
      <c r="AX620" s="351"/>
      <c r="AY620" s="351"/>
      <c r="AZ620" s="351"/>
      <c r="BA620" s="351">
        <f>BD620</f>
        <v>0</v>
      </c>
      <c r="BB620" s="351"/>
      <c r="BC620" s="351"/>
      <c r="BD620" s="351"/>
      <c r="BE620" s="230"/>
      <c r="BF620" s="353" t="e">
        <f t="shared" ref="BF620:BF644" si="835">BE620/K620</f>
        <v>#DIV/0!</v>
      </c>
      <c r="BG620" s="331"/>
      <c r="BH620" s="331"/>
      <c r="BI620" s="331"/>
      <c r="BJ620" s="331"/>
      <c r="BK620" s="230"/>
      <c r="BL620" s="353" t="e">
        <f t="shared" ref="BL620:BL646" si="836">BK620/O620</f>
        <v>#DIV/0!</v>
      </c>
    </row>
    <row r="621" spans="2:66" s="38" customFormat="1" ht="15.75" hidden="1" customHeight="1" x14ac:dyDescent="0.25">
      <c r="B621" s="303"/>
      <c r="C621" s="221" t="s">
        <v>240</v>
      </c>
      <c r="D621" s="303" t="e">
        <f>#REF!</f>
        <v>#REF!</v>
      </c>
      <c r="E621" s="497">
        <f>G621</f>
        <v>0</v>
      </c>
      <c r="F621" s="497"/>
      <c r="G621" s="497"/>
      <c r="H621" s="498"/>
      <c r="I621" s="498"/>
      <c r="J621" s="498"/>
      <c r="K621" s="499">
        <f>O621</f>
        <v>0</v>
      </c>
      <c r="L621" s="499"/>
      <c r="M621" s="499"/>
      <c r="N621" s="499"/>
      <c r="O621" s="499"/>
      <c r="P621" s="499"/>
      <c r="Q621" s="349" t="e">
        <f t="shared" si="829"/>
        <v>#DIV/0!</v>
      </c>
      <c r="R621" s="500"/>
      <c r="S621" s="497"/>
      <c r="T621" s="497"/>
      <c r="U621" s="497"/>
      <c r="V621" s="497"/>
      <c r="W621" s="497"/>
      <c r="X621" s="500"/>
      <c r="Y621" s="349" t="e">
        <f t="shared" si="830"/>
        <v>#DIV/0!</v>
      </c>
      <c r="Z621" s="499"/>
      <c r="AA621" s="349" t="e">
        <f t="shared" si="831"/>
        <v>#DIV/0!</v>
      </c>
      <c r="AB621" s="497"/>
      <c r="AC621" s="497"/>
      <c r="AD621" s="497"/>
      <c r="AE621" s="497"/>
      <c r="AF621" s="497"/>
      <c r="AG621" s="497"/>
      <c r="AH621" s="497"/>
      <c r="AI621" s="349" t="e">
        <f t="shared" si="832"/>
        <v>#DIV/0!</v>
      </c>
      <c r="AJ621" s="499"/>
      <c r="AK621" s="349" t="e">
        <f t="shared" si="833"/>
        <v>#DIV/0!</v>
      </c>
      <c r="AL621" s="497"/>
      <c r="AM621" s="355"/>
      <c r="AN621" s="355"/>
      <c r="AO621" s="355"/>
      <c r="AP621" s="497"/>
      <c r="AQ621" s="497"/>
      <c r="AR621" s="500"/>
      <c r="AS621" s="349" t="e">
        <f t="shared" si="834"/>
        <v>#DIV/0!</v>
      </c>
      <c r="AT621" s="501"/>
      <c r="AU621" s="501"/>
      <c r="AV621" s="501"/>
      <c r="AW621" s="501">
        <f>AZ621</f>
        <v>0</v>
      </c>
      <c r="AX621" s="501"/>
      <c r="AY621" s="501"/>
      <c r="AZ621" s="501"/>
      <c r="BA621" s="501">
        <f>BD621</f>
        <v>0</v>
      </c>
      <c r="BB621" s="501"/>
      <c r="BC621" s="501"/>
      <c r="BD621" s="501"/>
      <c r="BE621" s="502"/>
      <c r="BF621" s="353" t="e">
        <f t="shared" si="835"/>
        <v>#DIV/0!</v>
      </c>
      <c r="BG621" s="503"/>
      <c r="BH621" s="503"/>
      <c r="BI621" s="503"/>
      <c r="BJ621" s="503"/>
      <c r="BK621" s="502"/>
      <c r="BL621" s="353" t="e">
        <f t="shared" si="836"/>
        <v>#DIV/0!</v>
      </c>
    </row>
    <row r="622" spans="2:66" s="38" customFormat="1" ht="15" hidden="1" customHeight="1" x14ac:dyDescent="0.25">
      <c r="B622" s="495"/>
      <c r="C622" s="200" t="s">
        <v>241</v>
      </c>
      <c r="D622" s="303" t="e">
        <f>#REF!</f>
        <v>#REF!</v>
      </c>
      <c r="E622" s="303">
        <f>F622+G622</f>
        <v>0</v>
      </c>
      <c r="F622" s="303">
        <f>F625+F628</f>
        <v>0</v>
      </c>
      <c r="G622" s="303">
        <f>G625+G628</f>
        <v>0</v>
      </c>
      <c r="H622" s="355"/>
      <c r="I622" s="355"/>
      <c r="J622" s="355"/>
      <c r="K622" s="354">
        <f>L622+O622</f>
        <v>0</v>
      </c>
      <c r="L622" s="354">
        <f>L625+L628</f>
        <v>0</v>
      </c>
      <c r="M622" s="354"/>
      <c r="N622" s="354"/>
      <c r="O622" s="354">
        <f>O625+O628</f>
        <v>0</v>
      </c>
      <c r="P622" s="354"/>
      <c r="Q622" s="349" t="e">
        <f t="shared" si="829"/>
        <v>#DIV/0!</v>
      </c>
      <c r="R622" s="229"/>
      <c r="S622" s="303"/>
      <c r="T622" s="303"/>
      <c r="U622" s="303"/>
      <c r="V622" s="303"/>
      <c r="W622" s="303"/>
      <c r="X622" s="229"/>
      <c r="Y622" s="349" t="e">
        <f t="shared" si="830"/>
        <v>#DIV/0!</v>
      </c>
      <c r="Z622" s="354"/>
      <c r="AA622" s="349" t="e">
        <f t="shared" si="831"/>
        <v>#DIV/0!</v>
      </c>
      <c r="AB622" s="303"/>
      <c r="AC622" s="303"/>
      <c r="AD622" s="303"/>
      <c r="AE622" s="303"/>
      <c r="AF622" s="303"/>
      <c r="AG622" s="303"/>
      <c r="AH622" s="303"/>
      <c r="AI622" s="349" t="e">
        <f t="shared" si="832"/>
        <v>#DIV/0!</v>
      </c>
      <c r="AJ622" s="354"/>
      <c r="AK622" s="349" t="e">
        <f t="shared" si="833"/>
        <v>#DIV/0!</v>
      </c>
      <c r="AL622" s="303"/>
      <c r="AM622" s="355"/>
      <c r="AN622" s="355"/>
      <c r="AO622" s="355"/>
      <c r="AP622" s="303"/>
      <c r="AQ622" s="303"/>
      <c r="AR622" s="229"/>
      <c r="AS622" s="349" t="e">
        <f t="shared" si="834"/>
        <v>#DIV/0!</v>
      </c>
      <c r="AT622" s="351">
        <f>AT625+AT628</f>
        <v>0</v>
      </c>
      <c r="AU622" s="351"/>
      <c r="AV622" s="351">
        <f>AV625+AV628</f>
        <v>0</v>
      </c>
      <c r="AW622" s="351">
        <f>AX622+AZ622</f>
        <v>0</v>
      </c>
      <c r="AX622" s="351">
        <f>AX625+AX628</f>
        <v>0</v>
      </c>
      <c r="AY622" s="351"/>
      <c r="AZ622" s="351">
        <f>AZ625+AZ628</f>
        <v>0</v>
      </c>
      <c r="BA622" s="351">
        <f>BB622+BD622</f>
        <v>0</v>
      </c>
      <c r="BB622" s="351">
        <f>BB625+BB628</f>
        <v>0</v>
      </c>
      <c r="BC622" s="351"/>
      <c r="BD622" s="351">
        <f>BD625+BD628</f>
        <v>0</v>
      </c>
      <c r="BE622" s="230"/>
      <c r="BF622" s="353" t="e">
        <f t="shared" si="835"/>
        <v>#DIV/0!</v>
      </c>
      <c r="BG622" s="331"/>
      <c r="BH622" s="331"/>
      <c r="BI622" s="331"/>
      <c r="BJ622" s="331"/>
      <c r="BK622" s="230"/>
      <c r="BL622" s="353" t="e">
        <f t="shared" si="836"/>
        <v>#DIV/0!</v>
      </c>
    </row>
    <row r="623" spans="2:66" s="38" customFormat="1" ht="15" hidden="1" customHeight="1" x14ac:dyDescent="0.25">
      <c r="B623" s="495"/>
      <c r="C623" s="200" t="s">
        <v>242</v>
      </c>
      <c r="D623" s="303" t="e">
        <f>#REF!</f>
        <v>#REF!</v>
      </c>
      <c r="E623" s="303">
        <f>F623+G623</f>
        <v>0</v>
      </c>
      <c r="F623" s="303">
        <f>F626+F629</f>
        <v>0</v>
      </c>
      <c r="G623" s="303">
        <f>G626+G629</f>
        <v>0</v>
      </c>
      <c r="H623" s="355"/>
      <c r="I623" s="355"/>
      <c r="J623" s="355"/>
      <c r="K623" s="354">
        <f>L623+O623</f>
        <v>0</v>
      </c>
      <c r="L623" s="354">
        <f>L626+L629</f>
        <v>0</v>
      </c>
      <c r="M623" s="354"/>
      <c r="N623" s="354"/>
      <c r="O623" s="354">
        <f>O626+O629</f>
        <v>0</v>
      </c>
      <c r="P623" s="354"/>
      <c r="Q623" s="349" t="e">
        <f t="shared" si="829"/>
        <v>#DIV/0!</v>
      </c>
      <c r="R623" s="229"/>
      <c r="S623" s="303"/>
      <c r="T623" s="303"/>
      <c r="U623" s="303"/>
      <c r="V623" s="303"/>
      <c r="W623" s="303"/>
      <c r="X623" s="229"/>
      <c r="Y623" s="349" t="e">
        <f t="shared" si="830"/>
        <v>#DIV/0!</v>
      </c>
      <c r="Z623" s="354"/>
      <c r="AA623" s="349" t="e">
        <f t="shared" si="831"/>
        <v>#DIV/0!</v>
      </c>
      <c r="AB623" s="303"/>
      <c r="AC623" s="303"/>
      <c r="AD623" s="303"/>
      <c r="AE623" s="303"/>
      <c r="AF623" s="303"/>
      <c r="AG623" s="303"/>
      <c r="AH623" s="303"/>
      <c r="AI623" s="349" t="e">
        <f t="shared" si="832"/>
        <v>#DIV/0!</v>
      </c>
      <c r="AJ623" s="354"/>
      <c r="AK623" s="349" t="e">
        <f t="shared" si="833"/>
        <v>#DIV/0!</v>
      </c>
      <c r="AL623" s="303"/>
      <c r="AM623" s="355"/>
      <c r="AN623" s="355"/>
      <c r="AO623" s="355"/>
      <c r="AP623" s="303"/>
      <c r="AQ623" s="303"/>
      <c r="AR623" s="229"/>
      <c r="AS623" s="349" t="e">
        <f t="shared" si="834"/>
        <v>#DIV/0!</v>
      </c>
      <c r="AT623" s="351">
        <f>AT626+AT629</f>
        <v>0</v>
      </c>
      <c r="AU623" s="351"/>
      <c r="AV623" s="351">
        <f>AV626+AV629</f>
        <v>0</v>
      </c>
      <c r="AW623" s="351">
        <f>AX623+AZ623</f>
        <v>0</v>
      </c>
      <c r="AX623" s="351">
        <f>AX626+AX629</f>
        <v>0</v>
      </c>
      <c r="AY623" s="351"/>
      <c r="AZ623" s="351">
        <f>AZ626+AZ629</f>
        <v>0</v>
      </c>
      <c r="BA623" s="351">
        <f>BB623+BD623</f>
        <v>0</v>
      </c>
      <c r="BB623" s="351">
        <f>BB626+BB629</f>
        <v>0</v>
      </c>
      <c r="BC623" s="351"/>
      <c r="BD623" s="351">
        <f>BD626+BD629</f>
        <v>0</v>
      </c>
      <c r="BE623" s="230"/>
      <c r="BF623" s="353" t="e">
        <f t="shared" si="835"/>
        <v>#DIV/0!</v>
      </c>
      <c r="BG623" s="331"/>
      <c r="BH623" s="331"/>
      <c r="BI623" s="331"/>
      <c r="BJ623" s="331"/>
      <c r="BK623" s="230"/>
      <c r="BL623" s="353" t="e">
        <f t="shared" si="836"/>
        <v>#DIV/0!</v>
      </c>
    </row>
    <row r="624" spans="2:66" s="38" customFormat="1" ht="33.75" hidden="1" customHeight="1" x14ac:dyDescent="0.25">
      <c r="B624" s="495"/>
      <c r="C624" s="200" t="s">
        <v>243</v>
      </c>
      <c r="D624" s="303" t="e">
        <f>#REF!</f>
        <v>#REF!</v>
      </c>
      <c r="E624" s="303">
        <f>F624+G624</f>
        <v>0</v>
      </c>
      <c r="F624" s="303">
        <f>F625+F626</f>
        <v>0</v>
      </c>
      <c r="G624" s="303">
        <f>G625+G626</f>
        <v>0</v>
      </c>
      <c r="H624" s="355"/>
      <c r="I624" s="355"/>
      <c r="J624" s="355"/>
      <c r="K624" s="354">
        <f>L624+O624</f>
        <v>0</v>
      </c>
      <c r="L624" s="354">
        <f>L625+L626</f>
        <v>0</v>
      </c>
      <c r="M624" s="354"/>
      <c r="N624" s="354"/>
      <c r="O624" s="354">
        <f>O625+O626</f>
        <v>0</v>
      </c>
      <c r="P624" s="354"/>
      <c r="Q624" s="349" t="e">
        <f t="shared" si="829"/>
        <v>#DIV/0!</v>
      </c>
      <c r="R624" s="229"/>
      <c r="S624" s="303"/>
      <c r="T624" s="303"/>
      <c r="U624" s="303"/>
      <c r="V624" s="303"/>
      <c r="W624" s="303"/>
      <c r="X624" s="229"/>
      <c r="Y624" s="349" t="e">
        <f t="shared" si="830"/>
        <v>#DIV/0!</v>
      </c>
      <c r="Z624" s="354"/>
      <c r="AA624" s="349" t="e">
        <f t="shared" si="831"/>
        <v>#DIV/0!</v>
      </c>
      <c r="AB624" s="303"/>
      <c r="AC624" s="303"/>
      <c r="AD624" s="303"/>
      <c r="AE624" s="303"/>
      <c r="AF624" s="303"/>
      <c r="AG624" s="303"/>
      <c r="AH624" s="303"/>
      <c r="AI624" s="349" t="e">
        <f t="shared" si="832"/>
        <v>#DIV/0!</v>
      </c>
      <c r="AJ624" s="354"/>
      <c r="AK624" s="349" t="e">
        <f t="shared" si="833"/>
        <v>#DIV/0!</v>
      </c>
      <c r="AL624" s="303"/>
      <c r="AM624" s="355"/>
      <c r="AN624" s="355"/>
      <c r="AO624" s="355"/>
      <c r="AP624" s="303"/>
      <c r="AQ624" s="303"/>
      <c r="AR624" s="229"/>
      <c r="AS624" s="349" t="e">
        <f t="shared" si="834"/>
        <v>#DIV/0!</v>
      </c>
      <c r="AT624" s="351">
        <f>AT625+AT626</f>
        <v>0</v>
      </c>
      <c r="AU624" s="351"/>
      <c r="AV624" s="351">
        <f>AV625+AV626</f>
        <v>0</v>
      </c>
      <c r="AW624" s="351">
        <f>AX624+AZ624</f>
        <v>0</v>
      </c>
      <c r="AX624" s="351">
        <f>AX625+AX626</f>
        <v>0</v>
      </c>
      <c r="AY624" s="351"/>
      <c r="AZ624" s="351">
        <f>AZ625+AZ626</f>
        <v>0</v>
      </c>
      <c r="BA624" s="351">
        <f>BB624+BD624</f>
        <v>0</v>
      </c>
      <c r="BB624" s="351">
        <f>BB625+BB626</f>
        <v>0</v>
      </c>
      <c r="BC624" s="351"/>
      <c r="BD624" s="351">
        <f>BD625+BD626</f>
        <v>0</v>
      </c>
      <c r="BE624" s="230"/>
      <c r="BF624" s="353" t="e">
        <f t="shared" si="835"/>
        <v>#DIV/0!</v>
      </c>
      <c r="BG624" s="331"/>
      <c r="BH624" s="331"/>
      <c r="BI624" s="331"/>
      <c r="BJ624" s="331"/>
      <c r="BK624" s="230"/>
      <c r="BL624" s="353" t="e">
        <f t="shared" si="836"/>
        <v>#DIV/0!</v>
      </c>
    </row>
    <row r="625" spans="1:64" s="38" customFormat="1" ht="17.25" hidden="1" customHeight="1" x14ac:dyDescent="0.25">
      <c r="B625" s="495"/>
      <c r="C625" s="200" t="s">
        <v>241</v>
      </c>
      <c r="D625" s="303" t="e">
        <f>#REF!</f>
        <v>#REF!</v>
      </c>
      <c r="E625" s="303">
        <f>F625</f>
        <v>0</v>
      </c>
      <c r="F625" s="303"/>
      <c r="G625" s="303"/>
      <c r="H625" s="355"/>
      <c r="I625" s="355"/>
      <c r="J625" s="355"/>
      <c r="K625" s="354">
        <f>L625</f>
        <v>0</v>
      </c>
      <c r="L625" s="354"/>
      <c r="M625" s="354"/>
      <c r="N625" s="354"/>
      <c r="O625" s="354"/>
      <c r="P625" s="354"/>
      <c r="Q625" s="349" t="e">
        <f t="shared" si="829"/>
        <v>#DIV/0!</v>
      </c>
      <c r="R625" s="229"/>
      <c r="S625" s="303"/>
      <c r="T625" s="303"/>
      <c r="U625" s="303"/>
      <c r="V625" s="303"/>
      <c r="W625" s="303"/>
      <c r="X625" s="229"/>
      <c r="Y625" s="349" t="e">
        <f t="shared" si="830"/>
        <v>#DIV/0!</v>
      </c>
      <c r="Z625" s="354"/>
      <c r="AA625" s="349" t="e">
        <f t="shared" si="831"/>
        <v>#DIV/0!</v>
      </c>
      <c r="AB625" s="303"/>
      <c r="AC625" s="303"/>
      <c r="AD625" s="303"/>
      <c r="AE625" s="303"/>
      <c r="AF625" s="303"/>
      <c r="AG625" s="303"/>
      <c r="AH625" s="303"/>
      <c r="AI625" s="349" t="e">
        <f t="shared" si="832"/>
        <v>#DIV/0!</v>
      </c>
      <c r="AJ625" s="354"/>
      <c r="AK625" s="349" t="e">
        <f t="shared" si="833"/>
        <v>#DIV/0!</v>
      </c>
      <c r="AL625" s="303"/>
      <c r="AM625" s="355"/>
      <c r="AN625" s="355"/>
      <c r="AO625" s="355"/>
      <c r="AP625" s="303"/>
      <c r="AQ625" s="303"/>
      <c r="AR625" s="229"/>
      <c r="AS625" s="349" t="e">
        <f t="shared" si="834"/>
        <v>#DIV/0!</v>
      </c>
      <c r="AT625" s="351"/>
      <c r="AU625" s="351"/>
      <c r="AV625" s="351"/>
      <c r="AW625" s="351">
        <f>AX625</f>
        <v>0</v>
      </c>
      <c r="AX625" s="351"/>
      <c r="AY625" s="351"/>
      <c r="AZ625" s="351"/>
      <c r="BA625" s="351">
        <f>BB625</f>
        <v>0</v>
      </c>
      <c r="BB625" s="351"/>
      <c r="BC625" s="351"/>
      <c r="BD625" s="351"/>
      <c r="BE625" s="230"/>
      <c r="BF625" s="353" t="e">
        <f t="shared" si="835"/>
        <v>#DIV/0!</v>
      </c>
      <c r="BG625" s="331"/>
      <c r="BH625" s="331"/>
      <c r="BI625" s="331"/>
      <c r="BJ625" s="331"/>
      <c r="BK625" s="230"/>
      <c r="BL625" s="353" t="e">
        <f t="shared" si="836"/>
        <v>#DIV/0!</v>
      </c>
    </row>
    <row r="626" spans="1:64" s="38" customFormat="1" ht="29.25" hidden="1" customHeight="1" x14ac:dyDescent="0.25">
      <c r="B626" s="495"/>
      <c r="C626" s="200" t="s">
        <v>242</v>
      </c>
      <c r="D626" s="303" t="e">
        <f>#REF!</f>
        <v>#REF!</v>
      </c>
      <c r="E626" s="303">
        <f>F626</f>
        <v>0</v>
      </c>
      <c r="F626" s="303"/>
      <c r="G626" s="303"/>
      <c r="H626" s="355"/>
      <c r="I626" s="355"/>
      <c r="J626" s="355"/>
      <c r="K626" s="354">
        <f>L626</f>
        <v>0</v>
      </c>
      <c r="L626" s="354"/>
      <c r="M626" s="354"/>
      <c r="N626" s="354"/>
      <c r="O626" s="354"/>
      <c r="P626" s="354"/>
      <c r="Q626" s="349" t="e">
        <f t="shared" si="829"/>
        <v>#DIV/0!</v>
      </c>
      <c r="R626" s="229"/>
      <c r="S626" s="303"/>
      <c r="T626" s="303"/>
      <c r="U626" s="303"/>
      <c r="V626" s="303"/>
      <c r="W626" s="303"/>
      <c r="X626" s="229"/>
      <c r="Y626" s="349" t="e">
        <f t="shared" si="830"/>
        <v>#DIV/0!</v>
      </c>
      <c r="Z626" s="354"/>
      <c r="AA626" s="349" t="e">
        <f t="shared" si="831"/>
        <v>#DIV/0!</v>
      </c>
      <c r="AB626" s="303"/>
      <c r="AC626" s="303"/>
      <c r="AD626" s="303"/>
      <c r="AE626" s="303"/>
      <c r="AF626" s="303"/>
      <c r="AG626" s="303"/>
      <c r="AH626" s="303"/>
      <c r="AI626" s="349" t="e">
        <f t="shared" si="832"/>
        <v>#DIV/0!</v>
      </c>
      <c r="AJ626" s="354"/>
      <c r="AK626" s="349" t="e">
        <f t="shared" si="833"/>
        <v>#DIV/0!</v>
      </c>
      <c r="AL626" s="303"/>
      <c r="AM626" s="355"/>
      <c r="AN626" s="355"/>
      <c r="AO626" s="355"/>
      <c r="AP626" s="303"/>
      <c r="AQ626" s="303"/>
      <c r="AR626" s="229"/>
      <c r="AS626" s="349" t="e">
        <f t="shared" si="834"/>
        <v>#DIV/0!</v>
      </c>
      <c r="AT626" s="351"/>
      <c r="AU626" s="351"/>
      <c r="AV626" s="351"/>
      <c r="AW626" s="351">
        <f>AX626</f>
        <v>0</v>
      </c>
      <c r="AX626" s="351"/>
      <c r="AY626" s="351"/>
      <c r="AZ626" s="351"/>
      <c r="BA626" s="351">
        <f>BB626</f>
        <v>0</v>
      </c>
      <c r="BB626" s="351"/>
      <c r="BC626" s="351"/>
      <c r="BD626" s="351"/>
      <c r="BE626" s="230"/>
      <c r="BF626" s="353" t="e">
        <f t="shared" si="835"/>
        <v>#DIV/0!</v>
      </c>
      <c r="BG626" s="331"/>
      <c r="BH626" s="331"/>
      <c r="BI626" s="331"/>
      <c r="BJ626" s="331"/>
      <c r="BK626" s="230"/>
      <c r="BL626" s="353" t="e">
        <f t="shared" si="836"/>
        <v>#DIV/0!</v>
      </c>
    </row>
    <row r="627" spans="1:64" s="38" customFormat="1" ht="32.25" hidden="1" customHeight="1" x14ac:dyDescent="0.25">
      <c r="B627" s="495"/>
      <c r="C627" s="200" t="s">
        <v>244</v>
      </c>
      <c r="D627" s="303" t="e">
        <f>#REF!</f>
        <v>#REF!</v>
      </c>
      <c r="E627" s="303">
        <f>F627+G627</f>
        <v>0</v>
      </c>
      <c r="F627" s="303"/>
      <c r="G627" s="303">
        <f>G628+G629</f>
        <v>0</v>
      </c>
      <c r="H627" s="355"/>
      <c r="I627" s="355"/>
      <c r="J627" s="355"/>
      <c r="K627" s="354">
        <f>L627+O627</f>
        <v>0</v>
      </c>
      <c r="L627" s="354"/>
      <c r="M627" s="354"/>
      <c r="N627" s="354"/>
      <c r="O627" s="354">
        <f>O628+O629</f>
        <v>0</v>
      </c>
      <c r="P627" s="354"/>
      <c r="Q627" s="349" t="e">
        <f t="shared" si="829"/>
        <v>#DIV/0!</v>
      </c>
      <c r="R627" s="229"/>
      <c r="S627" s="303"/>
      <c r="T627" s="303"/>
      <c r="U627" s="303"/>
      <c r="V627" s="303"/>
      <c r="W627" s="303"/>
      <c r="X627" s="229"/>
      <c r="Y627" s="349" t="e">
        <f t="shared" si="830"/>
        <v>#DIV/0!</v>
      </c>
      <c r="Z627" s="354"/>
      <c r="AA627" s="349" t="e">
        <f t="shared" si="831"/>
        <v>#DIV/0!</v>
      </c>
      <c r="AB627" s="303"/>
      <c r="AC627" s="303"/>
      <c r="AD627" s="303"/>
      <c r="AE627" s="303"/>
      <c r="AF627" s="303"/>
      <c r="AG627" s="303"/>
      <c r="AH627" s="303"/>
      <c r="AI627" s="349" t="e">
        <f t="shared" si="832"/>
        <v>#DIV/0!</v>
      </c>
      <c r="AJ627" s="354"/>
      <c r="AK627" s="349" t="e">
        <f t="shared" si="833"/>
        <v>#DIV/0!</v>
      </c>
      <c r="AL627" s="303"/>
      <c r="AM627" s="355"/>
      <c r="AN627" s="355"/>
      <c r="AO627" s="355"/>
      <c r="AP627" s="303"/>
      <c r="AQ627" s="303"/>
      <c r="AR627" s="229"/>
      <c r="AS627" s="349" t="e">
        <f t="shared" si="834"/>
        <v>#DIV/0!</v>
      </c>
      <c r="AT627" s="351"/>
      <c r="AU627" s="351"/>
      <c r="AV627" s="351">
        <f>AV628+AV629</f>
        <v>0</v>
      </c>
      <c r="AW627" s="351">
        <f>AX627+AZ627</f>
        <v>0</v>
      </c>
      <c r="AX627" s="351"/>
      <c r="AY627" s="351"/>
      <c r="AZ627" s="351">
        <f>AZ628+AZ629</f>
        <v>0</v>
      </c>
      <c r="BA627" s="351">
        <f>BB627+BD627</f>
        <v>0</v>
      </c>
      <c r="BB627" s="351"/>
      <c r="BC627" s="351"/>
      <c r="BD627" s="351">
        <f>BD628+BD629</f>
        <v>0</v>
      </c>
      <c r="BE627" s="230"/>
      <c r="BF627" s="353" t="e">
        <f t="shared" si="835"/>
        <v>#DIV/0!</v>
      </c>
      <c r="BG627" s="331"/>
      <c r="BH627" s="331"/>
      <c r="BI627" s="331"/>
      <c r="BJ627" s="331"/>
      <c r="BK627" s="230"/>
      <c r="BL627" s="353" t="e">
        <f t="shared" si="836"/>
        <v>#DIV/0!</v>
      </c>
    </row>
    <row r="628" spans="1:64" s="38" customFormat="1" ht="15" hidden="1" customHeight="1" x14ac:dyDescent="0.25">
      <c r="B628" s="495"/>
      <c r="C628" s="200" t="s">
        <v>241</v>
      </c>
      <c r="D628" s="303" t="e">
        <f>#REF!</f>
        <v>#REF!</v>
      </c>
      <c r="E628" s="303">
        <f>G628</f>
        <v>0</v>
      </c>
      <c r="F628" s="303"/>
      <c r="G628" s="303">
        <f>G631+G634</f>
        <v>0</v>
      </c>
      <c r="H628" s="355"/>
      <c r="I628" s="355"/>
      <c r="J628" s="355"/>
      <c r="K628" s="354">
        <f>O628</f>
        <v>0</v>
      </c>
      <c r="L628" s="354"/>
      <c r="M628" s="354"/>
      <c r="N628" s="354"/>
      <c r="O628" s="354">
        <f>O631+O634</f>
        <v>0</v>
      </c>
      <c r="P628" s="354"/>
      <c r="Q628" s="349" t="e">
        <f t="shared" si="829"/>
        <v>#DIV/0!</v>
      </c>
      <c r="R628" s="229"/>
      <c r="S628" s="303"/>
      <c r="T628" s="303"/>
      <c r="U628" s="303"/>
      <c r="V628" s="303"/>
      <c r="W628" s="303"/>
      <c r="X628" s="229"/>
      <c r="Y628" s="349" t="e">
        <f t="shared" si="830"/>
        <v>#DIV/0!</v>
      </c>
      <c r="Z628" s="354"/>
      <c r="AA628" s="349" t="e">
        <f t="shared" si="831"/>
        <v>#DIV/0!</v>
      </c>
      <c r="AB628" s="303"/>
      <c r="AC628" s="303"/>
      <c r="AD628" s="303"/>
      <c r="AE628" s="303"/>
      <c r="AF628" s="303"/>
      <c r="AG628" s="303"/>
      <c r="AH628" s="303"/>
      <c r="AI628" s="349" t="e">
        <f t="shared" si="832"/>
        <v>#DIV/0!</v>
      </c>
      <c r="AJ628" s="354"/>
      <c r="AK628" s="349" t="e">
        <f t="shared" si="833"/>
        <v>#DIV/0!</v>
      </c>
      <c r="AL628" s="303"/>
      <c r="AM628" s="355"/>
      <c r="AN628" s="355"/>
      <c r="AO628" s="355"/>
      <c r="AP628" s="303"/>
      <c r="AQ628" s="303"/>
      <c r="AR628" s="229"/>
      <c r="AS628" s="349" t="e">
        <f t="shared" si="834"/>
        <v>#DIV/0!</v>
      </c>
      <c r="AT628" s="351"/>
      <c r="AU628" s="351"/>
      <c r="AV628" s="351">
        <f>AV631+AV634</f>
        <v>0</v>
      </c>
      <c r="AW628" s="351">
        <f>AZ628</f>
        <v>0</v>
      </c>
      <c r="AX628" s="351"/>
      <c r="AY628" s="351"/>
      <c r="AZ628" s="351">
        <f>AZ631+AZ634</f>
        <v>0</v>
      </c>
      <c r="BA628" s="351">
        <f>BD628</f>
        <v>0</v>
      </c>
      <c r="BB628" s="351"/>
      <c r="BC628" s="351"/>
      <c r="BD628" s="351">
        <f>BD631+BD634</f>
        <v>0</v>
      </c>
      <c r="BE628" s="230"/>
      <c r="BF628" s="353" t="e">
        <f t="shared" si="835"/>
        <v>#DIV/0!</v>
      </c>
      <c r="BG628" s="331"/>
      <c r="BH628" s="331"/>
      <c r="BI628" s="331"/>
      <c r="BJ628" s="331"/>
      <c r="BK628" s="230"/>
      <c r="BL628" s="353" t="e">
        <f t="shared" si="836"/>
        <v>#DIV/0!</v>
      </c>
    </row>
    <row r="629" spans="1:64" s="38" customFormat="1" ht="15" hidden="1" customHeight="1" x14ac:dyDescent="0.25">
      <c r="B629" s="495"/>
      <c r="C629" s="200" t="s">
        <v>242</v>
      </c>
      <c r="D629" s="303" t="e">
        <f>#REF!</f>
        <v>#REF!</v>
      </c>
      <c r="E629" s="303">
        <f>G629</f>
        <v>0</v>
      </c>
      <c r="F629" s="303"/>
      <c r="G629" s="303">
        <f>G632+G635</f>
        <v>0</v>
      </c>
      <c r="H629" s="355"/>
      <c r="I629" s="355"/>
      <c r="J629" s="355"/>
      <c r="K629" s="354">
        <f>O629</f>
        <v>0</v>
      </c>
      <c r="L629" s="354"/>
      <c r="M629" s="354"/>
      <c r="N629" s="354"/>
      <c r="O629" s="354">
        <f>O632+O635</f>
        <v>0</v>
      </c>
      <c r="P629" s="354"/>
      <c r="Q629" s="349" t="e">
        <f t="shared" si="829"/>
        <v>#DIV/0!</v>
      </c>
      <c r="R629" s="229"/>
      <c r="S629" s="303"/>
      <c r="T629" s="303"/>
      <c r="U629" s="303"/>
      <c r="V629" s="303"/>
      <c r="W629" s="303"/>
      <c r="X629" s="229"/>
      <c r="Y629" s="349" t="e">
        <f t="shared" si="830"/>
        <v>#DIV/0!</v>
      </c>
      <c r="Z629" s="354"/>
      <c r="AA629" s="349" t="e">
        <f t="shared" si="831"/>
        <v>#DIV/0!</v>
      </c>
      <c r="AB629" s="303"/>
      <c r="AC629" s="303"/>
      <c r="AD629" s="303"/>
      <c r="AE629" s="303"/>
      <c r="AF629" s="303"/>
      <c r="AG629" s="303"/>
      <c r="AH629" s="303"/>
      <c r="AI629" s="349" t="e">
        <f t="shared" si="832"/>
        <v>#DIV/0!</v>
      </c>
      <c r="AJ629" s="354"/>
      <c r="AK629" s="349" t="e">
        <f t="shared" si="833"/>
        <v>#DIV/0!</v>
      </c>
      <c r="AL629" s="303"/>
      <c r="AM629" s="355"/>
      <c r="AN629" s="355"/>
      <c r="AO629" s="355"/>
      <c r="AP629" s="303"/>
      <c r="AQ629" s="303"/>
      <c r="AR629" s="229"/>
      <c r="AS629" s="349" t="e">
        <f t="shared" si="834"/>
        <v>#DIV/0!</v>
      </c>
      <c r="AT629" s="351"/>
      <c r="AU629" s="351"/>
      <c r="AV629" s="351">
        <f>AV632+AV635</f>
        <v>0</v>
      </c>
      <c r="AW629" s="351">
        <f>AZ629</f>
        <v>0</v>
      </c>
      <c r="AX629" s="351"/>
      <c r="AY629" s="351"/>
      <c r="AZ629" s="351">
        <f>AZ632+AZ635</f>
        <v>0</v>
      </c>
      <c r="BA629" s="351">
        <f>BD629</f>
        <v>0</v>
      </c>
      <c r="BB629" s="351"/>
      <c r="BC629" s="351"/>
      <c r="BD629" s="351">
        <f>BD632+BD635</f>
        <v>0</v>
      </c>
      <c r="BE629" s="230"/>
      <c r="BF629" s="353" t="e">
        <f t="shared" si="835"/>
        <v>#DIV/0!</v>
      </c>
      <c r="BG629" s="331"/>
      <c r="BH629" s="331"/>
      <c r="BI629" s="331"/>
      <c r="BJ629" s="331"/>
      <c r="BK629" s="230"/>
      <c r="BL629" s="353" t="e">
        <f t="shared" si="836"/>
        <v>#DIV/0!</v>
      </c>
    </row>
    <row r="630" spans="1:64" s="38" customFormat="1" ht="33.75" hidden="1" customHeight="1" x14ac:dyDescent="0.25">
      <c r="B630" s="495"/>
      <c r="C630" s="200" t="s">
        <v>245</v>
      </c>
      <c r="D630" s="303" t="e">
        <f>#REF!</f>
        <v>#REF!</v>
      </c>
      <c r="E630" s="303">
        <f>F630+G630</f>
        <v>0</v>
      </c>
      <c r="F630" s="303"/>
      <c r="G630" s="303">
        <f>G631+G632</f>
        <v>0</v>
      </c>
      <c r="H630" s="355"/>
      <c r="I630" s="355"/>
      <c r="J630" s="355"/>
      <c r="K630" s="354">
        <f>L630+O630</f>
        <v>0</v>
      </c>
      <c r="L630" s="354"/>
      <c r="M630" s="354"/>
      <c r="N630" s="354"/>
      <c r="O630" s="354">
        <f>O631+O632</f>
        <v>0</v>
      </c>
      <c r="P630" s="354"/>
      <c r="Q630" s="349" t="e">
        <f t="shared" si="829"/>
        <v>#DIV/0!</v>
      </c>
      <c r="R630" s="229"/>
      <c r="S630" s="303"/>
      <c r="T630" s="303"/>
      <c r="U630" s="303"/>
      <c r="V630" s="303"/>
      <c r="W630" s="303"/>
      <c r="X630" s="229"/>
      <c r="Y630" s="349" t="e">
        <f t="shared" si="830"/>
        <v>#DIV/0!</v>
      </c>
      <c r="Z630" s="354"/>
      <c r="AA630" s="349" t="e">
        <f t="shared" si="831"/>
        <v>#DIV/0!</v>
      </c>
      <c r="AB630" s="303"/>
      <c r="AC630" s="303"/>
      <c r="AD630" s="303"/>
      <c r="AE630" s="303"/>
      <c r="AF630" s="303"/>
      <c r="AG630" s="303"/>
      <c r="AH630" s="303"/>
      <c r="AI630" s="349" t="e">
        <f t="shared" si="832"/>
        <v>#DIV/0!</v>
      </c>
      <c r="AJ630" s="354"/>
      <c r="AK630" s="349" t="e">
        <f t="shared" si="833"/>
        <v>#DIV/0!</v>
      </c>
      <c r="AL630" s="303"/>
      <c r="AM630" s="355"/>
      <c r="AN630" s="355"/>
      <c r="AO630" s="355"/>
      <c r="AP630" s="303"/>
      <c r="AQ630" s="303"/>
      <c r="AR630" s="229"/>
      <c r="AS630" s="349" t="e">
        <f t="shared" si="834"/>
        <v>#DIV/0!</v>
      </c>
      <c r="AT630" s="351"/>
      <c r="AU630" s="351"/>
      <c r="AV630" s="351">
        <f>AV631+AV632</f>
        <v>0</v>
      </c>
      <c r="AW630" s="351">
        <f>AX630+AZ630</f>
        <v>0</v>
      </c>
      <c r="AX630" s="351"/>
      <c r="AY630" s="351"/>
      <c r="AZ630" s="351">
        <f>AZ631+AZ632</f>
        <v>0</v>
      </c>
      <c r="BA630" s="351">
        <f>BB630+BD630</f>
        <v>0</v>
      </c>
      <c r="BB630" s="351"/>
      <c r="BC630" s="351"/>
      <c r="BD630" s="351">
        <f>BD631+BD632</f>
        <v>0</v>
      </c>
      <c r="BE630" s="230"/>
      <c r="BF630" s="353" t="e">
        <f t="shared" si="835"/>
        <v>#DIV/0!</v>
      </c>
      <c r="BG630" s="331"/>
      <c r="BH630" s="331"/>
      <c r="BI630" s="331"/>
      <c r="BJ630" s="331"/>
      <c r="BK630" s="230"/>
      <c r="BL630" s="353" t="e">
        <f t="shared" si="836"/>
        <v>#DIV/0!</v>
      </c>
    </row>
    <row r="631" spans="1:64" s="38" customFormat="1" ht="15" hidden="1" customHeight="1" x14ac:dyDescent="0.25">
      <c r="B631" s="495"/>
      <c r="C631" s="200" t="s">
        <v>241</v>
      </c>
      <c r="D631" s="303" t="e">
        <f>#REF!</f>
        <v>#REF!</v>
      </c>
      <c r="E631" s="303">
        <f>G631</f>
        <v>0</v>
      </c>
      <c r="F631" s="303"/>
      <c r="G631" s="303"/>
      <c r="H631" s="355"/>
      <c r="I631" s="355"/>
      <c r="J631" s="355"/>
      <c r="K631" s="354">
        <f>O631</f>
        <v>0</v>
      </c>
      <c r="L631" s="354"/>
      <c r="M631" s="354"/>
      <c r="N631" s="354"/>
      <c r="O631" s="354"/>
      <c r="P631" s="354"/>
      <c r="Q631" s="349" t="e">
        <f t="shared" si="829"/>
        <v>#DIV/0!</v>
      </c>
      <c r="R631" s="229"/>
      <c r="S631" s="303"/>
      <c r="T631" s="303"/>
      <c r="U631" s="303"/>
      <c r="V631" s="303"/>
      <c r="W631" s="303"/>
      <c r="X631" s="229"/>
      <c r="Y631" s="349" t="e">
        <f t="shared" si="830"/>
        <v>#DIV/0!</v>
      </c>
      <c r="Z631" s="354"/>
      <c r="AA631" s="349" t="e">
        <f t="shared" si="831"/>
        <v>#DIV/0!</v>
      </c>
      <c r="AB631" s="303"/>
      <c r="AC631" s="303"/>
      <c r="AD631" s="303"/>
      <c r="AE631" s="303"/>
      <c r="AF631" s="303"/>
      <c r="AG631" s="303"/>
      <c r="AH631" s="303"/>
      <c r="AI631" s="349" t="e">
        <f t="shared" si="832"/>
        <v>#DIV/0!</v>
      </c>
      <c r="AJ631" s="354"/>
      <c r="AK631" s="349" t="e">
        <f t="shared" si="833"/>
        <v>#DIV/0!</v>
      </c>
      <c r="AL631" s="303"/>
      <c r="AM631" s="355"/>
      <c r="AN631" s="355"/>
      <c r="AO631" s="355"/>
      <c r="AP631" s="303"/>
      <c r="AQ631" s="303"/>
      <c r="AR631" s="229"/>
      <c r="AS631" s="349" t="e">
        <f t="shared" si="834"/>
        <v>#DIV/0!</v>
      </c>
      <c r="AT631" s="351"/>
      <c r="AU631" s="351"/>
      <c r="AV631" s="351"/>
      <c r="AW631" s="351">
        <f>AZ631</f>
        <v>0</v>
      </c>
      <c r="AX631" s="351"/>
      <c r="AY631" s="351"/>
      <c r="AZ631" s="351"/>
      <c r="BA631" s="351">
        <f>BD631</f>
        <v>0</v>
      </c>
      <c r="BB631" s="351"/>
      <c r="BC631" s="351"/>
      <c r="BD631" s="351"/>
      <c r="BE631" s="230"/>
      <c r="BF631" s="353" t="e">
        <f t="shared" si="835"/>
        <v>#DIV/0!</v>
      </c>
      <c r="BG631" s="331"/>
      <c r="BH631" s="331"/>
      <c r="BI631" s="331"/>
      <c r="BJ631" s="331"/>
      <c r="BK631" s="230"/>
      <c r="BL631" s="353" t="e">
        <f t="shared" si="836"/>
        <v>#DIV/0!</v>
      </c>
    </row>
    <row r="632" spans="1:64" s="38" customFormat="1" ht="15" hidden="1" customHeight="1" x14ac:dyDescent="0.25">
      <c r="B632" s="495"/>
      <c r="C632" s="200" t="s">
        <v>242</v>
      </c>
      <c r="D632" s="303" t="e">
        <f>#REF!</f>
        <v>#REF!</v>
      </c>
      <c r="E632" s="303">
        <f>G632</f>
        <v>0</v>
      </c>
      <c r="F632" s="303"/>
      <c r="G632" s="303"/>
      <c r="H632" s="355"/>
      <c r="I632" s="355"/>
      <c r="J632" s="355"/>
      <c r="K632" s="354">
        <f>O632</f>
        <v>0</v>
      </c>
      <c r="L632" s="354"/>
      <c r="M632" s="354"/>
      <c r="N632" s="354"/>
      <c r="O632" s="354"/>
      <c r="P632" s="354"/>
      <c r="Q632" s="349" t="e">
        <f t="shared" si="829"/>
        <v>#DIV/0!</v>
      </c>
      <c r="R632" s="229"/>
      <c r="S632" s="303"/>
      <c r="T632" s="303"/>
      <c r="U632" s="303"/>
      <c r="V632" s="303"/>
      <c r="W632" s="303"/>
      <c r="X632" s="229"/>
      <c r="Y632" s="349" t="e">
        <f t="shared" si="830"/>
        <v>#DIV/0!</v>
      </c>
      <c r="Z632" s="354"/>
      <c r="AA632" s="349" t="e">
        <f t="shared" si="831"/>
        <v>#DIV/0!</v>
      </c>
      <c r="AB632" s="303"/>
      <c r="AC632" s="303"/>
      <c r="AD632" s="303"/>
      <c r="AE632" s="303"/>
      <c r="AF632" s="303"/>
      <c r="AG632" s="303"/>
      <c r="AH632" s="303"/>
      <c r="AI632" s="349" t="e">
        <f t="shared" si="832"/>
        <v>#DIV/0!</v>
      </c>
      <c r="AJ632" s="354"/>
      <c r="AK632" s="349" t="e">
        <f t="shared" si="833"/>
        <v>#DIV/0!</v>
      </c>
      <c r="AL632" s="303"/>
      <c r="AM632" s="355"/>
      <c r="AN632" s="355"/>
      <c r="AO632" s="355"/>
      <c r="AP632" s="303"/>
      <c r="AQ632" s="303"/>
      <c r="AR632" s="229"/>
      <c r="AS632" s="349" t="e">
        <f t="shared" si="834"/>
        <v>#DIV/0!</v>
      </c>
      <c r="AT632" s="351"/>
      <c r="AU632" s="351"/>
      <c r="AV632" s="351"/>
      <c r="AW632" s="351">
        <f>AZ632</f>
        <v>0</v>
      </c>
      <c r="AX632" s="351"/>
      <c r="AY632" s="351"/>
      <c r="AZ632" s="351"/>
      <c r="BA632" s="351">
        <f>BD632</f>
        <v>0</v>
      </c>
      <c r="BB632" s="351"/>
      <c r="BC632" s="351"/>
      <c r="BD632" s="351"/>
      <c r="BE632" s="230"/>
      <c r="BF632" s="353" t="e">
        <f t="shared" si="835"/>
        <v>#DIV/0!</v>
      </c>
      <c r="BG632" s="331"/>
      <c r="BH632" s="331"/>
      <c r="BI632" s="331"/>
      <c r="BJ632" s="331"/>
      <c r="BK632" s="230"/>
      <c r="BL632" s="353" t="e">
        <f t="shared" si="836"/>
        <v>#DIV/0!</v>
      </c>
    </row>
    <row r="633" spans="1:64" s="38" customFormat="1" ht="31.5" hidden="1" customHeight="1" x14ac:dyDescent="0.25">
      <c r="B633" s="495"/>
      <c r="C633" s="200" t="s">
        <v>246</v>
      </c>
      <c r="D633" s="303" t="e">
        <f>#REF!</f>
        <v>#REF!</v>
      </c>
      <c r="E633" s="303">
        <f>F633+G633</f>
        <v>0</v>
      </c>
      <c r="F633" s="303"/>
      <c r="G633" s="303">
        <f>G634+G635</f>
        <v>0</v>
      </c>
      <c r="H633" s="355"/>
      <c r="I633" s="355"/>
      <c r="J633" s="355"/>
      <c r="K633" s="354">
        <f>L633+O633</f>
        <v>0</v>
      </c>
      <c r="L633" s="354"/>
      <c r="M633" s="354"/>
      <c r="N633" s="354"/>
      <c r="O633" s="354">
        <f>O634+O635</f>
        <v>0</v>
      </c>
      <c r="P633" s="354"/>
      <c r="Q633" s="349" t="e">
        <f t="shared" si="829"/>
        <v>#DIV/0!</v>
      </c>
      <c r="R633" s="229"/>
      <c r="S633" s="303"/>
      <c r="T633" s="303"/>
      <c r="U633" s="303"/>
      <c r="V633" s="303"/>
      <c r="W633" s="303"/>
      <c r="X633" s="229"/>
      <c r="Y633" s="349" t="e">
        <f t="shared" si="830"/>
        <v>#DIV/0!</v>
      </c>
      <c r="Z633" s="354"/>
      <c r="AA633" s="349" t="e">
        <f t="shared" si="831"/>
        <v>#DIV/0!</v>
      </c>
      <c r="AB633" s="303"/>
      <c r="AC633" s="303"/>
      <c r="AD633" s="303"/>
      <c r="AE633" s="303"/>
      <c r="AF633" s="303"/>
      <c r="AG633" s="303"/>
      <c r="AH633" s="303"/>
      <c r="AI633" s="349" t="e">
        <f t="shared" si="832"/>
        <v>#DIV/0!</v>
      </c>
      <c r="AJ633" s="354"/>
      <c r="AK633" s="349" t="e">
        <f t="shared" si="833"/>
        <v>#DIV/0!</v>
      </c>
      <c r="AL633" s="303"/>
      <c r="AM633" s="355"/>
      <c r="AN633" s="355"/>
      <c r="AO633" s="355"/>
      <c r="AP633" s="303"/>
      <c r="AQ633" s="303"/>
      <c r="AR633" s="229"/>
      <c r="AS633" s="349" t="e">
        <f t="shared" si="834"/>
        <v>#DIV/0!</v>
      </c>
      <c r="AT633" s="351"/>
      <c r="AU633" s="351"/>
      <c r="AV633" s="351">
        <f>AV634+AV635</f>
        <v>0</v>
      </c>
      <c r="AW633" s="351">
        <f>AX633+AZ633</f>
        <v>0</v>
      </c>
      <c r="AX633" s="351"/>
      <c r="AY633" s="351"/>
      <c r="AZ633" s="351">
        <f>AZ634+AZ635</f>
        <v>0</v>
      </c>
      <c r="BA633" s="351">
        <f>BB633+BD633</f>
        <v>0</v>
      </c>
      <c r="BB633" s="351"/>
      <c r="BC633" s="351"/>
      <c r="BD633" s="351">
        <f>BD634+BD635</f>
        <v>0</v>
      </c>
      <c r="BE633" s="230"/>
      <c r="BF633" s="353" t="e">
        <f t="shared" si="835"/>
        <v>#DIV/0!</v>
      </c>
      <c r="BG633" s="331"/>
      <c r="BH633" s="331"/>
      <c r="BI633" s="331"/>
      <c r="BJ633" s="331"/>
      <c r="BK633" s="230"/>
      <c r="BL633" s="353" t="e">
        <f t="shared" si="836"/>
        <v>#DIV/0!</v>
      </c>
    </row>
    <row r="634" spans="1:64" s="38" customFormat="1" ht="20.25" hidden="1" customHeight="1" x14ac:dyDescent="0.25">
      <c r="B634" s="495"/>
      <c r="C634" s="200" t="s">
        <v>241</v>
      </c>
      <c r="D634" s="303" t="e">
        <f>#REF!</f>
        <v>#REF!</v>
      </c>
      <c r="E634" s="303">
        <f>G634</f>
        <v>0</v>
      </c>
      <c r="F634" s="303"/>
      <c r="G634" s="303"/>
      <c r="H634" s="355"/>
      <c r="I634" s="355"/>
      <c r="J634" s="355"/>
      <c r="K634" s="354">
        <f>O634</f>
        <v>0</v>
      </c>
      <c r="L634" s="354"/>
      <c r="M634" s="354"/>
      <c r="N634" s="354"/>
      <c r="O634" s="354"/>
      <c r="P634" s="354"/>
      <c r="Q634" s="349" t="e">
        <f t="shared" si="829"/>
        <v>#DIV/0!</v>
      </c>
      <c r="R634" s="229"/>
      <c r="S634" s="303"/>
      <c r="T634" s="303"/>
      <c r="U634" s="303"/>
      <c r="V634" s="303"/>
      <c r="W634" s="303"/>
      <c r="X634" s="229"/>
      <c r="Y634" s="349" t="e">
        <f t="shared" si="830"/>
        <v>#DIV/0!</v>
      </c>
      <c r="Z634" s="354"/>
      <c r="AA634" s="349" t="e">
        <f t="shared" si="831"/>
        <v>#DIV/0!</v>
      </c>
      <c r="AB634" s="303"/>
      <c r="AC634" s="303"/>
      <c r="AD634" s="303"/>
      <c r="AE634" s="303"/>
      <c r="AF634" s="303"/>
      <c r="AG634" s="303"/>
      <c r="AH634" s="303"/>
      <c r="AI634" s="349" t="e">
        <f t="shared" si="832"/>
        <v>#DIV/0!</v>
      </c>
      <c r="AJ634" s="354"/>
      <c r="AK634" s="349" t="e">
        <f t="shared" si="833"/>
        <v>#DIV/0!</v>
      </c>
      <c r="AL634" s="303"/>
      <c r="AM634" s="355"/>
      <c r="AN634" s="355"/>
      <c r="AO634" s="355"/>
      <c r="AP634" s="303"/>
      <c r="AQ634" s="303"/>
      <c r="AR634" s="229"/>
      <c r="AS634" s="349" t="e">
        <f t="shared" si="834"/>
        <v>#DIV/0!</v>
      </c>
      <c r="AT634" s="351"/>
      <c r="AU634" s="351"/>
      <c r="AV634" s="351"/>
      <c r="AW634" s="351">
        <f>AZ634</f>
        <v>0</v>
      </c>
      <c r="AX634" s="351"/>
      <c r="AY634" s="351"/>
      <c r="AZ634" s="351"/>
      <c r="BA634" s="351">
        <f>BD634</f>
        <v>0</v>
      </c>
      <c r="BB634" s="351"/>
      <c r="BC634" s="351"/>
      <c r="BD634" s="351"/>
      <c r="BE634" s="230"/>
      <c r="BF634" s="353" t="e">
        <f t="shared" si="835"/>
        <v>#DIV/0!</v>
      </c>
      <c r="BG634" s="331"/>
      <c r="BH634" s="331"/>
      <c r="BI634" s="331"/>
      <c r="BJ634" s="331"/>
      <c r="BK634" s="230"/>
      <c r="BL634" s="353" t="e">
        <f t="shared" si="836"/>
        <v>#DIV/0!</v>
      </c>
    </row>
    <row r="635" spans="1:64" s="38" customFormat="1" ht="18.75" hidden="1" customHeight="1" x14ac:dyDescent="0.25">
      <c r="B635" s="495"/>
      <c r="C635" s="200" t="s">
        <v>242</v>
      </c>
      <c r="D635" s="303" t="e">
        <f>#REF!</f>
        <v>#REF!</v>
      </c>
      <c r="E635" s="303">
        <f>G635</f>
        <v>0</v>
      </c>
      <c r="F635" s="303"/>
      <c r="G635" s="303"/>
      <c r="H635" s="355"/>
      <c r="I635" s="355"/>
      <c r="J635" s="355"/>
      <c r="K635" s="354">
        <f>O635</f>
        <v>0</v>
      </c>
      <c r="L635" s="354"/>
      <c r="M635" s="354"/>
      <c r="N635" s="354"/>
      <c r="O635" s="354"/>
      <c r="P635" s="354"/>
      <c r="Q635" s="349" t="e">
        <f t="shared" si="829"/>
        <v>#DIV/0!</v>
      </c>
      <c r="R635" s="229"/>
      <c r="S635" s="303"/>
      <c r="T635" s="303"/>
      <c r="U635" s="303"/>
      <c r="V635" s="303"/>
      <c r="W635" s="303"/>
      <c r="X635" s="229"/>
      <c r="Y635" s="349" t="e">
        <f t="shared" si="830"/>
        <v>#DIV/0!</v>
      </c>
      <c r="Z635" s="354"/>
      <c r="AA635" s="349" t="e">
        <f t="shared" si="831"/>
        <v>#DIV/0!</v>
      </c>
      <c r="AB635" s="303"/>
      <c r="AC635" s="303"/>
      <c r="AD635" s="303"/>
      <c r="AE635" s="303"/>
      <c r="AF635" s="303"/>
      <c r="AG635" s="303"/>
      <c r="AH635" s="303"/>
      <c r="AI635" s="349" t="e">
        <f t="shared" si="832"/>
        <v>#DIV/0!</v>
      </c>
      <c r="AJ635" s="354"/>
      <c r="AK635" s="349" t="e">
        <f t="shared" si="833"/>
        <v>#DIV/0!</v>
      </c>
      <c r="AL635" s="303"/>
      <c r="AM635" s="355"/>
      <c r="AN635" s="355"/>
      <c r="AO635" s="355"/>
      <c r="AP635" s="303"/>
      <c r="AQ635" s="303"/>
      <c r="AR635" s="229"/>
      <c r="AS635" s="349" t="e">
        <f t="shared" si="834"/>
        <v>#DIV/0!</v>
      </c>
      <c r="AT635" s="351"/>
      <c r="AU635" s="351"/>
      <c r="AV635" s="351"/>
      <c r="AW635" s="351">
        <f>AZ635</f>
        <v>0</v>
      </c>
      <c r="AX635" s="351"/>
      <c r="AY635" s="351"/>
      <c r="AZ635" s="351"/>
      <c r="BA635" s="351">
        <f>BD635</f>
        <v>0</v>
      </c>
      <c r="BB635" s="351"/>
      <c r="BC635" s="351"/>
      <c r="BD635" s="351"/>
      <c r="BE635" s="230"/>
      <c r="BF635" s="353" t="e">
        <f t="shared" si="835"/>
        <v>#DIV/0!</v>
      </c>
      <c r="BG635" s="331"/>
      <c r="BH635" s="331"/>
      <c r="BI635" s="331"/>
      <c r="BJ635" s="331"/>
      <c r="BK635" s="230"/>
      <c r="BL635" s="353" t="e">
        <f t="shared" si="836"/>
        <v>#DIV/0!</v>
      </c>
    </row>
    <row r="636" spans="1:64" s="74" customFormat="1" ht="26.25" hidden="1" customHeight="1" x14ac:dyDescent="0.25">
      <c r="B636" s="495" t="s">
        <v>92</v>
      </c>
      <c r="C636" s="200" t="s">
        <v>247</v>
      </c>
      <c r="D636" s="303" t="e">
        <f>#REF!</f>
        <v>#REF!</v>
      </c>
      <c r="E636" s="303">
        <f>E637+E638</f>
        <v>0</v>
      </c>
      <c r="F636" s="303">
        <f>F637</f>
        <v>0</v>
      </c>
      <c r="G636" s="303">
        <f>G637+G638</f>
        <v>0</v>
      </c>
      <c r="H636" s="303"/>
      <c r="I636" s="303"/>
      <c r="J636" s="303"/>
      <c r="K636" s="229">
        <f>K637+K638</f>
        <v>0</v>
      </c>
      <c r="L636" s="229">
        <f>L637</f>
        <v>0</v>
      </c>
      <c r="M636" s="229"/>
      <c r="N636" s="229"/>
      <c r="O636" s="229">
        <f>O637+O638</f>
        <v>0</v>
      </c>
      <c r="P636" s="229"/>
      <c r="Q636" s="349" t="e">
        <f t="shared" si="829"/>
        <v>#DIV/0!</v>
      </c>
      <c r="R636" s="229"/>
      <c r="S636" s="303"/>
      <c r="T636" s="303"/>
      <c r="U636" s="303"/>
      <c r="V636" s="303"/>
      <c r="W636" s="303"/>
      <c r="X636" s="229"/>
      <c r="Y636" s="349" t="e">
        <f t="shared" si="830"/>
        <v>#DIV/0!</v>
      </c>
      <c r="Z636" s="229"/>
      <c r="AA636" s="349" t="e">
        <f t="shared" si="831"/>
        <v>#DIV/0!</v>
      </c>
      <c r="AB636" s="303"/>
      <c r="AC636" s="303"/>
      <c r="AD636" s="303"/>
      <c r="AE636" s="303"/>
      <c r="AF636" s="303"/>
      <c r="AG636" s="303"/>
      <c r="AH636" s="303"/>
      <c r="AI636" s="349" t="e">
        <f t="shared" si="832"/>
        <v>#DIV/0!</v>
      </c>
      <c r="AJ636" s="229"/>
      <c r="AK636" s="349" t="e">
        <f t="shared" si="833"/>
        <v>#DIV/0!</v>
      </c>
      <c r="AL636" s="303"/>
      <c r="AM636" s="355"/>
      <c r="AN636" s="355"/>
      <c r="AO636" s="355"/>
      <c r="AP636" s="303"/>
      <c r="AQ636" s="303"/>
      <c r="AR636" s="229"/>
      <c r="AS636" s="349" t="e">
        <f t="shared" si="834"/>
        <v>#DIV/0!</v>
      </c>
      <c r="AT636" s="331">
        <f>AT637</f>
        <v>0</v>
      </c>
      <c r="AU636" s="331"/>
      <c r="AV636" s="331">
        <f>AV637+AV638</f>
        <v>0</v>
      </c>
      <c r="AW636" s="331">
        <f>AW637+AW638</f>
        <v>0</v>
      </c>
      <c r="AX636" s="331">
        <f>AX637</f>
        <v>0</v>
      </c>
      <c r="AY636" s="331"/>
      <c r="AZ636" s="331">
        <f>AZ637+AZ638</f>
        <v>0</v>
      </c>
      <c r="BA636" s="331">
        <f>BA637+BA638</f>
        <v>0</v>
      </c>
      <c r="BB636" s="331">
        <f>BB637</f>
        <v>0</v>
      </c>
      <c r="BC636" s="331"/>
      <c r="BD636" s="331">
        <f>BD637+BD638</f>
        <v>0</v>
      </c>
      <c r="BE636" s="230"/>
      <c r="BF636" s="353" t="e">
        <f t="shared" si="835"/>
        <v>#DIV/0!</v>
      </c>
      <c r="BG636" s="331"/>
      <c r="BH636" s="331"/>
      <c r="BI636" s="331"/>
      <c r="BJ636" s="331"/>
      <c r="BK636" s="230"/>
      <c r="BL636" s="353" t="e">
        <f t="shared" si="836"/>
        <v>#DIV/0!</v>
      </c>
    </row>
    <row r="637" spans="1:64" s="38" customFormat="1" ht="15" hidden="1" customHeight="1" x14ac:dyDescent="0.25">
      <c r="B637" s="495"/>
      <c r="C637" s="222" t="s">
        <v>248</v>
      </c>
      <c r="D637" s="303" t="e">
        <f>#REF!</f>
        <v>#REF!</v>
      </c>
      <c r="E637" s="303">
        <f>F637+G637</f>
        <v>0</v>
      </c>
      <c r="F637" s="303"/>
      <c r="G637" s="303"/>
      <c r="H637" s="355"/>
      <c r="I637" s="355"/>
      <c r="J637" s="355"/>
      <c r="K637" s="354">
        <f>L637+O637</f>
        <v>0</v>
      </c>
      <c r="L637" s="354"/>
      <c r="M637" s="354"/>
      <c r="N637" s="354"/>
      <c r="O637" s="354"/>
      <c r="P637" s="354"/>
      <c r="Q637" s="349" t="e">
        <f t="shared" si="829"/>
        <v>#DIV/0!</v>
      </c>
      <c r="R637" s="229"/>
      <c r="S637" s="303"/>
      <c r="T637" s="303"/>
      <c r="U637" s="303"/>
      <c r="V637" s="303"/>
      <c r="W637" s="303"/>
      <c r="X637" s="229"/>
      <c r="Y637" s="349" t="e">
        <f t="shared" si="830"/>
        <v>#DIV/0!</v>
      </c>
      <c r="Z637" s="354"/>
      <c r="AA637" s="349" t="e">
        <f t="shared" si="831"/>
        <v>#DIV/0!</v>
      </c>
      <c r="AB637" s="303"/>
      <c r="AC637" s="303"/>
      <c r="AD637" s="303"/>
      <c r="AE637" s="303"/>
      <c r="AF637" s="303"/>
      <c r="AG637" s="303"/>
      <c r="AH637" s="303"/>
      <c r="AI637" s="349" t="e">
        <f t="shared" si="832"/>
        <v>#DIV/0!</v>
      </c>
      <c r="AJ637" s="354"/>
      <c r="AK637" s="349" t="e">
        <f t="shared" si="833"/>
        <v>#DIV/0!</v>
      </c>
      <c r="AL637" s="303"/>
      <c r="AM637" s="355"/>
      <c r="AN637" s="355"/>
      <c r="AO637" s="355"/>
      <c r="AP637" s="303"/>
      <c r="AQ637" s="303"/>
      <c r="AR637" s="229"/>
      <c r="AS637" s="349" t="e">
        <f t="shared" si="834"/>
        <v>#DIV/0!</v>
      </c>
      <c r="AT637" s="351"/>
      <c r="AU637" s="351"/>
      <c r="AV637" s="351"/>
      <c r="AW637" s="351">
        <f>AX637+AZ637</f>
        <v>0</v>
      </c>
      <c r="AX637" s="351"/>
      <c r="AY637" s="351"/>
      <c r="AZ637" s="351"/>
      <c r="BA637" s="351">
        <f>BB637+BD637</f>
        <v>0</v>
      </c>
      <c r="BB637" s="351"/>
      <c r="BC637" s="351"/>
      <c r="BD637" s="351"/>
      <c r="BE637" s="230"/>
      <c r="BF637" s="353" t="e">
        <f t="shared" si="835"/>
        <v>#DIV/0!</v>
      </c>
      <c r="BG637" s="331"/>
      <c r="BH637" s="331"/>
      <c r="BI637" s="331"/>
      <c r="BJ637" s="331"/>
      <c r="BK637" s="230"/>
      <c r="BL637" s="353" t="e">
        <f t="shared" si="836"/>
        <v>#DIV/0!</v>
      </c>
    </row>
    <row r="638" spans="1:64" s="38" customFormat="1" ht="15" hidden="1" customHeight="1" x14ac:dyDescent="0.25">
      <c r="B638" s="495"/>
      <c r="C638" s="200" t="s">
        <v>249</v>
      </c>
      <c r="D638" s="303" t="e">
        <f>#REF!</f>
        <v>#REF!</v>
      </c>
      <c r="E638" s="303">
        <f>G638</f>
        <v>0</v>
      </c>
      <c r="F638" s="303"/>
      <c r="G638" s="303"/>
      <c r="H638" s="355"/>
      <c r="I638" s="355"/>
      <c r="J638" s="355"/>
      <c r="K638" s="354">
        <f>O638</f>
        <v>0</v>
      </c>
      <c r="L638" s="354"/>
      <c r="M638" s="354"/>
      <c r="N638" s="354"/>
      <c r="O638" s="354"/>
      <c r="P638" s="354"/>
      <c r="Q638" s="349" t="e">
        <f t="shared" si="829"/>
        <v>#DIV/0!</v>
      </c>
      <c r="R638" s="229"/>
      <c r="S638" s="303"/>
      <c r="T638" s="303"/>
      <c r="U638" s="303"/>
      <c r="V638" s="303"/>
      <c r="W638" s="303"/>
      <c r="X638" s="229"/>
      <c r="Y638" s="349" t="e">
        <f t="shared" si="830"/>
        <v>#DIV/0!</v>
      </c>
      <c r="Z638" s="354"/>
      <c r="AA638" s="349" t="e">
        <f t="shared" si="831"/>
        <v>#DIV/0!</v>
      </c>
      <c r="AB638" s="303"/>
      <c r="AC638" s="303"/>
      <c r="AD638" s="303"/>
      <c r="AE638" s="303"/>
      <c r="AF638" s="303"/>
      <c r="AG638" s="303"/>
      <c r="AH638" s="303"/>
      <c r="AI638" s="349" t="e">
        <f t="shared" si="832"/>
        <v>#DIV/0!</v>
      </c>
      <c r="AJ638" s="354"/>
      <c r="AK638" s="349" t="e">
        <f t="shared" si="833"/>
        <v>#DIV/0!</v>
      </c>
      <c r="AL638" s="303"/>
      <c r="AM638" s="355"/>
      <c r="AN638" s="355"/>
      <c r="AO638" s="355"/>
      <c r="AP638" s="303"/>
      <c r="AQ638" s="303"/>
      <c r="AR638" s="229"/>
      <c r="AS638" s="349" t="e">
        <f t="shared" si="834"/>
        <v>#DIV/0!</v>
      </c>
      <c r="AT638" s="351"/>
      <c r="AU638" s="351"/>
      <c r="AV638" s="351"/>
      <c r="AW638" s="351">
        <f>AZ638</f>
        <v>0</v>
      </c>
      <c r="AX638" s="351"/>
      <c r="AY638" s="351"/>
      <c r="AZ638" s="351"/>
      <c r="BA638" s="351">
        <f>BD638</f>
        <v>0</v>
      </c>
      <c r="BB638" s="351"/>
      <c r="BC638" s="351"/>
      <c r="BD638" s="351"/>
      <c r="BE638" s="230"/>
      <c r="BF638" s="353" t="e">
        <f t="shared" si="835"/>
        <v>#DIV/0!</v>
      </c>
      <c r="BG638" s="331"/>
      <c r="BH638" s="331"/>
      <c r="BI638" s="331"/>
      <c r="BJ638" s="331"/>
      <c r="BK638" s="230"/>
      <c r="BL638" s="353" t="e">
        <f t="shared" si="836"/>
        <v>#DIV/0!</v>
      </c>
    </row>
    <row r="639" spans="1:64" s="38" customFormat="1" ht="89.25" hidden="1" customHeight="1" x14ac:dyDescent="0.25">
      <c r="B639" s="450" t="s">
        <v>60</v>
      </c>
      <c r="C639" s="200" t="s">
        <v>250</v>
      </c>
      <c r="D639" s="355" t="e">
        <f>#REF!-#REF!</f>
        <v>#REF!</v>
      </c>
      <c r="E639" s="355"/>
      <c r="F639" s="355"/>
      <c r="G639" s="355">
        <v>0</v>
      </c>
      <c r="H639" s="355"/>
      <c r="I639" s="355"/>
      <c r="J639" s="355"/>
      <c r="K639" s="354">
        <f>O639</f>
        <v>0</v>
      </c>
      <c r="L639" s="354"/>
      <c r="M639" s="354"/>
      <c r="N639" s="354"/>
      <c r="O639" s="354">
        <v>0</v>
      </c>
      <c r="P639" s="354" t="e">
        <f>X639</f>
        <v>#REF!</v>
      </c>
      <c r="Q639" s="349" t="e">
        <f t="shared" si="829"/>
        <v>#REF!</v>
      </c>
      <c r="R639" s="354"/>
      <c r="S639" s="355"/>
      <c r="T639" s="355"/>
      <c r="U639" s="355"/>
      <c r="V639" s="355"/>
      <c r="W639" s="355"/>
      <c r="X639" s="354" t="e">
        <f>#REF!-O639</f>
        <v>#REF!</v>
      </c>
      <c r="Y639" s="349" t="e">
        <f t="shared" si="830"/>
        <v>#REF!</v>
      </c>
      <c r="Z639" s="354" t="e">
        <f>AH639</f>
        <v>#REF!</v>
      </c>
      <c r="AA639" s="349" t="e">
        <f t="shared" si="831"/>
        <v>#REF!</v>
      </c>
      <c r="AB639" s="355"/>
      <c r="AC639" s="355"/>
      <c r="AD639" s="355"/>
      <c r="AE639" s="355"/>
      <c r="AF639" s="355"/>
      <c r="AG639" s="355"/>
      <c r="AH639" s="355" t="e">
        <f>#REF!-#REF!</f>
        <v>#REF!</v>
      </c>
      <c r="AI639" s="349" t="e">
        <f t="shared" si="832"/>
        <v>#REF!</v>
      </c>
      <c r="AJ639" s="354" t="e">
        <f>AR639</f>
        <v>#REF!</v>
      </c>
      <c r="AK639" s="349" t="e">
        <f t="shared" si="833"/>
        <v>#REF!</v>
      </c>
      <c r="AL639" s="355"/>
      <c r="AM639" s="355"/>
      <c r="AN639" s="355"/>
      <c r="AO639" s="355"/>
      <c r="AP639" s="355"/>
      <c r="AQ639" s="355"/>
      <c r="AR639" s="354" t="e">
        <f>#REF!-#REF!</f>
        <v>#REF!</v>
      </c>
      <c r="AS639" s="349" t="e">
        <f t="shared" si="834"/>
        <v>#REF!</v>
      </c>
      <c r="AT639" s="351"/>
      <c r="AU639" s="351"/>
      <c r="AV639" s="351">
        <v>0</v>
      </c>
      <c r="AW639" s="351"/>
      <c r="AX639" s="351"/>
      <c r="AY639" s="351"/>
      <c r="AZ639" s="351">
        <v>0</v>
      </c>
      <c r="BA639" s="351">
        <v>0</v>
      </c>
      <c r="BB639" s="351"/>
      <c r="BC639" s="351"/>
      <c r="BD639" s="351">
        <v>0</v>
      </c>
      <c r="BE639" s="356" t="e">
        <f>BK639</f>
        <v>#REF!</v>
      </c>
      <c r="BF639" s="353" t="e">
        <f t="shared" si="835"/>
        <v>#REF!</v>
      </c>
      <c r="BG639" s="351"/>
      <c r="BH639" s="351"/>
      <c r="BI639" s="351"/>
      <c r="BJ639" s="351"/>
      <c r="BK639" s="356" t="e">
        <f>#REF!-#REF!</f>
        <v>#REF!</v>
      </c>
      <c r="BL639" s="353" t="e">
        <f t="shared" si="836"/>
        <v>#REF!</v>
      </c>
    </row>
    <row r="640" spans="1:64" s="38" customFormat="1" ht="200.25" hidden="1" customHeight="1" x14ac:dyDescent="0.25">
      <c r="A640" s="38">
        <v>0</v>
      </c>
      <c r="B640" s="450" t="s">
        <v>251</v>
      </c>
      <c r="C640" s="197" t="s">
        <v>252</v>
      </c>
      <c r="D640" s="355" t="e">
        <f>#REF!</f>
        <v>#REF!</v>
      </c>
      <c r="E640" s="355">
        <f>F640+G640</f>
        <v>0</v>
      </c>
      <c r="F640" s="355">
        <v>0</v>
      </c>
      <c r="G640" s="355"/>
      <c r="H640" s="355">
        <f>I640+J640</f>
        <v>0</v>
      </c>
      <c r="I640" s="355">
        <v>0</v>
      </c>
      <c r="J640" s="355">
        <f>O640-G640</f>
        <v>0</v>
      </c>
      <c r="K640" s="354">
        <f>L640+O640</f>
        <v>0</v>
      </c>
      <c r="L640" s="354">
        <v>0</v>
      </c>
      <c r="M640" s="354"/>
      <c r="N640" s="354"/>
      <c r="O640" s="354">
        <v>0</v>
      </c>
      <c r="P640" s="354">
        <v>0</v>
      </c>
      <c r="Q640" s="349" t="e">
        <f t="shared" si="829"/>
        <v>#DIV/0!</v>
      </c>
      <c r="R640" s="354"/>
      <c r="S640" s="355"/>
      <c r="T640" s="355"/>
      <c r="U640" s="355"/>
      <c r="V640" s="355"/>
      <c r="W640" s="355"/>
      <c r="X640" s="354">
        <v>0</v>
      </c>
      <c r="Y640" s="349" t="e">
        <f t="shared" si="830"/>
        <v>#DIV/0!</v>
      </c>
      <c r="Z640" s="354">
        <v>0</v>
      </c>
      <c r="AA640" s="349" t="e">
        <f t="shared" si="831"/>
        <v>#DIV/0!</v>
      </c>
      <c r="AB640" s="355"/>
      <c r="AC640" s="355"/>
      <c r="AD640" s="355"/>
      <c r="AE640" s="355"/>
      <c r="AF640" s="355"/>
      <c r="AG640" s="355"/>
      <c r="AH640" s="355">
        <v>0</v>
      </c>
      <c r="AI640" s="349" t="e">
        <f t="shared" si="832"/>
        <v>#DIV/0!</v>
      </c>
      <c r="AJ640" s="354">
        <v>0</v>
      </c>
      <c r="AK640" s="349" t="e">
        <f t="shared" si="833"/>
        <v>#DIV/0!</v>
      </c>
      <c r="AL640" s="355"/>
      <c r="AM640" s="355"/>
      <c r="AN640" s="355"/>
      <c r="AO640" s="355"/>
      <c r="AP640" s="355"/>
      <c r="AQ640" s="355"/>
      <c r="AR640" s="354">
        <v>0</v>
      </c>
      <c r="AS640" s="349" t="e">
        <f t="shared" si="834"/>
        <v>#DIV/0!</v>
      </c>
      <c r="AT640" s="351">
        <v>0</v>
      </c>
      <c r="AU640" s="351"/>
      <c r="AV640" s="351">
        <v>0</v>
      </c>
      <c r="AW640" s="351">
        <f>AX640+AZ640</f>
        <v>0</v>
      </c>
      <c r="AX640" s="351">
        <v>0</v>
      </c>
      <c r="AY640" s="351"/>
      <c r="AZ640" s="351">
        <v>0</v>
      </c>
      <c r="BA640" s="351">
        <f>BB640+BD640</f>
        <v>0</v>
      </c>
      <c r="BB640" s="351">
        <v>0</v>
      </c>
      <c r="BC640" s="351"/>
      <c r="BD640" s="351">
        <v>0</v>
      </c>
      <c r="BE640" s="356">
        <v>0</v>
      </c>
      <c r="BF640" s="353" t="e">
        <f t="shared" si="835"/>
        <v>#DIV/0!</v>
      </c>
      <c r="BG640" s="351"/>
      <c r="BH640" s="351"/>
      <c r="BI640" s="351"/>
      <c r="BJ640" s="351"/>
      <c r="BK640" s="356">
        <v>0</v>
      </c>
      <c r="BL640" s="353" t="e">
        <f t="shared" si="836"/>
        <v>#DIV/0!</v>
      </c>
    </row>
    <row r="641" spans="2:64" s="38" customFormat="1" ht="102.75" hidden="1" customHeight="1" x14ac:dyDescent="0.25">
      <c r="B641" s="450" t="s">
        <v>67</v>
      </c>
      <c r="C641" s="200" t="s">
        <v>253</v>
      </c>
      <c r="D641" s="355"/>
      <c r="E641" s="355">
        <f>F641+G641</f>
        <v>70000</v>
      </c>
      <c r="F641" s="355"/>
      <c r="G641" s="355">
        <v>70000</v>
      </c>
      <c r="H641" s="355"/>
      <c r="I641" s="355"/>
      <c r="J641" s="355"/>
      <c r="K641" s="354">
        <f>L641+O641</f>
        <v>4.0000000000000003E-5</v>
      </c>
      <c r="L641" s="354"/>
      <c r="M641" s="354"/>
      <c r="N641" s="354"/>
      <c r="O641" s="354">
        <v>4.0000000000000003E-5</v>
      </c>
      <c r="P641" s="354">
        <v>0</v>
      </c>
      <c r="Q641" s="349">
        <f t="shared" si="829"/>
        <v>0</v>
      </c>
      <c r="R641" s="354"/>
      <c r="S641" s="355"/>
      <c r="T641" s="355"/>
      <c r="U641" s="355"/>
      <c r="V641" s="355"/>
      <c r="W641" s="355"/>
      <c r="X641" s="354">
        <v>0</v>
      </c>
      <c r="Y641" s="349">
        <f t="shared" si="830"/>
        <v>0</v>
      </c>
      <c r="Z641" s="354">
        <v>0</v>
      </c>
      <c r="AA641" s="349">
        <f t="shared" si="831"/>
        <v>0</v>
      </c>
      <c r="AB641" s="355"/>
      <c r="AC641" s="355"/>
      <c r="AD641" s="355"/>
      <c r="AE641" s="355"/>
      <c r="AF641" s="355"/>
      <c r="AG641" s="355"/>
      <c r="AH641" s="355">
        <v>0</v>
      </c>
      <c r="AI641" s="349">
        <f t="shared" si="832"/>
        <v>0</v>
      </c>
      <c r="AJ641" s="354">
        <v>0</v>
      </c>
      <c r="AK641" s="349">
        <f t="shared" si="833"/>
        <v>0</v>
      </c>
      <c r="AL641" s="355"/>
      <c r="AM641" s="355"/>
      <c r="AN641" s="355"/>
      <c r="AO641" s="355"/>
      <c r="AP641" s="355"/>
      <c r="AQ641" s="355"/>
      <c r="AR641" s="354">
        <v>0</v>
      </c>
      <c r="AS641" s="349">
        <f t="shared" si="834"/>
        <v>0</v>
      </c>
      <c r="AT641" s="351"/>
      <c r="AU641" s="351"/>
      <c r="AV641" s="351">
        <v>0</v>
      </c>
      <c r="AW641" s="351">
        <f>AX641+AZ641</f>
        <v>0</v>
      </c>
      <c r="AX641" s="351"/>
      <c r="AY641" s="351"/>
      <c r="AZ641" s="351">
        <f>BG641-AL641</f>
        <v>0</v>
      </c>
      <c r="BA641" s="351">
        <f>BB641+BD641</f>
        <v>-4.2999999999999999E-4</v>
      </c>
      <c r="BB641" s="351"/>
      <c r="BC641" s="351"/>
      <c r="BD641" s="351">
        <f>AH641-0.00043</f>
        <v>-4.2999999999999999E-4</v>
      </c>
      <c r="BE641" s="356">
        <v>0</v>
      </c>
      <c r="BF641" s="353">
        <f t="shared" si="835"/>
        <v>0</v>
      </c>
      <c r="BG641" s="351"/>
      <c r="BH641" s="351"/>
      <c r="BI641" s="351"/>
      <c r="BJ641" s="351"/>
      <c r="BK641" s="356">
        <v>0</v>
      </c>
      <c r="BL641" s="353">
        <f t="shared" si="836"/>
        <v>0</v>
      </c>
    </row>
    <row r="642" spans="2:64" s="38" customFormat="1" ht="54" hidden="1" customHeight="1" x14ac:dyDescent="0.25">
      <c r="B642" s="450" t="s">
        <v>254</v>
      </c>
      <c r="C642" s="197" t="s">
        <v>255</v>
      </c>
      <c r="D642" s="355"/>
      <c r="E642" s="355"/>
      <c r="F642" s="355"/>
      <c r="G642" s="355"/>
      <c r="H642" s="355"/>
      <c r="I642" s="355"/>
      <c r="J642" s="355"/>
      <c r="K642" s="354">
        <f>L642+O642</f>
        <v>0</v>
      </c>
      <c r="L642" s="354"/>
      <c r="M642" s="354"/>
      <c r="N642" s="354"/>
      <c r="O642" s="354"/>
      <c r="P642" s="354">
        <v>0</v>
      </c>
      <c r="Q642" s="349" t="e">
        <f t="shared" si="829"/>
        <v>#DIV/0!</v>
      </c>
      <c r="R642" s="354"/>
      <c r="S642" s="355"/>
      <c r="T642" s="355"/>
      <c r="U642" s="355"/>
      <c r="V642" s="355"/>
      <c r="W642" s="355"/>
      <c r="X642" s="354" t="e">
        <f>#REF!-O642</f>
        <v>#REF!</v>
      </c>
      <c r="Y642" s="349" t="e">
        <f t="shared" si="830"/>
        <v>#REF!</v>
      </c>
      <c r="Z642" s="354">
        <v>0</v>
      </c>
      <c r="AA642" s="349" t="e">
        <f t="shared" si="831"/>
        <v>#DIV/0!</v>
      </c>
      <c r="AB642" s="355"/>
      <c r="AC642" s="355"/>
      <c r="AD642" s="355"/>
      <c r="AE642" s="355"/>
      <c r="AF642" s="355"/>
      <c r="AG642" s="355"/>
      <c r="AH642" s="355" t="e">
        <f>#REF!-#REF!</f>
        <v>#REF!</v>
      </c>
      <c r="AI642" s="349" t="e">
        <f t="shared" si="832"/>
        <v>#REF!</v>
      </c>
      <c r="AJ642" s="354">
        <v>0</v>
      </c>
      <c r="AK642" s="349" t="e">
        <f t="shared" si="833"/>
        <v>#DIV/0!</v>
      </c>
      <c r="AL642" s="355"/>
      <c r="AM642" s="355"/>
      <c r="AN642" s="355"/>
      <c r="AO642" s="355"/>
      <c r="AP642" s="355"/>
      <c r="AQ642" s="355"/>
      <c r="AR642" s="354" t="e">
        <f>#REF!-#REF!</f>
        <v>#REF!</v>
      </c>
      <c r="AS642" s="349" t="e">
        <f t="shared" si="834"/>
        <v>#REF!</v>
      </c>
      <c r="AT642" s="351"/>
      <c r="AU642" s="351"/>
      <c r="AV642" s="351"/>
      <c r="AW642" s="351">
        <f>AX642+AZ642</f>
        <v>0</v>
      </c>
      <c r="AX642" s="351"/>
      <c r="AY642" s="351"/>
      <c r="AZ642" s="351"/>
      <c r="BA642" s="351">
        <f>BB642+BD642</f>
        <v>0</v>
      </c>
      <c r="BB642" s="351"/>
      <c r="BC642" s="351"/>
      <c r="BD642" s="351">
        <v>0</v>
      </c>
      <c r="BE642" s="356">
        <v>0</v>
      </c>
      <c r="BF642" s="353" t="e">
        <f t="shared" si="835"/>
        <v>#DIV/0!</v>
      </c>
      <c r="BG642" s="351"/>
      <c r="BH642" s="351"/>
      <c r="BI642" s="351"/>
      <c r="BJ642" s="351"/>
      <c r="BK642" s="356" t="e">
        <f>#REF!-#REF!</f>
        <v>#REF!</v>
      </c>
      <c r="BL642" s="353" t="e">
        <f t="shared" si="836"/>
        <v>#REF!</v>
      </c>
    </row>
    <row r="643" spans="2:64" s="43" customFormat="1" ht="118.5" customHeight="1" x14ac:dyDescent="0.25">
      <c r="B643" s="484" t="s">
        <v>60</v>
      </c>
      <c r="C643" s="197" t="s">
        <v>256</v>
      </c>
      <c r="D643" s="355"/>
      <c r="E643" s="355">
        <f>F643+G643</f>
        <v>70000</v>
      </c>
      <c r="F643" s="355"/>
      <c r="G643" s="355">
        <v>70000</v>
      </c>
      <c r="H643" s="355"/>
      <c r="I643" s="355"/>
      <c r="J643" s="355"/>
      <c r="K643" s="354">
        <f>O643</f>
        <v>24908.941999999999</v>
      </c>
      <c r="L643" s="354"/>
      <c r="M643" s="354"/>
      <c r="N643" s="354"/>
      <c r="O643" s="354">
        <v>24908.941999999999</v>
      </c>
      <c r="P643" s="354">
        <f>X643</f>
        <v>0</v>
      </c>
      <c r="Q643" s="338">
        <f t="shared" si="829"/>
        <v>0</v>
      </c>
      <c r="R643" s="354"/>
      <c r="S643" s="355"/>
      <c r="T643" s="355"/>
      <c r="U643" s="355"/>
      <c r="V643" s="355"/>
      <c r="W643" s="355"/>
      <c r="X643" s="354">
        <v>0</v>
      </c>
      <c r="Y643" s="338">
        <f t="shared" si="830"/>
        <v>0</v>
      </c>
      <c r="Z643" s="354">
        <f>AH643</f>
        <v>6377.7500600000003</v>
      </c>
      <c r="AA643" s="338">
        <f t="shared" si="831"/>
        <v>0.25604259145169639</v>
      </c>
      <c r="AB643" s="355"/>
      <c r="AC643" s="355"/>
      <c r="AD643" s="355"/>
      <c r="AE643" s="355"/>
      <c r="AF643" s="355"/>
      <c r="AG643" s="355"/>
      <c r="AH643" s="354">
        <v>6377.7500600000003</v>
      </c>
      <c r="AI643" s="338">
        <f t="shared" si="832"/>
        <v>0.25604259145169639</v>
      </c>
      <c r="AJ643" s="354">
        <f>AR643</f>
        <v>24908.941999999999</v>
      </c>
      <c r="AK643" s="338">
        <f t="shared" si="833"/>
        <v>1</v>
      </c>
      <c r="AL643" s="355"/>
      <c r="AM643" s="355"/>
      <c r="AN643" s="355"/>
      <c r="AO643" s="355"/>
      <c r="AP643" s="355"/>
      <c r="AQ643" s="355"/>
      <c r="AR643" s="354">
        <f>O643</f>
        <v>24908.941999999999</v>
      </c>
      <c r="AS643" s="338">
        <f t="shared" si="834"/>
        <v>1</v>
      </c>
      <c r="AT643" s="351"/>
      <c r="AU643" s="351"/>
      <c r="AV643" s="351">
        <f>BD643-AH643</f>
        <v>14625.989940000001</v>
      </c>
      <c r="AW643" s="351">
        <f>AX643+AZ643</f>
        <v>14625.989940000001</v>
      </c>
      <c r="AX643" s="351"/>
      <c r="AY643" s="351"/>
      <c r="AZ643" s="351">
        <f>BD643-AH643</f>
        <v>14625.989940000001</v>
      </c>
      <c r="BA643" s="351">
        <v>21003.74</v>
      </c>
      <c r="BB643" s="351"/>
      <c r="BC643" s="351"/>
      <c r="BD643" s="351">
        <v>21003.74</v>
      </c>
      <c r="BE643" s="356">
        <f>BK643</f>
        <v>18531.191939999997</v>
      </c>
      <c r="BF643" s="357">
        <f t="shared" si="835"/>
        <v>0.74395740854830361</v>
      </c>
      <c r="BG643" s="351"/>
      <c r="BH643" s="351"/>
      <c r="BI643" s="351"/>
      <c r="BJ643" s="351"/>
      <c r="BK643" s="356">
        <f>O643-AH643</f>
        <v>18531.191939999997</v>
      </c>
      <c r="BL643" s="357">
        <f t="shared" si="836"/>
        <v>0.74395740854830361</v>
      </c>
    </row>
    <row r="644" spans="2:64" s="87" customFormat="1" ht="69.75" hidden="1" customHeight="1" x14ac:dyDescent="0.25">
      <c r="B644" s="484" t="s">
        <v>67</v>
      </c>
      <c r="C644" s="200" t="s">
        <v>253</v>
      </c>
      <c r="D644" s="347"/>
      <c r="E644" s="347">
        <f>F644+G644</f>
        <v>0</v>
      </c>
      <c r="F644" s="347">
        <v>0</v>
      </c>
      <c r="G644" s="347">
        <v>0</v>
      </c>
      <c r="H644" s="347">
        <f>I644+J644</f>
        <v>0</v>
      </c>
      <c r="I644" s="347">
        <f>L644-F644</f>
        <v>0</v>
      </c>
      <c r="J644" s="347">
        <v>0</v>
      </c>
      <c r="K644" s="354">
        <f t="shared" ref="K644:K657" si="837">L644+O644</f>
        <v>0</v>
      </c>
      <c r="L644" s="348">
        <f>L645</f>
        <v>0</v>
      </c>
      <c r="M644" s="348"/>
      <c r="N644" s="348">
        <v>0</v>
      </c>
      <c r="O644" s="354"/>
      <c r="P644" s="354">
        <f t="shared" ref="P644:P658" si="838">X644</f>
        <v>0</v>
      </c>
      <c r="Q644" s="349" t="e">
        <f t="shared" si="829"/>
        <v>#DIV/0!</v>
      </c>
      <c r="R644" s="348">
        <f>R645+AF646</f>
        <v>0</v>
      </c>
      <c r="S644" s="347"/>
      <c r="T644" s="347"/>
      <c r="U644" s="347"/>
      <c r="V644" s="347"/>
      <c r="W644" s="347"/>
      <c r="X644" s="354"/>
      <c r="Y644" s="338" t="e">
        <f t="shared" si="830"/>
        <v>#DIV/0!</v>
      </c>
      <c r="Z644" s="354">
        <f t="shared" ref="Z644:Z658" si="839">AH644</f>
        <v>0</v>
      </c>
      <c r="AA644" s="349" t="e">
        <f t="shared" si="831"/>
        <v>#DIV/0!</v>
      </c>
      <c r="AB644" s="347">
        <f>AB645+AQ646</f>
        <v>0</v>
      </c>
      <c r="AC644" s="347"/>
      <c r="AD644" s="347"/>
      <c r="AE644" s="347"/>
      <c r="AF644" s="347"/>
      <c r="AG644" s="347"/>
      <c r="AH644" s="354">
        <f>O644</f>
        <v>0</v>
      </c>
      <c r="AI644" s="338" t="e">
        <f t="shared" si="832"/>
        <v>#DIV/0!</v>
      </c>
      <c r="AJ644" s="354">
        <f t="shared" ref="AJ644:AJ658" si="840">AR644</f>
        <v>0</v>
      </c>
      <c r="AK644" s="349" t="e">
        <f t="shared" si="833"/>
        <v>#DIV/0!</v>
      </c>
      <c r="AL644" s="347">
        <f>AL645+AY646</f>
        <v>0</v>
      </c>
      <c r="AM644" s="355"/>
      <c r="AN644" s="355"/>
      <c r="AO644" s="355"/>
      <c r="AP644" s="347"/>
      <c r="AQ644" s="347"/>
      <c r="AR644" s="354">
        <f t="shared" ref="AR644:AR658" si="841">O644</f>
        <v>0</v>
      </c>
      <c r="AS644" s="349" t="e">
        <f t="shared" si="834"/>
        <v>#DIV/0!</v>
      </c>
      <c r="AT644" s="350">
        <f>SUM(AT645:AT669)</f>
        <v>0</v>
      </c>
      <c r="AU644" s="350"/>
      <c r="AV644" s="350">
        <v>0</v>
      </c>
      <c r="AW644" s="350">
        <f>AX644</f>
        <v>0</v>
      </c>
      <c r="AX644" s="350">
        <f>AX665+AX666+AX667+AX668+AX669</f>
        <v>0</v>
      </c>
      <c r="AY644" s="350"/>
      <c r="AZ644" s="350"/>
      <c r="BA644" s="350">
        <f t="shared" ref="BA644:BA645" si="842">BB644</f>
        <v>0</v>
      </c>
      <c r="BB644" s="350">
        <f>SUM(BB645:BB669)</f>
        <v>0</v>
      </c>
      <c r="BC644" s="350"/>
      <c r="BD644" s="350">
        <v>0</v>
      </c>
      <c r="BE644" s="356">
        <f t="shared" ref="BE644:BE664" si="843">BG644+BI644+BK644</f>
        <v>0</v>
      </c>
      <c r="BF644" s="353" t="e">
        <f t="shared" si="835"/>
        <v>#DIV/0!</v>
      </c>
      <c r="BG644" s="350">
        <f>BG645+BR646</f>
        <v>0</v>
      </c>
      <c r="BH644" s="350"/>
      <c r="BI644" s="350"/>
      <c r="BJ644" s="350"/>
      <c r="BK644" s="356">
        <f>O644-AH644</f>
        <v>0</v>
      </c>
      <c r="BL644" s="353" t="e">
        <f t="shared" si="836"/>
        <v>#DIV/0!</v>
      </c>
    </row>
    <row r="645" spans="2:64" s="43" customFormat="1" ht="75" hidden="1" customHeight="1" x14ac:dyDescent="0.25">
      <c r="B645" s="450"/>
      <c r="C645" s="200" t="s">
        <v>256</v>
      </c>
      <c r="D645" s="355"/>
      <c r="E645" s="355"/>
      <c r="F645" s="355"/>
      <c r="G645" s="355"/>
      <c r="H645" s="355"/>
      <c r="I645" s="355"/>
      <c r="J645" s="355"/>
      <c r="K645" s="354">
        <f t="shared" si="837"/>
        <v>0</v>
      </c>
      <c r="L645" s="354">
        <v>0</v>
      </c>
      <c r="M645" s="354"/>
      <c r="N645" s="354"/>
      <c r="O645" s="354"/>
      <c r="P645" s="354">
        <f t="shared" si="838"/>
        <v>0</v>
      </c>
      <c r="Q645" s="349" t="e">
        <f t="shared" si="829"/>
        <v>#DIV/0!</v>
      </c>
      <c r="R645" s="354">
        <v>0</v>
      </c>
      <c r="S645" s="355"/>
      <c r="T645" s="355"/>
      <c r="U645" s="355"/>
      <c r="V645" s="355"/>
      <c r="W645" s="355"/>
      <c r="X645" s="355"/>
      <c r="Y645" s="338" t="e">
        <f t="shared" si="830"/>
        <v>#DIV/0!</v>
      </c>
      <c r="Z645" s="354">
        <f t="shared" si="839"/>
        <v>0</v>
      </c>
      <c r="AA645" s="349" t="e">
        <f t="shared" si="831"/>
        <v>#DIV/0!</v>
      </c>
      <c r="AB645" s="355">
        <v>0</v>
      </c>
      <c r="AC645" s="355"/>
      <c r="AD645" s="355"/>
      <c r="AE645" s="355"/>
      <c r="AF645" s="355"/>
      <c r="AG645" s="355"/>
      <c r="AH645" s="355"/>
      <c r="AI645" s="338" t="e">
        <f t="shared" si="832"/>
        <v>#DIV/0!</v>
      </c>
      <c r="AJ645" s="354">
        <f t="shared" si="840"/>
        <v>0</v>
      </c>
      <c r="AK645" s="349" t="e">
        <f t="shared" si="833"/>
        <v>#DIV/0!</v>
      </c>
      <c r="AL645" s="355">
        <v>0</v>
      </c>
      <c r="AM645" s="355"/>
      <c r="AN645" s="355"/>
      <c r="AO645" s="355"/>
      <c r="AP645" s="355"/>
      <c r="AQ645" s="355"/>
      <c r="AR645" s="354">
        <f t="shared" si="841"/>
        <v>0</v>
      </c>
      <c r="AS645" s="349" t="e">
        <f t="shared" si="834"/>
        <v>#DIV/0!</v>
      </c>
      <c r="AT645" s="351">
        <f>BB645-AF645</f>
        <v>0</v>
      </c>
      <c r="AU645" s="351"/>
      <c r="AV645" s="351"/>
      <c r="AW645" s="351"/>
      <c r="AX645" s="351"/>
      <c r="AY645" s="351"/>
      <c r="AZ645" s="351"/>
      <c r="BA645" s="351">
        <f t="shared" si="842"/>
        <v>0</v>
      </c>
      <c r="BB645" s="351">
        <v>0</v>
      </c>
      <c r="BC645" s="351"/>
      <c r="BD645" s="351"/>
      <c r="BE645" s="356">
        <f t="shared" si="843"/>
        <v>0</v>
      </c>
      <c r="BF645" s="353" t="e">
        <f t="shared" ref="BF645:BF646" si="844">BE645/AI645</f>
        <v>#DIV/0!</v>
      </c>
      <c r="BG645" s="351">
        <v>0</v>
      </c>
      <c r="BH645" s="351"/>
      <c r="BI645" s="351"/>
      <c r="BJ645" s="351"/>
      <c r="BK645" s="356"/>
      <c r="BL645" s="353" t="e">
        <f t="shared" si="836"/>
        <v>#DIV/0!</v>
      </c>
    </row>
    <row r="646" spans="2:64" s="43" customFormat="1" ht="75" hidden="1" customHeight="1" x14ac:dyDescent="0.25">
      <c r="B646" s="450"/>
      <c r="C646" s="200" t="s">
        <v>253</v>
      </c>
      <c r="D646" s="355"/>
      <c r="E646" s="355"/>
      <c r="F646" s="355"/>
      <c r="G646" s="355"/>
      <c r="H646" s="355"/>
      <c r="I646" s="355"/>
      <c r="J646" s="355"/>
      <c r="K646" s="354">
        <f t="shared" si="837"/>
        <v>0</v>
      </c>
      <c r="L646" s="354">
        <v>0</v>
      </c>
      <c r="M646" s="354"/>
      <c r="N646" s="354"/>
      <c r="O646" s="354"/>
      <c r="P646" s="354">
        <f t="shared" si="838"/>
        <v>0</v>
      </c>
      <c r="Q646" s="349" t="e">
        <f t="shared" si="829"/>
        <v>#DIV/0!</v>
      </c>
      <c r="R646" s="354">
        <f>AF646-L646</f>
        <v>0</v>
      </c>
      <c r="S646" s="355"/>
      <c r="T646" s="355"/>
      <c r="U646" s="355"/>
      <c r="V646" s="355"/>
      <c r="W646" s="355"/>
      <c r="X646" s="355"/>
      <c r="Y646" s="338" t="e">
        <f t="shared" si="830"/>
        <v>#DIV/0!</v>
      </c>
      <c r="Z646" s="354">
        <f t="shared" si="839"/>
        <v>0</v>
      </c>
      <c r="AA646" s="349" t="e">
        <f t="shared" si="831"/>
        <v>#DIV/0!</v>
      </c>
      <c r="AB646" s="355">
        <f>AQ646-X646</f>
        <v>0</v>
      </c>
      <c r="AC646" s="355"/>
      <c r="AD646" s="355"/>
      <c r="AE646" s="355"/>
      <c r="AF646" s="355"/>
      <c r="AG646" s="355"/>
      <c r="AH646" s="355"/>
      <c r="AI646" s="338" t="e">
        <f t="shared" si="832"/>
        <v>#DIV/0!</v>
      </c>
      <c r="AJ646" s="354">
        <f t="shared" si="840"/>
        <v>0</v>
      </c>
      <c r="AK646" s="349" t="e">
        <f t="shared" si="833"/>
        <v>#DIV/0!</v>
      </c>
      <c r="AL646" s="355">
        <f>AY646-AH646</f>
        <v>0</v>
      </c>
      <c r="AM646" s="355"/>
      <c r="AN646" s="355"/>
      <c r="AO646" s="355"/>
      <c r="AP646" s="355"/>
      <c r="AQ646" s="355"/>
      <c r="AR646" s="354">
        <f t="shared" si="841"/>
        <v>0</v>
      </c>
      <c r="AS646" s="349" t="e">
        <f t="shared" si="834"/>
        <v>#DIV/0!</v>
      </c>
      <c r="AT646" s="351"/>
      <c r="AU646" s="351"/>
      <c r="AV646" s="351"/>
      <c r="AW646" s="351"/>
      <c r="AX646" s="351"/>
      <c r="AY646" s="351"/>
      <c r="AZ646" s="351"/>
      <c r="BA646" s="351"/>
      <c r="BB646" s="351"/>
      <c r="BC646" s="351"/>
      <c r="BD646" s="351"/>
      <c r="BE646" s="356">
        <f t="shared" si="843"/>
        <v>0</v>
      </c>
      <c r="BF646" s="353" t="e">
        <f t="shared" si="844"/>
        <v>#DIV/0!</v>
      </c>
      <c r="BG646" s="351">
        <f>BR646-BC646</f>
        <v>0</v>
      </c>
      <c r="BH646" s="351"/>
      <c r="BI646" s="351"/>
      <c r="BJ646" s="351"/>
      <c r="BK646" s="356"/>
      <c r="BL646" s="353" t="e">
        <f t="shared" si="836"/>
        <v>#DIV/0!</v>
      </c>
    </row>
    <row r="647" spans="2:64" s="85" customFormat="1" ht="241.5" hidden="1" customHeight="1" x14ac:dyDescent="0.25">
      <c r="B647" s="346">
        <v>2</v>
      </c>
      <c r="C647" s="200" t="s">
        <v>256</v>
      </c>
      <c r="D647" s="374"/>
      <c r="E647" s="374"/>
      <c r="F647" s="374"/>
      <c r="G647" s="374"/>
      <c r="H647" s="374"/>
      <c r="I647" s="374"/>
      <c r="J647" s="374"/>
      <c r="K647" s="354">
        <f t="shared" si="837"/>
        <v>0</v>
      </c>
      <c r="L647" s="348">
        <f>L648+L649+L650+L651</f>
        <v>0</v>
      </c>
      <c r="M647" s="348"/>
      <c r="N647" s="348"/>
      <c r="O647" s="348"/>
      <c r="P647" s="354">
        <f t="shared" si="838"/>
        <v>0</v>
      </c>
      <c r="Q647" s="349" t="e">
        <f t="shared" si="829"/>
        <v>#DIV/0!</v>
      </c>
      <c r="R647" s="348">
        <f>R648+R649+R650+R651</f>
        <v>0</v>
      </c>
      <c r="S647" s="349" t="e">
        <f>R647/L647</f>
        <v>#DIV/0!</v>
      </c>
      <c r="T647" s="349"/>
      <c r="U647" s="349"/>
      <c r="V647" s="347"/>
      <c r="W647" s="347"/>
      <c r="X647" s="347"/>
      <c r="Y647" s="338" t="e">
        <f t="shared" si="830"/>
        <v>#DIV/0!</v>
      </c>
      <c r="Z647" s="354">
        <f t="shared" si="839"/>
        <v>0</v>
      </c>
      <c r="AA647" s="349" t="e">
        <f t="shared" si="831"/>
        <v>#DIV/0!</v>
      </c>
      <c r="AB647" s="348">
        <f>AB648+AB649+AB650+AB651</f>
        <v>0</v>
      </c>
      <c r="AC647" s="349" t="e">
        <f>AB647/L647</f>
        <v>#DIV/0!</v>
      </c>
      <c r="AD647" s="349"/>
      <c r="AE647" s="349"/>
      <c r="AF647" s="347"/>
      <c r="AG647" s="347"/>
      <c r="AH647" s="347"/>
      <c r="AI647" s="338" t="e">
        <f t="shared" si="832"/>
        <v>#DIV/0!</v>
      </c>
      <c r="AJ647" s="354">
        <f t="shared" si="840"/>
        <v>0</v>
      </c>
      <c r="AK647" s="349" t="e">
        <f t="shared" si="833"/>
        <v>#DIV/0!</v>
      </c>
      <c r="AL647" s="348">
        <f>SUM(AL648:AL651)</f>
        <v>0</v>
      </c>
      <c r="AM647" s="338" t="e">
        <f>AL647/L647</f>
        <v>#DIV/0!</v>
      </c>
      <c r="AN647" s="338"/>
      <c r="AO647" s="338"/>
      <c r="AP647" s="347"/>
      <c r="AQ647" s="347"/>
      <c r="AR647" s="354">
        <f t="shared" si="841"/>
        <v>0</v>
      </c>
      <c r="AS647" s="349" t="e">
        <f t="shared" si="834"/>
        <v>#DIV/0!</v>
      </c>
      <c r="AT647" s="350"/>
      <c r="AU647" s="350"/>
      <c r="AV647" s="350"/>
      <c r="AW647" s="350"/>
      <c r="AX647" s="350"/>
      <c r="AY647" s="350"/>
      <c r="AZ647" s="350"/>
      <c r="BA647" s="350"/>
      <c r="BB647" s="350"/>
      <c r="BC647" s="350"/>
      <c r="BD647" s="350"/>
      <c r="BE647" s="352">
        <f t="shared" si="843"/>
        <v>0</v>
      </c>
      <c r="BF647" s="353" t="e">
        <f>BE647/K647</f>
        <v>#DIV/0!</v>
      </c>
      <c r="BG647" s="352">
        <f>SUM(BG648:BG651)</f>
        <v>0</v>
      </c>
      <c r="BH647" s="353" t="e">
        <f>BG647/L647</f>
        <v>#DIV/0!</v>
      </c>
      <c r="BI647" s="350"/>
      <c r="BJ647" s="350"/>
      <c r="BK647" s="352"/>
      <c r="BL647" s="353"/>
    </row>
    <row r="648" spans="2:64" s="43" customFormat="1" ht="96" hidden="1" customHeight="1" x14ac:dyDescent="0.25">
      <c r="B648" s="484">
        <v>1</v>
      </c>
      <c r="C648" s="200" t="s">
        <v>253</v>
      </c>
      <c r="D648" s="355"/>
      <c r="E648" s="355"/>
      <c r="F648" s="355"/>
      <c r="G648" s="355"/>
      <c r="H648" s="355"/>
      <c r="I648" s="355"/>
      <c r="J648" s="355"/>
      <c r="K648" s="354">
        <f t="shared" si="837"/>
        <v>0</v>
      </c>
      <c r="L648" s="354">
        <v>0</v>
      </c>
      <c r="M648" s="354"/>
      <c r="N648" s="348"/>
      <c r="O648" s="348"/>
      <c r="P648" s="354">
        <f t="shared" si="838"/>
        <v>0</v>
      </c>
      <c r="Q648" s="349" t="e">
        <f t="shared" si="829"/>
        <v>#DIV/0!</v>
      </c>
      <c r="R648" s="354"/>
      <c r="S648" s="349" t="e">
        <f t="shared" ref="S648:S664" si="845">R648/L648</f>
        <v>#DIV/0!</v>
      </c>
      <c r="T648" s="349"/>
      <c r="U648" s="349"/>
      <c r="V648" s="347"/>
      <c r="W648" s="347"/>
      <c r="X648" s="347"/>
      <c r="Y648" s="338" t="e">
        <f t="shared" si="830"/>
        <v>#DIV/0!</v>
      </c>
      <c r="Z648" s="354">
        <f t="shared" si="839"/>
        <v>0</v>
      </c>
      <c r="AA648" s="349" t="e">
        <f t="shared" si="831"/>
        <v>#DIV/0!</v>
      </c>
      <c r="AB648" s="347"/>
      <c r="AC648" s="349" t="e">
        <f t="shared" ref="AC648:AC664" si="846">AB648/L648</f>
        <v>#DIV/0!</v>
      </c>
      <c r="AD648" s="349"/>
      <c r="AE648" s="349"/>
      <c r="AF648" s="347"/>
      <c r="AG648" s="347"/>
      <c r="AH648" s="347"/>
      <c r="AI648" s="338" t="e">
        <f t="shared" si="832"/>
        <v>#DIV/0!</v>
      </c>
      <c r="AJ648" s="354">
        <f t="shared" si="840"/>
        <v>0</v>
      </c>
      <c r="AK648" s="349" t="e">
        <f t="shared" si="833"/>
        <v>#DIV/0!</v>
      </c>
      <c r="AL648" s="347">
        <v>0</v>
      </c>
      <c r="AM648" s="338" t="e">
        <f t="shared" ref="AM648:AM664" si="847">AL648/L648</f>
        <v>#DIV/0!</v>
      </c>
      <c r="AN648" s="338"/>
      <c r="AO648" s="338"/>
      <c r="AP648" s="347"/>
      <c r="AQ648" s="347"/>
      <c r="AR648" s="354">
        <f t="shared" si="841"/>
        <v>0</v>
      </c>
      <c r="AS648" s="349" t="e">
        <f t="shared" si="834"/>
        <v>#DIV/0!</v>
      </c>
      <c r="AT648" s="350"/>
      <c r="AU648" s="350"/>
      <c r="AV648" s="350"/>
      <c r="AW648" s="350"/>
      <c r="AX648" s="350"/>
      <c r="AY648" s="350"/>
      <c r="AZ648" s="350"/>
      <c r="BA648" s="350"/>
      <c r="BB648" s="350"/>
      <c r="BC648" s="350"/>
      <c r="BD648" s="350"/>
      <c r="BE648" s="356">
        <f t="shared" si="843"/>
        <v>0</v>
      </c>
      <c r="BF648" s="353" t="e">
        <f t="shared" ref="BF648:BF650" si="848">BE648/K648</f>
        <v>#DIV/0!</v>
      </c>
      <c r="BG648" s="350"/>
      <c r="BH648" s="353" t="e">
        <f t="shared" ref="BH648:BH650" si="849">BG648/L648</f>
        <v>#DIV/0!</v>
      </c>
      <c r="BI648" s="350"/>
      <c r="BJ648" s="350"/>
      <c r="BK648" s="352"/>
      <c r="BL648" s="353"/>
    </row>
    <row r="649" spans="2:64" s="43" customFormat="1" ht="90" hidden="1" customHeight="1" x14ac:dyDescent="0.25">
      <c r="B649" s="484" t="s">
        <v>60</v>
      </c>
      <c r="C649" s="200" t="s">
        <v>256</v>
      </c>
      <c r="D649" s="355"/>
      <c r="E649" s="355"/>
      <c r="F649" s="355"/>
      <c r="G649" s="355"/>
      <c r="H649" s="355"/>
      <c r="I649" s="355"/>
      <c r="J649" s="355"/>
      <c r="K649" s="354">
        <f t="shared" si="837"/>
        <v>0</v>
      </c>
      <c r="L649" s="354">
        <v>0</v>
      </c>
      <c r="M649" s="354"/>
      <c r="N649" s="348"/>
      <c r="O649" s="348"/>
      <c r="P649" s="354">
        <f t="shared" si="838"/>
        <v>0</v>
      </c>
      <c r="Q649" s="349" t="e">
        <f t="shared" si="829"/>
        <v>#DIV/0!</v>
      </c>
      <c r="R649" s="354"/>
      <c r="S649" s="349" t="e">
        <f t="shared" si="845"/>
        <v>#DIV/0!</v>
      </c>
      <c r="T649" s="349"/>
      <c r="U649" s="349"/>
      <c r="V649" s="347"/>
      <c r="W649" s="347"/>
      <c r="X649" s="347"/>
      <c r="Y649" s="338" t="e">
        <f t="shared" si="830"/>
        <v>#DIV/0!</v>
      </c>
      <c r="Z649" s="354">
        <f t="shared" si="839"/>
        <v>0</v>
      </c>
      <c r="AA649" s="349" t="e">
        <f t="shared" si="831"/>
        <v>#DIV/0!</v>
      </c>
      <c r="AB649" s="354"/>
      <c r="AC649" s="338" t="e">
        <f t="shared" si="846"/>
        <v>#DIV/0!</v>
      </c>
      <c r="AD649" s="338"/>
      <c r="AE649" s="338"/>
      <c r="AF649" s="347"/>
      <c r="AG649" s="347"/>
      <c r="AH649" s="347"/>
      <c r="AI649" s="338" t="e">
        <f t="shared" si="832"/>
        <v>#DIV/0!</v>
      </c>
      <c r="AJ649" s="354">
        <f t="shared" si="840"/>
        <v>0</v>
      </c>
      <c r="AK649" s="349" t="e">
        <f t="shared" si="833"/>
        <v>#DIV/0!</v>
      </c>
      <c r="AL649" s="347"/>
      <c r="AM649" s="338" t="e">
        <f t="shared" si="847"/>
        <v>#DIV/0!</v>
      </c>
      <c r="AN649" s="338"/>
      <c r="AO649" s="338"/>
      <c r="AP649" s="347"/>
      <c r="AQ649" s="347"/>
      <c r="AR649" s="354">
        <f t="shared" si="841"/>
        <v>0</v>
      </c>
      <c r="AS649" s="349" t="e">
        <f t="shared" si="834"/>
        <v>#DIV/0!</v>
      </c>
      <c r="AT649" s="350"/>
      <c r="AU649" s="350"/>
      <c r="AV649" s="350"/>
      <c r="AW649" s="350"/>
      <c r="AX649" s="350"/>
      <c r="AY649" s="350"/>
      <c r="AZ649" s="350"/>
      <c r="BA649" s="350"/>
      <c r="BB649" s="350"/>
      <c r="BC649" s="350"/>
      <c r="BD649" s="350"/>
      <c r="BE649" s="356">
        <f t="shared" si="843"/>
        <v>0</v>
      </c>
      <c r="BF649" s="353" t="e">
        <f t="shared" si="848"/>
        <v>#DIV/0!</v>
      </c>
      <c r="BG649" s="350">
        <f>L649-AB649</f>
        <v>0</v>
      </c>
      <c r="BH649" s="353" t="e">
        <f t="shared" si="849"/>
        <v>#DIV/0!</v>
      </c>
      <c r="BI649" s="350"/>
      <c r="BJ649" s="350"/>
      <c r="BK649" s="352"/>
      <c r="BL649" s="353"/>
    </row>
    <row r="650" spans="2:64" s="43" customFormat="1" ht="81" hidden="1" customHeight="1" x14ac:dyDescent="0.25">
      <c r="B650" s="484" t="s">
        <v>67</v>
      </c>
      <c r="C650" s="200" t="s">
        <v>253</v>
      </c>
      <c r="D650" s="355"/>
      <c r="E650" s="355"/>
      <c r="F650" s="355"/>
      <c r="G650" s="355"/>
      <c r="H650" s="355"/>
      <c r="I650" s="355"/>
      <c r="J650" s="355"/>
      <c r="K650" s="354">
        <f t="shared" si="837"/>
        <v>0</v>
      </c>
      <c r="L650" s="354">
        <v>0</v>
      </c>
      <c r="M650" s="354"/>
      <c r="N650" s="348"/>
      <c r="O650" s="348"/>
      <c r="P650" s="354">
        <f t="shared" si="838"/>
        <v>0</v>
      </c>
      <c r="Q650" s="349" t="e">
        <f t="shared" si="829"/>
        <v>#DIV/0!</v>
      </c>
      <c r="R650" s="354"/>
      <c r="S650" s="349" t="e">
        <f t="shared" si="845"/>
        <v>#DIV/0!</v>
      </c>
      <c r="T650" s="349"/>
      <c r="U650" s="349"/>
      <c r="V650" s="347"/>
      <c r="W650" s="347"/>
      <c r="X650" s="347"/>
      <c r="Y650" s="338" t="e">
        <f t="shared" si="830"/>
        <v>#DIV/0!</v>
      </c>
      <c r="Z650" s="354">
        <f t="shared" si="839"/>
        <v>0</v>
      </c>
      <c r="AA650" s="349" t="e">
        <f t="shared" si="831"/>
        <v>#DIV/0!</v>
      </c>
      <c r="AB650" s="354"/>
      <c r="AC650" s="338" t="e">
        <f t="shared" si="846"/>
        <v>#DIV/0!</v>
      </c>
      <c r="AD650" s="338"/>
      <c r="AE650" s="338"/>
      <c r="AF650" s="347"/>
      <c r="AG650" s="347"/>
      <c r="AH650" s="347"/>
      <c r="AI650" s="338" t="e">
        <f t="shared" si="832"/>
        <v>#DIV/0!</v>
      </c>
      <c r="AJ650" s="354">
        <f t="shared" si="840"/>
        <v>0</v>
      </c>
      <c r="AK650" s="349" t="e">
        <f t="shared" si="833"/>
        <v>#DIV/0!</v>
      </c>
      <c r="AL650" s="347"/>
      <c r="AM650" s="338" t="e">
        <f t="shared" si="847"/>
        <v>#DIV/0!</v>
      </c>
      <c r="AN650" s="338"/>
      <c r="AO650" s="338"/>
      <c r="AP650" s="347"/>
      <c r="AQ650" s="347"/>
      <c r="AR650" s="354">
        <f t="shared" si="841"/>
        <v>0</v>
      </c>
      <c r="AS650" s="349" t="e">
        <f t="shared" si="834"/>
        <v>#DIV/0!</v>
      </c>
      <c r="AT650" s="350"/>
      <c r="AU650" s="350"/>
      <c r="AV650" s="350"/>
      <c r="AW650" s="350"/>
      <c r="AX650" s="350"/>
      <c r="AY650" s="350"/>
      <c r="AZ650" s="350"/>
      <c r="BA650" s="350"/>
      <c r="BB650" s="350"/>
      <c r="BC650" s="350"/>
      <c r="BD650" s="350"/>
      <c r="BE650" s="356">
        <f t="shared" si="843"/>
        <v>0</v>
      </c>
      <c r="BF650" s="353" t="e">
        <f t="shared" si="848"/>
        <v>#DIV/0!</v>
      </c>
      <c r="BG650" s="352">
        <f>L650-AB650</f>
        <v>0</v>
      </c>
      <c r="BH650" s="353" t="e">
        <f t="shared" si="849"/>
        <v>#DIV/0!</v>
      </c>
      <c r="BI650" s="350"/>
      <c r="BJ650" s="350"/>
      <c r="BK650" s="352"/>
      <c r="BL650" s="353"/>
    </row>
    <row r="651" spans="2:64" s="43" customFormat="1" ht="88.5" hidden="1" customHeight="1" x14ac:dyDescent="0.25">
      <c r="B651" s="484" t="s">
        <v>31</v>
      </c>
      <c r="C651" s="200" t="s">
        <v>256</v>
      </c>
      <c r="D651" s="355"/>
      <c r="E651" s="355"/>
      <c r="F651" s="355"/>
      <c r="G651" s="355"/>
      <c r="H651" s="355"/>
      <c r="I651" s="355"/>
      <c r="J651" s="355"/>
      <c r="K651" s="354">
        <f t="shared" si="837"/>
        <v>0</v>
      </c>
      <c r="L651" s="354">
        <v>0</v>
      </c>
      <c r="M651" s="354"/>
      <c r="N651" s="348"/>
      <c r="O651" s="348"/>
      <c r="P651" s="354">
        <f t="shared" si="838"/>
        <v>0</v>
      </c>
      <c r="Q651" s="349" t="e">
        <f t="shared" si="829"/>
        <v>#DIV/0!</v>
      </c>
      <c r="R651" s="354"/>
      <c r="S651" s="349" t="e">
        <f t="shared" si="845"/>
        <v>#DIV/0!</v>
      </c>
      <c r="T651" s="349"/>
      <c r="U651" s="349"/>
      <c r="V651" s="347"/>
      <c r="W651" s="347"/>
      <c r="X651" s="347"/>
      <c r="Y651" s="338" t="e">
        <f t="shared" si="830"/>
        <v>#DIV/0!</v>
      </c>
      <c r="Z651" s="354">
        <f t="shared" si="839"/>
        <v>0</v>
      </c>
      <c r="AA651" s="349" t="e">
        <f t="shared" si="831"/>
        <v>#DIV/0!</v>
      </c>
      <c r="AB651" s="347"/>
      <c r="AC651" s="349" t="e">
        <f t="shared" si="846"/>
        <v>#DIV/0!</v>
      </c>
      <c r="AD651" s="349"/>
      <c r="AE651" s="349"/>
      <c r="AF651" s="347"/>
      <c r="AG651" s="347"/>
      <c r="AH651" s="347"/>
      <c r="AI651" s="338" t="e">
        <f t="shared" si="832"/>
        <v>#DIV/0!</v>
      </c>
      <c r="AJ651" s="354">
        <f t="shared" si="840"/>
        <v>0</v>
      </c>
      <c r="AK651" s="349" t="e">
        <f t="shared" si="833"/>
        <v>#DIV/0!</v>
      </c>
      <c r="AL651" s="347">
        <v>0</v>
      </c>
      <c r="AM651" s="338" t="e">
        <f t="shared" si="847"/>
        <v>#DIV/0!</v>
      </c>
      <c r="AN651" s="338"/>
      <c r="AO651" s="338"/>
      <c r="AP651" s="347"/>
      <c r="AQ651" s="347"/>
      <c r="AR651" s="354">
        <f t="shared" si="841"/>
        <v>0</v>
      </c>
      <c r="AS651" s="349" t="e">
        <f t="shared" si="834"/>
        <v>#DIV/0!</v>
      </c>
      <c r="AT651" s="350"/>
      <c r="AU651" s="350"/>
      <c r="AV651" s="350"/>
      <c r="AW651" s="350"/>
      <c r="AX651" s="350"/>
      <c r="AY651" s="350"/>
      <c r="AZ651" s="350"/>
      <c r="BA651" s="350"/>
      <c r="BB651" s="350"/>
      <c r="BC651" s="350"/>
      <c r="BD651" s="350"/>
      <c r="BE651" s="356">
        <f t="shared" si="843"/>
        <v>0</v>
      </c>
      <c r="BF651" s="353" t="e">
        <f t="shared" ref="BF651:BF657" si="850">BE651/AI651</f>
        <v>#DIV/0!</v>
      </c>
      <c r="BG651" s="350"/>
      <c r="BH651" s="353" t="e">
        <f t="shared" ref="BH651:BH664" si="851">BG651/AJ651</f>
        <v>#DIV/0!</v>
      </c>
      <c r="BI651" s="350"/>
      <c r="BJ651" s="350"/>
      <c r="BK651" s="352"/>
      <c r="BL651" s="353"/>
    </row>
    <row r="652" spans="2:64" s="43" customFormat="1" ht="43.5" hidden="1" customHeight="1" x14ac:dyDescent="0.25">
      <c r="B652" s="450"/>
      <c r="C652" s="200" t="s">
        <v>253</v>
      </c>
      <c r="D652" s="355"/>
      <c r="E652" s="355"/>
      <c r="F652" s="355"/>
      <c r="G652" s="355"/>
      <c r="H652" s="355"/>
      <c r="I652" s="355"/>
      <c r="J652" s="355"/>
      <c r="K652" s="354">
        <f t="shared" si="837"/>
        <v>0</v>
      </c>
      <c r="L652" s="348"/>
      <c r="M652" s="348"/>
      <c r="N652" s="348"/>
      <c r="O652" s="348"/>
      <c r="P652" s="354">
        <f t="shared" si="838"/>
        <v>0</v>
      </c>
      <c r="Q652" s="349" t="e">
        <f t="shared" si="829"/>
        <v>#DIV/0!</v>
      </c>
      <c r="R652" s="348"/>
      <c r="S652" s="349" t="e">
        <f t="shared" si="845"/>
        <v>#DIV/0!</v>
      </c>
      <c r="T652" s="349"/>
      <c r="U652" s="349"/>
      <c r="V652" s="347"/>
      <c r="W652" s="347"/>
      <c r="X652" s="347"/>
      <c r="Y652" s="338" t="e">
        <f t="shared" si="830"/>
        <v>#DIV/0!</v>
      </c>
      <c r="Z652" s="354">
        <f t="shared" si="839"/>
        <v>0</v>
      </c>
      <c r="AA652" s="349" t="e">
        <f t="shared" si="831"/>
        <v>#DIV/0!</v>
      </c>
      <c r="AB652" s="347"/>
      <c r="AC652" s="349" t="e">
        <f t="shared" si="846"/>
        <v>#DIV/0!</v>
      </c>
      <c r="AD652" s="349"/>
      <c r="AE652" s="349"/>
      <c r="AF652" s="347"/>
      <c r="AG652" s="347"/>
      <c r="AH652" s="347"/>
      <c r="AI652" s="338" t="e">
        <f t="shared" si="832"/>
        <v>#DIV/0!</v>
      </c>
      <c r="AJ652" s="354">
        <f t="shared" si="840"/>
        <v>0</v>
      </c>
      <c r="AK652" s="349" t="e">
        <f t="shared" si="833"/>
        <v>#DIV/0!</v>
      </c>
      <c r="AL652" s="347"/>
      <c r="AM652" s="338" t="e">
        <f t="shared" si="847"/>
        <v>#DIV/0!</v>
      </c>
      <c r="AN652" s="338"/>
      <c r="AO652" s="338"/>
      <c r="AP652" s="347"/>
      <c r="AQ652" s="347"/>
      <c r="AR652" s="354">
        <f t="shared" si="841"/>
        <v>0</v>
      </c>
      <c r="AS652" s="349" t="e">
        <f t="shared" si="834"/>
        <v>#DIV/0!</v>
      </c>
      <c r="AT652" s="350"/>
      <c r="AU652" s="350"/>
      <c r="AV652" s="350"/>
      <c r="AW652" s="350"/>
      <c r="AX652" s="350"/>
      <c r="AY652" s="350"/>
      <c r="AZ652" s="350"/>
      <c r="BA652" s="350"/>
      <c r="BB652" s="350"/>
      <c r="BC652" s="350"/>
      <c r="BD652" s="350"/>
      <c r="BE652" s="356">
        <f t="shared" si="843"/>
        <v>0</v>
      </c>
      <c r="BF652" s="353" t="e">
        <f t="shared" si="850"/>
        <v>#DIV/0!</v>
      </c>
      <c r="BG652" s="350"/>
      <c r="BH652" s="353" t="e">
        <f t="shared" si="851"/>
        <v>#DIV/0!</v>
      </c>
      <c r="BI652" s="350"/>
      <c r="BJ652" s="350"/>
      <c r="BK652" s="352"/>
      <c r="BL652" s="353"/>
    </row>
    <row r="653" spans="2:64" s="43" customFormat="1" ht="43.5" hidden="1" customHeight="1" x14ac:dyDescent="0.25">
      <c r="B653" s="450"/>
      <c r="C653" s="200" t="s">
        <v>256</v>
      </c>
      <c r="D653" s="355"/>
      <c r="E653" s="355"/>
      <c r="F653" s="355"/>
      <c r="G653" s="355"/>
      <c r="H653" s="355"/>
      <c r="I653" s="355"/>
      <c r="J653" s="355"/>
      <c r="K653" s="354">
        <f t="shared" si="837"/>
        <v>0</v>
      </c>
      <c r="L653" s="348"/>
      <c r="M653" s="348"/>
      <c r="N653" s="348"/>
      <c r="O653" s="348"/>
      <c r="P653" s="354">
        <f t="shared" si="838"/>
        <v>0</v>
      </c>
      <c r="Q653" s="349" t="e">
        <f t="shared" si="829"/>
        <v>#DIV/0!</v>
      </c>
      <c r="R653" s="348"/>
      <c r="S653" s="349" t="e">
        <f t="shared" si="845"/>
        <v>#DIV/0!</v>
      </c>
      <c r="T653" s="349"/>
      <c r="U653" s="349"/>
      <c r="V653" s="347"/>
      <c r="W653" s="347"/>
      <c r="X653" s="347"/>
      <c r="Y653" s="338" t="e">
        <f t="shared" si="830"/>
        <v>#DIV/0!</v>
      </c>
      <c r="Z653" s="354">
        <f t="shared" si="839"/>
        <v>0</v>
      </c>
      <c r="AA653" s="349" t="e">
        <f t="shared" si="831"/>
        <v>#DIV/0!</v>
      </c>
      <c r="AB653" s="347"/>
      <c r="AC653" s="349" t="e">
        <f t="shared" si="846"/>
        <v>#DIV/0!</v>
      </c>
      <c r="AD653" s="349"/>
      <c r="AE653" s="349"/>
      <c r="AF653" s="347"/>
      <c r="AG653" s="347"/>
      <c r="AH653" s="347"/>
      <c r="AI653" s="338" t="e">
        <f t="shared" si="832"/>
        <v>#DIV/0!</v>
      </c>
      <c r="AJ653" s="354">
        <f t="shared" si="840"/>
        <v>0</v>
      </c>
      <c r="AK653" s="349" t="e">
        <f t="shared" si="833"/>
        <v>#DIV/0!</v>
      </c>
      <c r="AL653" s="347"/>
      <c r="AM653" s="338" t="e">
        <f t="shared" si="847"/>
        <v>#DIV/0!</v>
      </c>
      <c r="AN653" s="338"/>
      <c r="AO653" s="338"/>
      <c r="AP653" s="347"/>
      <c r="AQ653" s="347"/>
      <c r="AR653" s="354">
        <f t="shared" si="841"/>
        <v>0</v>
      </c>
      <c r="AS653" s="349" t="e">
        <f t="shared" si="834"/>
        <v>#DIV/0!</v>
      </c>
      <c r="AT653" s="350"/>
      <c r="AU653" s="350"/>
      <c r="AV653" s="350"/>
      <c r="AW653" s="350"/>
      <c r="AX653" s="350"/>
      <c r="AY653" s="350"/>
      <c r="AZ653" s="350"/>
      <c r="BA653" s="350"/>
      <c r="BB653" s="350"/>
      <c r="BC653" s="350"/>
      <c r="BD653" s="350"/>
      <c r="BE653" s="356">
        <f t="shared" si="843"/>
        <v>0</v>
      </c>
      <c r="BF653" s="353" t="e">
        <f t="shared" si="850"/>
        <v>#DIV/0!</v>
      </c>
      <c r="BG653" s="350"/>
      <c r="BH653" s="353" t="e">
        <f t="shared" si="851"/>
        <v>#DIV/0!</v>
      </c>
      <c r="BI653" s="350"/>
      <c r="BJ653" s="350"/>
      <c r="BK653" s="352"/>
      <c r="BL653" s="353"/>
    </row>
    <row r="654" spans="2:64" s="43" customFormat="1" ht="43.5" hidden="1" customHeight="1" x14ac:dyDescent="0.25">
      <c r="B654" s="450"/>
      <c r="C654" s="200" t="s">
        <v>253</v>
      </c>
      <c r="D654" s="355"/>
      <c r="E654" s="355"/>
      <c r="F654" s="355"/>
      <c r="G654" s="355"/>
      <c r="H654" s="355"/>
      <c r="I654" s="355"/>
      <c r="J654" s="355"/>
      <c r="K654" s="354">
        <f t="shared" si="837"/>
        <v>0</v>
      </c>
      <c r="L654" s="348"/>
      <c r="M654" s="348"/>
      <c r="N654" s="348"/>
      <c r="O654" s="348"/>
      <c r="P654" s="354">
        <f t="shared" si="838"/>
        <v>0</v>
      </c>
      <c r="Q654" s="349" t="e">
        <f t="shared" si="829"/>
        <v>#DIV/0!</v>
      </c>
      <c r="R654" s="348"/>
      <c r="S654" s="349" t="e">
        <f t="shared" si="845"/>
        <v>#DIV/0!</v>
      </c>
      <c r="T654" s="349"/>
      <c r="U654" s="349"/>
      <c r="V654" s="347"/>
      <c r="W654" s="347"/>
      <c r="X654" s="347"/>
      <c r="Y654" s="338" t="e">
        <f t="shared" si="830"/>
        <v>#DIV/0!</v>
      </c>
      <c r="Z654" s="354">
        <f t="shared" si="839"/>
        <v>0</v>
      </c>
      <c r="AA654" s="349" t="e">
        <f t="shared" si="831"/>
        <v>#DIV/0!</v>
      </c>
      <c r="AB654" s="347"/>
      <c r="AC654" s="349" t="e">
        <f t="shared" si="846"/>
        <v>#DIV/0!</v>
      </c>
      <c r="AD654" s="349"/>
      <c r="AE654" s="349"/>
      <c r="AF654" s="347"/>
      <c r="AG654" s="347"/>
      <c r="AH654" s="347"/>
      <c r="AI654" s="338" t="e">
        <f t="shared" si="832"/>
        <v>#DIV/0!</v>
      </c>
      <c r="AJ654" s="354">
        <f t="shared" si="840"/>
        <v>0</v>
      </c>
      <c r="AK654" s="349" t="e">
        <f t="shared" si="833"/>
        <v>#DIV/0!</v>
      </c>
      <c r="AL654" s="347"/>
      <c r="AM654" s="338" t="e">
        <f t="shared" si="847"/>
        <v>#DIV/0!</v>
      </c>
      <c r="AN654" s="338"/>
      <c r="AO654" s="338"/>
      <c r="AP654" s="347"/>
      <c r="AQ654" s="347"/>
      <c r="AR654" s="354">
        <f t="shared" si="841"/>
        <v>0</v>
      </c>
      <c r="AS654" s="349" t="e">
        <f t="shared" si="834"/>
        <v>#DIV/0!</v>
      </c>
      <c r="AT654" s="350"/>
      <c r="AU654" s="350"/>
      <c r="AV654" s="350"/>
      <c r="AW654" s="350"/>
      <c r="AX654" s="350"/>
      <c r="AY654" s="350"/>
      <c r="AZ654" s="350"/>
      <c r="BA654" s="350"/>
      <c r="BB654" s="350"/>
      <c r="BC654" s="350"/>
      <c r="BD654" s="350"/>
      <c r="BE654" s="356">
        <f t="shared" si="843"/>
        <v>0</v>
      </c>
      <c r="BF654" s="353" t="e">
        <f t="shared" si="850"/>
        <v>#DIV/0!</v>
      </c>
      <c r="BG654" s="350"/>
      <c r="BH654" s="353" t="e">
        <f t="shared" si="851"/>
        <v>#DIV/0!</v>
      </c>
      <c r="BI654" s="350"/>
      <c r="BJ654" s="350"/>
      <c r="BK654" s="352"/>
      <c r="BL654" s="353"/>
    </row>
    <row r="655" spans="2:64" s="43" customFormat="1" ht="43.5" hidden="1" customHeight="1" x14ac:dyDescent="0.25">
      <c r="B655" s="450"/>
      <c r="C655" s="200" t="s">
        <v>256</v>
      </c>
      <c r="D655" s="355"/>
      <c r="E655" s="355"/>
      <c r="F655" s="355"/>
      <c r="G655" s="355"/>
      <c r="H655" s="355"/>
      <c r="I655" s="355"/>
      <c r="J655" s="355"/>
      <c r="K655" s="354">
        <f t="shared" si="837"/>
        <v>0</v>
      </c>
      <c r="L655" s="348"/>
      <c r="M655" s="348"/>
      <c r="N655" s="348"/>
      <c r="O655" s="348"/>
      <c r="P655" s="354">
        <f t="shared" si="838"/>
        <v>0</v>
      </c>
      <c r="Q655" s="349" t="e">
        <f t="shared" si="829"/>
        <v>#DIV/0!</v>
      </c>
      <c r="R655" s="348"/>
      <c r="S655" s="349" t="e">
        <f t="shared" si="845"/>
        <v>#DIV/0!</v>
      </c>
      <c r="T655" s="349"/>
      <c r="U655" s="349"/>
      <c r="V655" s="347"/>
      <c r="W655" s="347"/>
      <c r="X655" s="347"/>
      <c r="Y655" s="338" t="e">
        <f t="shared" si="830"/>
        <v>#DIV/0!</v>
      </c>
      <c r="Z655" s="354">
        <f t="shared" si="839"/>
        <v>0</v>
      </c>
      <c r="AA655" s="349" t="e">
        <f t="shared" si="831"/>
        <v>#DIV/0!</v>
      </c>
      <c r="AB655" s="347"/>
      <c r="AC655" s="349" t="e">
        <f t="shared" si="846"/>
        <v>#DIV/0!</v>
      </c>
      <c r="AD655" s="349"/>
      <c r="AE655" s="349"/>
      <c r="AF655" s="347"/>
      <c r="AG655" s="347"/>
      <c r="AH655" s="347"/>
      <c r="AI655" s="338" t="e">
        <f t="shared" si="832"/>
        <v>#DIV/0!</v>
      </c>
      <c r="AJ655" s="354">
        <f t="shared" si="840"/>
        <v>0</v>
      </c>
      <c r="AK655" s="349" t="e">
        <f t="shared" si="833"/>
        <v>#DIV/0!</v>
      </c>
      <c r="AL655" s="347"/>
      <c r="AM655" s="338" t="e">
        <f t="shared" si="847"/>
        <v>#DIV/0!</v>
      </c>
      <c r="AN655" s="338"/>
      <c r="AO655" s="338"/>
      <c r="AP655" s="347"/>
      <c r="AQ655" s="347"/>
      <c r="AR655" s="354">
        <f t="shared" si="841"/>
        <v>0</v>
      </c>
      <c r="AS655" s="349" t="e">
        <f t="shared" si="834"/>
        <v>#DIV/0!</v>
      </c>
      <c r="AT655" s="350"/>
      <c r="AU655" s="350"/>
      <c r="AV655" s="350"/>
      <c r="AW655" s="350"/>
      <c r="AX655" s="350"/>
      <c r="AY655" s="350"/>
      <c r="AZ655" s="350"/>
      <c r="BA655" s="350"/>
      <c r="BB655" s="350"/>
      <c r="BC655" s="350"/>
      <c r="BD655" s="350"/>
      <c r="BE655" s="356">
        <f t="shared" si="843"/>
        <v>0</v>
      </c>
      <c r="BF655" s="353" t="e">
        <f t="shared" si="850"/>
        <v>#DIV/0!</v>
      </c>
      <c r="BG655" s="350"/>
      <c r="BH655" s="353" t="e">
        <f t="shared" si="851"/>
        <v>#DIV/0!</v>
      </c>
      <c r="BI655" s="350"/>
      <c r="BJ655" s="350"/>
      <c r="BK655" s="352"/>
      <c r="BL655" s="353"/>
    </row>
    <row r="656" spans="2:64" s="43" customFormat="1" ht="43.5" hidden="1" customHeight="1" x14ac:dyDescent="0.25">
      <c r="B656" s="450"/>
      <c r="C656" s="200" t="s">
        <v>253</v>
      </c>
      <c r="D656" s="355"/>
      <c r="E656" s="355"/>
      <c r="F656" s="355"/>
      <c r="G656" s="355"/>
      <c r="H656" s="355"/>
      <c r="I656" s="355"/>
      <c r="J656" s="355"/>
      <c r="K656" s="354">
        <f t="shared" si="837"/>
        <v>0</v>
      </c>
      <c r="L656" s="348"/>
      <c r="M656" s="348"/>
      <c r="N656" s="348"/>
      <c r="O656" s="348"/>
      <c r="P656" s="354">
        <f t="shared" si="838"/>
        <v>0</v>
      </c>
      <c r="Q656" s="349" t="e">
        <f t="shared" si="829"/>
        <v>#DIV/0!</v>
      </c>
      <c r="R656" s="348"/>
      <c r="S656" s="349" t="e">
        <f t="shared" si="845"/>
        <v>#DIV/0!</v>
      </c>
      <c r="T656" s="349"/>
      <c r="U656" s="349"/>
      <c r="V656" s="347"/>
      <c r="W656" s="347"/>
      <c r="X656" s="347"/>
      <c r="Y656" s="338" t="e">
        <f t="shared" si="830"/>
        <v>#DIV/0!</v>
      </c>
      <c r="Z656" s="354">
        <f t="shared" si="839"/>
        <v>0</v>
      </c>
      <c r="AA656" s="349" t="e">
        <f t="shared" si="831"/>
        <v>#DIV/0!</v>
      </c>
      <c r="AB656" s="347"/>
      <c r="AC656" s="349" t="e">
        <f t="shared" si="846"/>
        <v>#DIV/0!</v>
      </c>
      <c r="AD656" s="349"/>
      <c r="AE656" s="349"/>
      <c r="AF656" s="347"/>
      <c r="AG656" s="347"/>
      <c r="AH656" s="347"/>
      <c r="AI656" s="338" t="e">
        <f t="shared" si="832"/>
        <v>#DIV/0!</v>
      </c>
      <c r="AJ656" s="354">
        <f t="shared" si="840"/>
        <v>0</v>
      </c>
      <c r="AK656" s="349" t="e">
        <f t="shared" si="833"/>
        <v>#DIV/0!</v>
      </c>
      <c r="AL656" s="347"/>
      <c r="AM656" s="338" t="e">
        <f t="shared" si="847"/>
        <v>#DIV/0!</v>
      </c>
      <c r="AN656" s="338"/>
      <c r="AO656" s="338"/>
      <c r="AP656" s="347"/>
      <c r="AQ656" s="347"/>
      <c r="AR656" s="354">
        <f t="shared" si="841"/>
        <v>0</v>
      </c>
      <c r="AS656" s="349" t="e">
        <f t="shared" si="834"/>
        <v>#DIV/0!</v>
      </c>
      <c r="AT656" s="350"/>
      <c r="AU656" s="350"/>
      <c r="AV656" s="350"/>
      <c r="AW656" s="350"/>
      <c r="AX656" s="350"/>
      <c r="AY656" s="350"/>
      <c r="AZ656" s="350"/>
      <c r="BA656" s="350"/>
      <c r="BB656" s="350"/>
      <c r="BC656" s="350"/>
      <c r="BD656" s="350"/>
      <c r="BE656" s="356">
        <f t="shared" si="843"/>
        <v>0</v>
      </c>
      <c r="BF656" s="353" t="e">
        <f t="shared" si="850"/>
        <v>#DIV/0!</v>
      </c>
      <c r="BG656" s="350"/>
      <c r="BH656" s="353" t="e">
        <f t="shared" si="851"/>
        <v>#DIV/0!</v>
      </c>
      <c r="BI656" s="350"/>
      <c r="BJ656" s="350"/>
      <c r="BK656" s="352"/>
      <c r="BL656" s="353"/>
    </row>
    <row r="657" spans="2:64" s="43" customFormat="1" ht="43.5" hidden="1" customHeight="1" x14ac:dyDescent="0.25">
      <c r="B657" s="450"/>
      <c r="C657" s="200" t="s">
        <v>256</v>
      </c>
      <c r="D657" s="355"/>
      <c r="E657" s="355"/>
      <c r="F657" s="355"/>
      <c r="G657" s="355"/>
      <c r="H657" s="355"/>
      <c r="I657" s="355"/>
      <c r="J657" s="355"/>
      <c r="K657" s="354">
        <f t="shared" si="837"/>
        <v>0</v>
      </c>
      <c r="L657" s="348"/>
      <c r="M657" s="348"/>
      <c r="N657" s="348"/>
      <c r="O657" s="348"/>
      <c r="P657" s="354">
        <f t="shared" si="838"/>
        <v>0</v>
      </c>
      <c r="Q657" s="349" t="e">
        <f t="shared" si="829"/>
        <v>#DIV/0!</v>
      </c>
      <c r="R657" s="348"/>
      <c r="S657" s="349" t="e">
        <f t="shared" si="845"/>
        <v>#DIV/0!</v>
      </c>
      <c r="T657" s="349"/>
      <c r="U657" s="349"/>
      <c r="V657" s="347"/>
      <c r="W657" s="347"/>
      <c r="X657" s="347"/>
      <c r="Y657" s="338" t="e">
        <f t="shared" si="830"/>
        <v>#DIV/0!</v>
      </c>
      <c r="Z657" s="354">
        <f t="shared" si="839"/>
        <v>0</v>
      </c>
      <c r="AA657" s="349" t="e">
        <f t="shared" si="831"/>
        <v>#DIV/0!</v>
      </c>
      <c r="AB657" s="347"/>
      <c r="AC657" s="349" t="e">
        <f t="shared" si="846"/>
        <v>#DIV/0!</v>
      </c>
      <c r="AD657" s="349"/>
      <c r="AE657" s="349"/>
      <c r="AF657" s="347"/>
      <c r="AG657" s="347"/>
      <c r="AH657" s="347"/>
      <c r="AI657" s="338" t="e">
        <f t="shared" si="832"/>
        <v>#DIV/0!</v>
      </c>
      <c r="AJ657" s="354">
        <f t="shared" si="840"/>
        <v>0</v>
      </c>
      <c r="AK657" s="349" t="e">
        <f t="shared" si="833"/>
        <v>#DIV/0!</v>
      </c>
      <c r="AL657" s="347"/>
      <c r="AM657" s="338" t="e">
        <f t="shared" si="847"/>
        <v>#DIV/0!</v>
      </c>
      <c r="AN657" s="338"/>
      <c r="AO657" s="338"/>
      <c r="AP657" s="347"/>
      <c r="AQ657" s="347"/>
      <c r="AR657" s="354">
        <f t="shared" si="841"/>
        <v>0</v>
      </c>
      <c r="AS657" s="349" t="e">
        <f t="shared" si="834"/>
        <v>#DIV/0!</v>
      </c>
      <c r="AT657" s="350"/>
      <c r="AU657" s="350"/>
      <c r="AV657" s="350"/>
      <c r="AW657" s="350"/>
      <c r="AX657" s="350"/>
      <c r="AY657" s="350"/>
      <c r="AZ657" s="350"/>
      <c r="BA657" s="350"/>
      <c r="BB657" s="350"/>
      <c r="BC657" s="350"/>
      <c r="BD657" s="350"/>
      <c r="BE657" s="356">
        <f t="shared" si="843"/>
        <v>0</v>
      </c>
      <c r="BF657" s="353" t="e">
        <f t="shared" si="850"/>
        <v>#DIV/0!</v>
      </c>
      <c r="BG657" s="350"/>
      <c r="BH657" s="353" t="e">
        <f t="shared" si="851"/>
        <v>#DIV/0!</v>
      </c>
      <c r="BI657" s="350"/>
      <c r="BJ657" s="350"/>
      <c r="BK657" s="352"/>
      <c r="BL657" s="353"/>
    </row>
    <row r="658" spans="2:64" s="43" customFormat="1" ht="123.75" customHeight="1" x14ac:dyDescent="0.25">
      <c r="B658" s="484">
        <v>2</v>
      </c>
      <c r="C658" s="197" t="s">
        <v>253</v>
      </c>
      <c r="D658" s="355"/>
      <c r="E658" s="355"/>
      <c r="F658" s="355"/>
      <c r="G658" s="355"/>
      <c r="H658" s="355"/>
      <c r="I658" s="355"/>
      <c r="J658" s="355"/>
      <c r="K658" s="354">
        <f t="shared" ref="K658" si="852">L658+O658</f>
        <v>24421.366969999999</v>
      </c>
      <c r="L658" s="348"/>
      <c r="M658" s="348"/>
      <c r="N658" s="348"/>
      <c r="O658" s="354">
        <f>'[7]2023_2025'!$BN$649</f>
        <v>24421.366969999999</v>
      </c>
      <c r="P658" s="354">
        <f t="shared" si="838"/>
        <v>24421.366969999999</v>
      </c>
      <c r="Q658" s="338">
        <f t="shared" si="829"/>
        <v>1</v>
      </c>
      <c r="R658" s="348"/>
      <c r="S658" s="349"/>
      <c r="T658" s="349"/>
      <c r="U658" s="349"/>
      <c r="V658" s="347"/>
      <c r="W658" s="347"/>
      <c r="X658" s="354">
        <f>'[7]2023_2025'!$BN$649</f>
        <v>24421.366969999999</v>
      </c>
      <c r="Y658" s="338">
        <f t="shared" si="830"/>
        <v>1</v>
      </c>
      <c r="Z658" s="354">
        <f t="shared" si="839"/>
        <v>24421.366969999999</v>
      </c>
      <c r="AA658" s="338">
        <v>0</v>
      </c>
      <c r="AB658" s="347"/>
      <c r="AC658" s="349"/>
      <c r="AD658" s="349"/>
      <c r="AE658" s="349"/>
      <c r="AF658" s="347"/>
      <c r="AG658" s="347"/>
      <c r="AH658" s="354">
        <f>'[7]2023_2025'!$BN$649</f>
        <v>24421.366969999999</v>
      </c>
      <c r="AI658" s="338">
        <f t="shared" si="832"/>
        <v>1</v>
      </c>
      <c r="AJ658" s="354">
        <f t="shared" si="840"/>
        <v>24421.366969999999</v>
      </c>
      <c r="AK658" s="338">
        <f t="shared" si="833"/>
        <v>1</v>
      </c>
      <c r="AL658" s="347"/>
      <c r="AM658" s="338"/>
      <c r="AN658" s="338"/>
      <c r="AO658" s="338"/>
      <c r="AP658" s="347"/>
      <c r="AQ658" s="347"/>
      <c r="AR658" s="354">
        <f t="shared" si="841"/>
        <v>24421.366969999999</v>
      </c>
      <c r="AS658" s="338">
        <f t="shared" si="834"/>
        <v>1</v>
      </c>
      <c r="AT658" s="350"/>
      <c r="AU658" s="350"/>
      <c r="AV658" s="350"/>
      <c r="AW658" s="350"/>
      <c r="AX658" s="350"/>
      <c r="AY658" s="350"/>
      <c r="AZ658" s="350"/>
      <c r="BA658" s="350"/>
      <c r="BB658" s="350"/>
      <c r="BC658" s="350"/>
      <c r="BD658" s="350"/>
      <c r="BE658" s="356"/>
      <c r="BF658" s="353"/>
      <c r="BG658" s="350"/>
      <c r="BH658" s="353"/>
      <c r="BI658" s="350"/>
      <c r="BJ658" s="350"/>
      <c r="BK658" s="352"/>
      <c r="BL658" s="353"/>
    </row>
    <row r="659" spans="2:64" s="87" customFormat="1" ht="224.25" customHeight="1" x14ac:dyDescent="0.25">
      <c r="B659" s="346">
        <v>2</v>
      </c>
      <c r="C659" s="216" t="s">
        <v>416</v>
      </c>
      <c r="D659" s="347"/>
      <c r="E659" s="347"/>
      <c r="F659" s="347"/>
      <c r="G659" s="347"/>
      <c r="H659" s="347"/>
      <c r="I659" s="347"/>
      <c r="J659" s="347"/>
      <c r="K659" s="348">
        <f>O659</f>
        <v>2793.5635000000002</v>
      </c>
      <c r="L659" s="348"/>
      <c r="M659" s="348"/>
      <c r="N659" s="348"/>
      <c r="O659" s="348">
        <f>'[7]2023_2025'!$BJ$648</f>
        <v>2793.5635000000002</v>
      </c>
      <c r="P659" s="348">
        <f>X659</f>
        <v>860.56191000000001</v>
      </c>
      <c r="Q659" s="349">
        <f t="shared" ref="Q659" si="853">P659/K659</f>
        <v>0.30805167306918207</v>
      </c>
      <c r="R659" s="348"/>
      <c r="S659" s="349"/>
      <c r="T659" s="349"/>
      <c r="U659" s="349"/>
      <c r="V659" s="347"/>
      <c r="W659" s="347"/>
      <c r="X659" s="348">
        <v>860.56191000000001</v>
      </c>
      <c r="Y659" s="349">
        <f>X659/O659</f>
        <v>0.30805167306918207</v>
      </c>
      <c r="Z659" s="348">
        <f>AH659</f>
        <v>2793.5635000000002</v>
      </c>
      <c r="AA659" s="349">
        <f>Z659/K659</f>
        <v>1</v>
      </c>
      <c r="AB659" s="347"/>
      <c r="AC659" s="349"/>
      <c r="AD659" s="349"/>
      <c r="AE659" s="349"/>
      <c r="AF659" s="347"/>
      <c r="AG659" s="347"/>
      <c r="AH659" s="348">
        <f>O659</f>
        <v>2793.5635000000002</v>
      </c>
      <c r="AI659" s="349">
        <f t="shared" si="832"/>
        <v>1</v>
      </c>
      <c r="AJ659" s="348">
        <f>AR659</f>
        <v>2793.5635000000002</v>
      </c>
      <c r="AK659" s="349">
        <f t="shared" si="833"/>
        <v>1</v>
      </c>
      <c r="AL659" s="347"/>
      <c r="AM659" s="338"/>
      <c r="AN659" s="338"/>
      <c r="AO659" s="338"/>
      <c r="AP659" s="347"/>
      <c r="AQ659" s="347"/>
      <c r="AR659" s="348">
        <f>O659</f>
        <v>2793.5635000000002</v>
      </c>
      <c r="AS659" s="349">
        <f t="shared" si="834"/>
        <v>1</v>
      </c>
      <c r="AT659" s="350"/>
      <c r="AU659" s="350"/>
      <c r="AV659" s="350"/>
      <c r="AW659" s="350"/>
      <c r="AX659" s="350"/>
      <c r="AY659" s="350"/>
      <c r="AZ659" s="350"/>
      <c r="BA659" s="350"/>
      <c r="BB659" s="350"/>
      <c r="BC659" s="350"/>
      <c r="BD659" s="350"/>
      <c r="BE659" s="352"/>
      <c r="BF659" s="353"/>
      <c r="BG659" s="350"/>
      <c r="BH659" s="353">
        <f t="shared" si="851"/>
        <v>0</v>
      </c>
      <c r="BI659" s="350"/>
      <c r="BJ659" s="350"/>
      <c r="BK659" s="352"/>
      <c r="BL659" s="353"/>
    </row>
    <row r="660" spans="2:64" s="87" customFormat="1" ht="176.25" customHeight="1" x14ac:dyDescent="0.25">
      <c r="B660" s="346" t="s">
        <v>71</v>
      </c>
      <c r="C660" s="216" t="s">
        <v>417</v>
      </c>
      <c r="D660" s="347"/>
      <c r="E660" s="347"/>
      <c r="F660" s="347"/>
      <c r="G660" s="347"/>
      <c r="H660" s="347"/>
      <c r="I660" s="347"/>
      <c r="J660" s="347"/>
      <c r="K660" s="348">
        <f>L660</f>
        <v>20741.143410000001</v>
      </c>
      <c r="L660" s="348">
        <f>L661+L662+L663</f>
        <v>20741.143410000001</v>
      </c>
      <c r="M660" s="348"/>
      <c r="N660" s="348"/>
      <c r="O660" s="348"/>
      <c r="P660" s="348">
        <f>R660</f>
        <v>13244.51383</v>
      </c>
      <c r="Q660" s="349">
        <f>P660/K660</f>
        <v>0.63856237663418192</v>
      </c>
      <c r="R660" s="348">
        <f>R661+R662+R663</f>
        <v>13244.51383</v>
      </c>
      <c r="S660" s="349">
        <f>R660/L660</f>
        <v>0.63856237663418192</v>
      </c>
      <c r="T660" s="349"/>
      <c r="U660" s="349"/>
      <c r="V660" s="347"/>
      <c r="W660" s="347"/>
      <c r="X660" s="347"/>
      <c r="Y660" s="349"/>
      <c r="Z660" s="348">
        <f>AB660</f>
        <v>9828.6434100000006</v>
      </c>
      <c r="AA660" s="349">
        <f>Z660/K660</f>
        <v>0.47387182161140073</v>
      </c>
      <c r="AB660" s="348">
        <f>AB661+AB662+AB663</f>
        <v>9828.6434100000006</v>
      </c>
      <c r="AC660" s="349">
        <f>AB660/L660</f>
        <v>0.47387182161140073</v>
      </c>
      <c r="AD660" s="349"/>
      <c r="AE660" s="349"/>
      <c r="AF660" s="347"/>
      <c r="AG660" s="347"/>
      <c r="AH660" s="347"/>
      <c r="AI660" s="349"/>
      <c r="AJ660" s="348">
        <f>AL660</f>
        <v>18741.143410000001</v>
      </c>
      <c r="AK660" s="349">
        <f>AJ660/K660</f>
        <v>0.90357330063897379</v>
      </c>
      <c r="AL660" s="348">
        <f>AL661+AL662+AL663</f>
        <v>18741.143410000001</v>
      </c>
      <c r="AM660" s="349">
        <f>AL660/L660</f>
        <v>0.90357330063897379</v>
      </c>
      <c r="AN660" s="349"/>
      <c r="AO660" s="349"/>
      <c r="AP660" s="347"/>
      <c r="AQ660" s="347"/>
      <c r="AR660" s="348"/>
      <c r="AS660" s="349"/>
      <c r="AT660" s="350"/>
      <c r="AU660" s="350"/>
      <c r="AV660" s="350"/>
      <c r="AW660" s="350"/>
      <c r="AX660" s="350"/>
      <c r="AY660" s="350"/>
      <c r="AZ660" s="350"/>
      <c r="BA660" s="350"/>
      <c r="BB660" s="350"/>
      <c r="BC660" s="350"/>
      <c r="BD660" s="350"/>
      <c r="BE660" s="352"/>
      <c r="BF660" s="353"/>
      <c r="BG660" s="350"/>
      <c r="BH660" s="353">
        <f t="shared" si="851"/>
        <v>0</v>
      </c>
      <c r="BI660" s="350"/>
      <c r="BJ660" s="350"/>
      <c r="BK660" s="352"/>
      <c r="BL660" s="353"/>
    </row>
    <row r="661" spans="2:64" s="43" customFormat="1" ht="119.25" customHeight="1" x14ac:dyDescent="0.25">
      <c r="B661" s="484">
        <v>1</v>
      </c>
      <c r="C661" s="197" t="s">
        <v>383</v>
      </c>
      <c r="D661" s="355"/>
      <c r="E661" s="355"/>
      <c r="F661" s="355"/>
      <c r="G661" s="355"/>
      <c r="H661" s="355"/>
      <c r="I661" s="355"/>
      <c r="J661" s="355"/>
      <c r="K661" s="354">
        <f t="shared" ref="K661:K663" si="854">L661+O661</f>
        <v>7160</v>
      </c>
      <c r="L661" s="354">
        <f>'[7]2023_2025'!$BL$652</f>
        <v>7160</v>
      </c>
      <c r="M661" s="354"/>
      <c r="N661" s="354"/>
      <c r="O661" s="354"/>
      <c r="P661" s="354">
        <f>R661</f>
        <v>0</v>
      </c>
      <c r="Q661" s="338">
        <f t="shared" ref="Q661:Q663" si="855">P661/K661</f>
        <v>0</v>
      </c>
      <c r="R661" s="354">
        <v>0</v>
      </c>
      <c r="S661" s="338">
        <f t="shared" ref="S661:S663" si="856">R661/L661</f>
        <v>0</v>
      </c>
      <c r="T661" s="338"/>
      <c r="U661" s="338"/>
      <c r="V661" s="355"/>
      <c r="W661" s="355"/>
      <c r="X661" s="355"/>
      <c r="Y661" s="338"/>
      <c r="Z661" s="354">
        <f t="shared" ref="Z661:Z663" si="857">AB661</f>
        <v>0</v>
      </c>
      <c r="AA661" s="338">
        <f t="shared" ref="AA661:AA663" si="858">Z661/K661</f>
        <v>0</v>
      </c>
      <c r="AB661" s="354">
        <v>0</v>
      </c>
      <c r="AC661" s="338">
        <f t="shared" ref="AC661:AC663" si="859">AB661/L661</f>
        <v>0</v>
      </c>
      <c r="AD661" s="338"/>
      <c r="AE661" s="338"/>
      <c r="AF661" s="355"/>
      <c r="AG661" s="355"/>
      <c r="AH661" s="355"/>
      <c r="AI661" s="338"/>
      <c r="AJ661" s="354">
        <f>AL661</f>
        <v>5160</v>
      </c>
      <c r="AK661" s="338">
        <f>AJ661/K661</f>
        <v>0.72067039106145248</v>
      </c>
      <c r="AL661" s="354">
        <f>[3]Лист1!$G$943</f>
        <v>5160</v>
      </c>
      <c r="AM661" s="338">
        <f>AL661/L661</f>
        <v>0.72067039106145248</v>
      </c>
      <c r="AN661" s="338"/>
      <c r="AO661" s="338"/>
      <c r="AP661" s="355"/>
      <c r="AQ661" s="355"/>
      <c r="AR661" s="354"/>
      <c r="AS661" s="338"/>
      <c r="AT661" s="351"/>
      <c r="AU661" s="351"/>
      <c r="AV661" s="351"/>
      <c r="AW661" s="351"/>
      <c r="AX661" s="351"/>
      <c r="AY661" s="351"/>
      <c r="AZ661" s="351"/>
      <c r="BA661" s="351"/>
      <c r="BB661" s="351"/>
      <c r="BC661" s="351"/>
      <c r="BD661" s="351"/>
      <c r="BE661" s="356"/>
      <c r="BF661" s="357"/>
      <c r="BG661" s="351"/>
      <c r="BH661" s="357"/>
      <c r="BI661" s="351"/>
      <c r="BJ661" s="351"/>
      <c r="BK661" s="356"/>
      <c r="BL661" s="357"/>
    </row>
    <row r="662" spans="2:64" s="43" customFormat="1" ht="119.25" customHeight="1" x14ac:dyDescent="0.25">
      <c r="B662" s="484">
        <v>2</v>
      </c>
      <c r="C662" s="197" t="s">
        <v>382</v>
      </c>
      <c r="D662" s="355"/>
      <c r="E662" s="355"/>
      <c r="F662" s="355"/>
      <c r="G662" s="355"/>
      <c r="H662" s="355"/>
      <c r="I662" s="355"/>
      <c r="J662" s="355"/>
      <c r="K662" s="354">
        <f t="shared" si="854"/>
        <v>9828.6434100000006</v>
      </c>
      <c r="L662" s="354">
        <f>'[7]2023_2025'!$BL$653</f>
        <v>9828.6434100000006</v>
      </c>
      <c r="M662" s="354"/>
      <c r="N662" s="354"/>
      <c r="O662" s="354"/>
      <c r="P662" s="354">
        <f>R662</f>
        <v>13244.51383</v>
      </c>
      <c r="Q662" s="338">
        <f t="shared" si="855"/>
        <v>1.3475424102297346</v>
      </c>
      <c r="R662" s="354">
        <f>[9]Лист1!$L$1044+[9]Лист1!$L$1045</f>
        <v>13244.51383</v>
      </c>
      <c r="S662" s="338">
        <f t="shared" si="856"/>
        <v>1.3475424102297346</v>
      </c>
      <c r="T662" s="338"/>
      <c r="U662" s="338"/>
      <c r="V662" s="355"/>
      <c r="W662" s="355"/>
      <c r="X662" s="355"/>
      <c r="Y662" s="338"/>
      <c r="Z662" s="354">
        <f t="shared" si="857"/>
        <v>9828.6434100000006</v>
      </c>
      <c r="AA662" s="338">
        <f t="shared" si="858"/>
        <v>1</v>
      </c>
      <c r="AB662" s="354">
        <f>L662</f>
        <v>9828.6434100000006</v>
      </c>
      <c r="AC662" s="338">
        <f t="shared" si="859"/>
        <v>1</v>
      </c>
      <c r="AD662" s="338"/>
      <c r="AE662" s="338"/>
      <c r="AF662" s="355"/>
      <c r="AG662" s="355"/>
      <c r="AH662" s="355"/>
      <c r="AI662" s="338"/>
      <c r="AJ662" s="354">
        <f t="shared" ref="AJ662:AJ663" si="860">AL662</f>
        <v>9828.6434100000006</v>
      </c>
      <c r="AK662" s="338">
        <f t="shared" ref="AK662:AK663" si="861">AJ662/K662</f>
        <v>1</v>
      </c>
      <c r="AL662" s="354">
        <f>[3]Лист1!$G$945</f>
        <v>9828.6434100000006</v>
      </c>
      <c r="AM662" s="338">
        <f t="shared" ref="AM662:AM663" si="862">AL662/L662</f>
        <v>1</v>
      </c>
      <c r="AN662" s="338"/>
      <c r="AO662" s="338"/>
      <c r="AP662" s="355"/>
      <c r="AQ662" s="355"/>
      <c r="AR662" s="354"/>
      <c r="AS662" s="338"/>
      <c r="AT662" s="351"/>
      <c r="AU662" s="351"/>
      <c r="AV662" s="351"/>
      <c r="AW662" s="351"/>
      <c r="AX662" s="351"/>
      <c r="AY662" s="351"/>
      <c r="AZ662" s="351"/>
      <c r="BA662" s="351"/>
      <c r="BB662" s="351"/>
      <c r="BC662" s="351"/>
      <c r="BD662" s="351"/>
      <c r="BE662" s="356"/>
      <c r="BF662" s="357"/>
      <c r="BG662" s="351"/>
      <c r="BH662" s="357"/>
      <c r="BI662" s="351"/>
      <c r="BJ662" s="351"/>
      <c r="BK662" s="356"/>
      <c r="BL662" s="357"/>
    </row>
    <row r="663" spans="2:64" s="43" customFormat="1" ht="111.75" customHeight="1" x14ac:dyDescent="0.25">
      <c r="B663" s="484">
        <v>3</v>
      </c>
      <c r="C663" s="197" t="s">
        <v>384</v>
      </c>
      <c r="D663" s="355"/>
      <c r="E663" s="355"/>
      <c r="F663" s="355"/>
      <c r="G663" s="355"/>
      <c r="H663" s="355"/>
      <c r="I663" s="355"/>
      <c r="J663" s="355"/>
      <c r="K663" s="354">
        <f t="shared" si="854"/>
        <v>3752.5</v>
      </c>
      <c r="L663" s="354">
        <f>'[7]2023_2025'!$BL$654</f>
        <v>3752.5</v>
      </c>
      <c r="M663" s="354"/>
      <c r="N663" s="354"/>
      <c r="O663" s="354"/>
      <c r="P663" s="354">
        <f>R663</f>
        <v>0</v>
      </c>
      <c r="Q663" s="338">
        <f t="shared" si="855"/>
        <v>0</v>
      </c>
      <c r="R663" s="354">
        <v>0</v>
      </c>
      <c r="S663" s="338">
        <f t="shared" si="856"/>
        <v>0</v>
      </c>
      <c r="T663" s="338"/>
      <c r="U663" s="338"/>
      <c r="V663" s="355"/>
      <c r="W663" s="355"/>
      <c r="X663" s="355"/>
      <c r="Y663" s="338"/>
      <c r="Z663" s="354">
        <f t="shared" si="857"/>
        <v>0</v>
      </c>
      <c r="AA663" s="338">
        <f t="shared" si="858"/>
        <v>0</v>
      </c>
      <c r="AB663" s="355">
        <v>0</v>
      </c>
      <c r="AC663" s="338">
        <f t="shared" si="859"/>
        <v>0</v>
      </c>
      <c r="AD663" s="338"/>
      <c r="AE663" s="338"/>
      <c r="AF663" s="355"/>
      <c r="AG663" s="355"/>
      <c r="AH663" s="355"/>
      <c r="AI663" s="338"/>
      <c r="AJ663" s="354">
        <f t="shared" si="860"/>
        <v>3752.5</v>
      </c>
      <c r="AK663" s="338">
        <f t="shared" si="861"/>
        <v>1</v>
      </c>
      <c r="AL663" s="354">
        <f>[3]Лист1!$G$942</f>
        <v>3752.5</v>
      </c>
      <c r="AM663" s="338">
        <f t="shared" si="862"/>
        <v>1</v>
      </c>
      <c r="AN663" s="338"/>
      <c r="AO663" s="338"/>
      <c r="AP663" s="355"/>
      <c r="AQ663" s="355"/>
      <c r="AR663" s="354"/>
      <c r="AS663" s="338"/>
      <c r="AT663" s="351"/>
      <c r="AU663" s="351"/>
      <c r="AV663" s="351"/>
      <c r="AW663" s="351"/>
      <c r="AX663" s="351"/>
      <c r="AY663" s="351"/>
      <c r="AZ663" s="351"/>
      <c r="BA663" s="351"/>
      <c r="BB663" s="351"/>
      <c r="BC663" s="351"/>
      <c r="BD663" s="351"/>
      <c r="BE663" s="356"/>
      <c r="BF663" s="357"/>
      <c r="BG663" s="351"/>
      <c r="BH663" s="357"/>
      <c r="BI663" s="351"/>
      <c r="BJ663" s="351"/>
      <c r="BK663" s="356"/>
      <c r="BL663" s="357"/>
    </row>
    <row r="664" spans="2:64" s="45" customFormat="1" ht="43.5" customHeight="1" x14ac:dyDescent="0.25">
      <c r="B664" s="495"/>
      <c r="C664" s="200" t="s">
        <v>258</v>
      </c>
      <c r="D664" s="303"/>
      <c r="E664" s="303"/>
      <c r="F664" s="303"/>
      <c r="G664" s="303"/>
      <c r="H664" s="303"/>
      <c r="I664" s="303"/>
      <c r="J664" s="303"/>
      <c r="K664" s="229">
        <f>L664+N664+O664</f>
        <v>72865.015880000006</v>
      </c>
      <c r="L664" s="229">
        <f>L660</f>
        <v>20741.143410000001</v>
      </c>
      <c r="M664" s="229"/>
      <c r="N664" s="229">
        <f>N647+N619</f>
        <v>0</v>
      </c>
      <c r="O664" s="229">
        <f>O619+O659</f>
        <v>52123.872470000002</v>
      </c>
      <c r="P664" s="229">
        <f>R664+X664</f>
        <v>38526.442710000003</v>
      </c>
      <c r="Q664" s="342">
        <f>P664/K664</f>
        <v>0.52873717578609269</v>
      </c>
      <c r="R664" s="229">
        <f>R660</f>
        <v>13244.51383</v>
      </c>
      <c r="S664" s="342">
        <f t="shared" si="845"/>
        <v>0.63856237663418192</v>
      </c>
      <c r="T664" s="342"/>
      <c r="U664" s="342"/>
      <c r="V664" s="229">
        <f>V647+V619</f>
        <v>0</v>
      </c>
      <c r="W664" s="229">
        <f>W647+W619</f>
        <v>0</v>
      </c>
      <c r="X664" s="229">
        <f>X619+X659</f>
        <v>25281.928879999999</v>
      </c>
      <c r="Y664" s="342">
        <f>X664/O664</f>
        <v>0.48503550641888826</v>
      </c>
      <c r="Z664" s="229">
        <f>Z647+Z619+Z659+Z660</f>
        <v>43421.323940000002</v>
      </c>
      <c r="AA664" s="342">
        <f t="shared" ref="AA664" si="863">Z664/K664</f>
        <v>0.59591456085743189</v>
      </c>
      <c r="AB664" s="229">
        <f>AB660</f>
        <v>9828.6434100000006</v>
      </c>
      <c r="AC664" s="342">
        <f t="shared" si="846"/>
        <v>0.47387182161140073</v>
      </c>
      <c r="AD664" s="342"/>
      <c r="AE664" s="342"/>
      <c r="AF664" s="303"/>
      <c r="AG664" s="303"/>
      <c r="AH664" s="229">
        <f>AH619+AH659</f>
        <v>33592.680529999998</v>
      </c>
      <c r="AI664" s="342">
        <f>AH664/O664</f>
        <v>0.64447783593466379</v>
      </c>
      <c r="AJ664" s="229">
        <f t="shared" ref="AJ664" si="864">AL664+AP664+AR664</f>
        <v>70865.015880000006</v>
      </c>
      <c r="AK664" s="342">
        <f t="shared" ref="AK664" si="865">AJ664/K664</f>
        <v>0.97255198567041057</v>
      </c>
      <c r="AL664" s="229">
        <f>AL660</f>
        <v>18741.143410000001</v>
      </c>
      <c r="AM664" s="338">
        <f t="shared" si="847"/>
        <v>0.90357330063897379</v>
      </c>
      <c r="AN664" s="338"/>
      <c r="AO664" s="338"/>
      <c r="AP664" s="303"/>
      <c r="AQ664" s="303"/>
      <c r="AR664" s="229">
        <f>AR619+AR659</f>
        <v>52123.872470000002</v>
      </c>
      <c r="AS664" s="342">
        <f t="shared" ref="AS664" si="866">AR664/O664</f>
        <v>1</v>
      </c>
      <c r="AT664" s="331"/>
      <c r="AU664" s="331"/>
      <c r="AV664" s="331"/>
      <c r="AW664" s="331"/>
      <c r="AX664" s="331"/>
      <c r="AY664" s="331"/>
      <c r="AZ664" s="331"/>
      <c r="BA664" s="331"/>
      <c r="BB664" s="331"/>
      <c r="BC664" s="331"/>
      <c r="BD664" s="331"/>
      <c r="BE664" s="230">
        <f t="shared" si="843"/>
        <v>18531.191939999997</v>
      </c>
      <c r="BF664" s="343">
        <f>BE664/K664</f>
        <v>0.25432221095674584</v>
      </c>
      <c r="BG664" s="230">
        <f>BG647+BG619</f>
        <v>0</v>
      </c>
      <c r="BH664" s="343">
        <f t="shared" si="851"/>
        <v>0</v>
      </c>
      <c r="BI664" s="331"/>
      <c r="BJ664" s="331"/>
      <c r="BK664" s="230">
        <f>BK647+BK619</f>
        <v>18531.191939999997</v>
      </c>
      <c r="BL664" s="343">
        <f t="shared" ref="BL664" si="867">BK664/AL664</f>
        <v>0.98879729665331006</v>
      </c>
    </row>
    <row r="665" spans="2:64" s="38" customFormat="1" ht="46.5" customHeight="1" x14ac:dyDescent="0.25">
      <c r="B665" s="576" t="s">
        <v>106</v>
      </c>
      <c r="C665" s="577"/>
      <c r="D665" s="577"/>
      <c r="E665" s="577"/>
      <c r="F665" s="577"/>
      <c r="G665" s="577"/>
      <c r="H665" s="577"/>
      <c r="I665" s="577"/>
      <c r="J665" s="577"/>
      <c r="K665" s="577"/>
      <c r="L665" s="577"/>
      <c r="M665" s="577"/>
      <c r="N665" s="577"/>
      <c r="O665" s="577"/>
      <c r="P665" s="577"/>
      <c r="Q665" s="577"/>
      <c r="R665" s="577"/>
      <c r="S665" s="577"/>
      <c r="T665" s="577"/>
      <c r="U665" s="577"/>
      <c r="V665" s="577"/>
      <c r="W665" s="577"/>
      <c r="X665" s="577"/>
      <c r="Y665" s="577"/>
      <c r="Z665" s="577"/>
      <c r="AA665" s="577"/>
      <c r="AB665" s="577"/>
      <c r="AC665" s="577"/>
      <c r="AD665" s="577"/>
      <c r="AE665" s="577"/>
      <c r="AF665" s="577"/>
      <c r="AG665" s="577"/>
      <c r="AH665" s="577"/>
      <c r="AI665" s="577"/>
      <c r="AJ665" s="577"/>
      <c r="AK665" s="577"/>
      <c r="AL665" s="577"/>
      <c r="AM665" s="577"/>
      <c r="AN665" s="577"/>
      <c r="AO665" s="577"/>
      <c r="AP665" s="577"/>
      <c r="AQ665" s="577"/>
      <c r="AR665" s="577"/>
      <c r="AS665" s="577"/>
      <c r="AT665" s="577"/>
      <c r="AU665" s="577"/>
      <c r="AV665" s="577"/>
      <c r="AW665" s="577"/>
      <c r="AX665" s="577"/>
      <c r="AY665" s="577"/>
      <c r="AZ665" s="577"/>
      <c r="BA665" s="577"/>
      <c r="BB665" s="577"/>
      <c r="BC665" s="577"/>
      <c r="BD665" s="577"/>
      <c r="BE665" s="577"/>
      <c r="BF665" s="577"/>
      <c r="BG665" s="577"/>
      <c r="BH665" s="577"/>
      <c r="BI665" s="577"/>
      <c r="BJ665" s="577"/>
      <c r="BK665" s="577"/>
      <c r="BL665" s="577"/>
    </row>
    <row r="666" spans="2:64" s="87" customFormat="1" ht="160.5" hidden="1" customHeight="1" x14ac:dyDescent="0.25">
      <c r="B666" s="346">
        <v>1</v>
      </c>
      <c r="C666" s="216" t="s">
        <v>259</v>
      </c>
      <c r="D666" s="347">
        <f>SUM(D676:D677)</f>
        <v>0</v>
      </c>
      <c r="E666" s="347"/>
      <c r="F666" s="347"/>
      <c r="G666" s="347"/>
      <c r="H666" s="347"/>
      <c r="I666" s="347"/>
      <c r="J666" s="347"/>
      <c r="K666" s="347">
        <f>L666+N666+O666</f>
        <v>0</v>
      </c>
      <c r="L666" s="347">
        <v>0</v>
      </c>
      <c r="M666" s="347"/>
      <c r="N666" s="347">
        <v>0</v>
      </c>
      <c r="O666" s="347">
        <f>O667+O668</f>
        <v>0</v>
      </c>
      <c r="P666" s="347">
        <f>R666+V666+X666</f>
        <v>16901.862860000001</v>
      </c>
      <c r="Q666" s="347"/>
      <c r="R666" s="347">
        <f>R676+R677</f>
        <v>0</v>
      </c>
      <c r="S666" s="347"/>
      <c r="T666" s="347"/>
      <c r="U666" s="347"/>
      <c r="V666" s="347">
        <v>0</v>
      </c>
      <c r="W666" s="347"/>
      <c r="X666" s="347">
        <f>SUM(X676:X677)</f>
        <v>16901.862860000001</v>
      </c>
      <c r="Y666" s="347"/>
      <c r="Z666" s="347">
        <f>AB666+AF666+AH666</f>
        <v>0</v>
      </c>
      <c r="AA666" s="347"/>
      <c r="AB666" s="347">
        <f>AB676+AB677</f>
        <v>0</v>
      </c>
      <c r="AC666" s="347"/>
      <c r="AD666" s="347"/>
      <c r="AE666" s="347"/>
      <c r="AF666" s="347">
        <v>0</v>
      </c>
      <c r="AG666" s="347"/>
      <c r="AH666" s="347"/>
      <c r="AI666" s="347"/>
      <c r="AJ666" s="347">
        <f>AL666+AP666+AR666</f>
        <v>16901.862999999998</v>
      </c>
      <c r="AK666" s="347"/>
      <c r="AL666" s="347">
        <f>AL676+AL677</f>
        <v>0</v>
      </c>
      <c r="AM666" s="355"/>
      <c r="AN666" s="355"/>
      <c r="AO666" s="355"/>
      <c r="AP666" s="347">
        <v>0</v>
      </c>
      <c r="AQ666" s="347"/>
      <c r="AR666" s="347">
        <f>SUM(AR676:AR677)</f>
        <v>16901.862999999998</v>
      </c>
      <c r="AS666" s="347"/>
      <c r="AT666" s="350">
        <f>AT676+AT677</f>
        <v>0</v>
      </c>
      <c r="AU666" s="350"/>
      <c r="AV666" s="350">
        <f>SUM(AV676:AV677)</f>
        <v>62430.674570000003</v>
      </c>
      <c r="AW666" s="350">
        <f>AX666+AY666+AZ666</f>
        <v>0</v>
      </c>
      <c r="AX666" s="350"/>
      <c r="AY666" s="350"/>
      <c r="AZ666" s="350">
        <f>SUM(AZ676:AZ677)</f>
        <v>0</v>
      </c>
      <c r="BA666" s="350">
        <f>BB666+BC666+BD666</f>
        <v>79332.537429999997</v>
      </c>
      <c r="BB666" s="350">
        <f>BB676+BB677</f>
        <v>0</v>
      </c>
      <c r="BC666" s="350"/>
      <c r="BD666" s="350">
        <f>SUM(BD676:BD677)</f>
        <v>79332.537429999997</v>
      </c>
      <c r="BE666" s="350">
        <f>BG666+BI666+BK666</f>
        <v>0</v>
      </c>
      <c r="BF666" s="350"/>
      <c r="BG666" s="350">
        <f>BG676+BG677</f>
        <v>0</v>
      </c>
      <c r="BH666" s="350"/>
      <c r="BI666" s="350">
        <v>0</v>
      </c>
      <c r="BJ666" s="350"/>
      <c r="BK666" s="350"/>
      <c r="BL666" s="350"/>
    </row>
    <row r="667" spans="2:64" s="87" customFormat="1" ht="69.75" hidden="1" customHeight="1" x14ac:dyDescent="0.25">
      <c r="B667" s="346"/>
      <c r="C667" s="223" t="s">
        <v>260</v>
      </c>
      <c r="D667" s="347"/>
      <c r="E667" s="347"/>
      <c r="F667" s="347"/>
      <c r="G667" s="347"/>
      <c r="H667" s="347"/>
      <c r="I667" s="347"/>
      <c r="J667" s="347"/>
      <c r="K667" s="355">
        <f>O667</f>
        <v>0</v>
      </c>
      <c r="L667" s="355"/>
      <c r="M667" s="355"/>
      <c r="N667" s="355"/>
      <c r="O667" s="355">
        <v>0</v>
      </c>
      <c r="P667" s="355">
        <f>X667</f>
        <v>0</v>
      </c>
      <c r="Q667" s="355"/>
      <c r="R667" s="355"/>
      <c r="S667" s="355"/>
      <c r="T667" s="355"/>
      <c r="U667" s="355"/>
      <c r="V667" s="355"/>
      <c r="W667" s="355"/>
      <c r="X667" s="355">
        <v>0</v>
      </c>
      <c r="Y667" s="355"/>
      <c r="Z667" s="355">
        <f>AH667</f>
        <v>0</v>
      </c>
      <c r="AA667" s="355"/>
      <c r="AB667" s="355"/>
      <c r="AC667" s="355"/>
      <c r="AD667" s="355"/>
      <c r="AE667" s="355"/>
      <c r="AF667" s="355"/>
      <c r="AG667" s="355"/>
      <c r="AH667" s="355">
        <v>0</v>
      </c>
      <c r="AI667" s="355"/>
      <c r="AJ667" s="355">
        <f>AR667</f>
        <v>0</v>
      </c>
      <c r="AK667" s="303"/>
      <c r="AL667" s="355"/>
      <c r="AM667" s="355"/>
      <c r="AN667" s="355"/>
      <c r="AO667" s="355"/>
      <c r="AP667" s="355"/>
      <c r="AQ667" s="355"/>
      <c r="AR667" s="355">
        <v>0</v>
      </c>
      <c r="AS667" s="355"/>
      <c r="AT667" s="367"/>
      <c r="AU667" s="367"/>
      <c r="AV667" s="367"/>
      <c r="AW667" s="367"/>
      <c r="AX667" s="367"/>
      <c r="AY667" s="367"/>
      <c r="AZ667" s="367"/>
      <c r="BA667" s="367">
        <v>0</v>
      </c>
      <c r="BB667" s="350"/>
      <c r="BC667" s="350"/>
      <c r="BD667" s="350"/>
      <c r="BE667" s="351">
        <f>BK667</f>
        <v>0</v>
      </c>
      <c r="BF667" s="351"/>
      <c r="BG667" s="351"/>
      <c r="BH667" s="351"/>
      <c r="BI667" s="351"/>
      <c r="BJ667" s="351"/>
      <c r="BK667" s="351">
        <v>0</v>
      </c>
      <c r="BL667" s="351"/>
    </row>
    <row r="668" spans="2:64" s="45" customFormat="1" ht="69.75" hidden="1" customHeight="1" x14ac:dyDescent="0.25">
      <c r="B668" s="346"/>
      <c r="C668" s="197" t="s">
        <v>261</v>
      </c>
      <c r="D668" s="303"/>
      <c r="E668" s="303"/>
      <c r="F668" s="303"/>
      <c r="G668" s="303"/>
      <c r="H668" s="303"/>
      <c r="I668" s="303"/>
      <c r="J668" s="303"/>
      <c r="K668" s="355">
        <f>O668</f>
        <v>0</v>
      </c>
      <c r="L668" s="355"/>
      <c r="M668" s="355"/>
      <c r="N668" s="355"/>
      <c r="O668" s="355">
        <v>0</v>
      </c>
      <c r="P668" s="355">
        <f>X668</f>
        <v>0</v>
      </c>
      <c r="Q668" s="355"/>
      <c r="R668" s="355"/>
      <c r="S668" s="355"/>
      <c r="T668" s="355"/>
      <c r="U668" s="355"/>
      <c r="V668" s="355"/>
      <c r="W668" s="355"/>
      <c r="X668" s="355">
        <v>0</v>
      </c>
      <c r="Y668" s="355"/>
      <c r="Z668" s="355">
        <f>AH668</f>
        <v>0</v>
      </c>
      <c r="AA668" s="355"/>
      <c r="AB668" s="355"/>
      <c r="AC668" s="355"/>
      <c r="AD668" s="355"/>
      <c r="AE668" s="355"/>
      <c r="AF668" s="355"/>
      <c r="AG668" s="355"/>
      <c r="AH668" s="355">
        <v>0</v>
      </c>
      <c r="AI668" s="355"/>
      <c r="AJ668" s="355">
        <f>AR668</f>
        <v>0</v>
      </c>
      <c r="AK668" s="303"/>
      <c r="AL668" s="355"/>
      <c r="AM668" s="355"/>
      <c r="AN668" s="355"/>
      <c r="AO668" s="355"/>
      <c r="AP668" s="355"/>
      <c r="AQ668" s="355"/>
      <c r="AR668" s="355">
        <v>0</v>
      </c>
      <c r="AS668" s="355"/>
      <c r="AT668" s="351"/>
      <c r="AU668" s="351"/>
      <c r="AV668" s="351"/>
      <c r="AW668" s="351"/>
      <c r="AX668" s="351"/>
      <c r="AY668" s="351"/>
      <c r="AZ668" s="351"/>
      <c r="BA668" s="351">
        <v>0</v>
      </c>
      <c r="BB668" s="331"/>
      <c r="BC668" s="331"/>
      <c r="BD668" s="331"/>
      <c r="BE668" s="351">
        <f>BK668</f>
        <v>0</v>
      </c>
      <c r="BF668" s="351"/>
      <c r="BG668" s="351"/>
      <c r="BH668" s="351"/>
      <c r="BI668" s="351"/>
      <c r="BJ668" s="351"/>
      <c r="BK668" s="351">
        <v>0</v>
      </c>
      <c r="BL668" s="351"/>
    </row>
    <row r="669" spans="2:64" s="95" customFormat="1" ht="82.5" customHeight="1" x14ac:dyDescent="0.25">
      <c r="B669" s="334" t="s">
        <v>60</v>
      </c>
      <c r="C669" s="224" t="s">
        <v>51</v>
      </c>
      <c r="D669" s="335"/>
      <c r="E669" s="335"/>
      <c r="F669" s="335"/>
      <c r="G669" s="335"/>
      <c r="H669" s="335"/>
      <c r="I669" s="335"/>
      <c r="J669" s="335"/>
      <c r="K669" s="336">
        <f>O669</f>
        <v>66835.887000000002</v>
      </c>
      <c r="L669" s="336">
        <f t="shared" ref="L669:BE669" si="868">L670+L675</f>
        <v>0</v>
      </c>
      <c r="M669" s="336"/>
      <c r="N669" s="336">
        <f t="shared" si="868"/>
        <v>0</v>
      </c>
      <c r="O669" s="336">
        <f>O673+O674</f>
        <v>66835.887000000002</v>
      </c>
      <c r="P669" s="336">
        <f>X669</f>
        <v>52999.913719999997</v>
      </c>
      <c r="Q669" s="337">
        <f>P669/K669</f>
        <v>0.79298586581188035</v>
      </c>
      <c r="R669" s="335">
        <f t="shared" si="868"/>
        <v>0</v>
      </c>
      <c r="S669" s="335"/>
      <c r="T669" s="335"/>
      <c r="U669" s="335"/>
      <c r="V669" s="335">
        <f t="shared" si="868"/>
        <v>0</v>
      </c>
      <c r="W669" s="335"/>
      <c r="X669" s="336">
        <f>X673+X674</f>
        <v>52999.913719999997</v>
      </c>
      <c r="Y669" s="337">
        <f>X669/O669</f>
        <v>0.79298586581188035</v>
      </c>
      <c r="Z669" s="336">
        <f>AH669</f>
        <v>52999.913719999997</v>
      </c>
      <c r="AA669" s="337">
        <f>Z669/K669</f>
        <v>0.79298586581188035</v>
      </c>
      <c r="AB669" s="335">
        <v>0</v>
      </c>
      <c r="AC669" s="335"/>
      <c r="AD669" s="335"/>
      <c r="AE669" s="335"/>
      <c r="AF669" s="335">
        <f t="shared" ref="AF669" si="869">AF670+AF675</f>
        <v>0</v>
      </c>
      <c r="AG669" s="335"/>
      <c r="AH669" s="336">
        <f>AH673+AH674</f>
        <v>52999.913719999997</v>
      </c>
      <c r="AI669" s="393">
        <f>AH669/O669</f>
        <v>0.79298586581188035</v>
      </c>
      <c r="AJ669" s="336">
        <f>AR669</f>
        <v>66835.887000000002</v>
      </c>
      <c r="AK669" s="337">
        <f>AJ669/K669</f>
        <v>1</v>
      </c>
      <c r="AL669" s="335">
        <f t="shared" ref="AL669" si="870">AL670+AL675</f>
        <v>0</v>
      </c>
      <c r="AM669" s="355"/>
      <c r="AN669" s="355"/>
      <c r="AO669" s="355"/>
      <c r="AP669" s="335">
        <f t="shared" ref="AP669" si="871">AP670+AP675</f>
        <v>0</v>
      </c>
      <c r="AQ669" s="335"/>
      <c r="AR669" s="336">
        <f>AR673+AR674</f>
        <v>66835.887000000002</v>
      </c>
      <c r="AS669" s="337">
        <f>AR669/O669</f>
        <v>1</v>
      </c>
      <c r="AT669" s="339">
        <f t="shared" si="868"/>
        <v>0</v>
      </c>
      <c r="AU669" s="339">
        <f t="shared" si="868"/>
        <v>0</v>
      </c>
      <c r="AV669" s="339">
        <f t="shared" si="868"/>
        <v>62430.674570000003</v>
      </c>
      <c r="AW669" s="339">
        <f t="shared" si="868"/>
        <v>0</v>
      </c>
      <c r="AX669" s="339">
        <f t="shared" si="868"/>
        <v>0</v>
      </c>
      <c r="AY669" s="339">
        <f t="shared" si="868"/>
        <v>0</v>
      </c>
      <c r="AZ669" s="339">
        <f t="shared" si="868"/>
        <v>0</v>
      </c>
      <c r="BA669" s="339">
        <f t="shared" si="868"/>
        <v>79332.537429999997</v>
      </c>
      <c r="BB669" s="339">
        <f t="shared" si="868"/>
        <v>0</v>
      </c>
      <c r="BC669" s="339">
        <f t="shared" si="868"/>
        <v>0</v>
      </c>
      <c r="BD669" s="339">
        <f t="shared" si="868"/>
        <v>79332.537429999997</v>
      </c>
      <c r="BE669" s="339">
        <f t="shared" si="868"/>
        <v>1.4000000010128133E-4</v>
      </c>
      <c r="BF669" s="341">
        <f>BE669/K669</f>
        <v>2.0946830570421147E-9</v>
      </c>
      <c r="BG669" s="339"/>
      <c r="BH669" s="339"/>
      <c r="BI669" s="339"/>
      <c r="BJ669" s="339"/>
      <c r="BK669" s="340">
        <f t="shared" ref="BK669" si="872">BK670+BK675</f>
        <v>1.4000000010128133E-4</v>
      </c>
      <c r="BL669" s="341">
        <f>BK669/O669</f>
        <v>2.0946830570421147E-9</v>
      </c>
    </row>
    <row r="670" spans="2:64" s="87" customFormat="1" ht="138.75" hidden="1" customHeight="1" x14ac:dyDescent="0.25">
      <c r="B670" s="346" t="s">
        <v>60</v>
      </c>
      <c r="C670" s="216" t="s">
        <v>262</v>
      </c>
      <c r="D670" s="347"/>
      <c r="E670" s="347"/>
      <c r="F670" s="347"/>
      <c r="G670" s="347"/>
      <c r="H670" s="347"/>
      <c r="I670" s="347"/>
      <c r="J670" s="347"/>
      <c r="K670" s="348">
        <f>L670</f>
        <v>0</v>
      </c>
      <c r="L670" s="348">
        <f>L671+L672</f>
        <v>0</v>
      </c>
      <c r="M670" s="348"/>
      <c r="N670" s="348"/>
      <c r="O670" s="348"/>
      <c r="P670" s="348">
        <f>R670</f>
        <v>0</v>
      </c>
      <c r="Q670" s="347"/>
      <c r="R670" s="347">
        <f>R671+R672</f>
        <v>0</v>
      </c>
      <c r="S670" s="347"/>
      <c r="T670" s="347"/>
      <c r="U670" s="347"/>
      <c r="V670" s="347"/>
      <c r="W670" s="347"/>
      <c r="X670" s="348"/>
      <c r="Y670" s="347" t="e">
        <f t="shared" ref="Y670:Y675" si="873">X670/O670</f>
        <v>#DIV/0!</v>
      </c>
      <c r="Z670" s="348">
        <f>AB670</f>
        <v>0</v>
      </c>
      <c r="AA670" s="347"/>
      <c r="AB670" s="347"/>
      <c r="AC670" s="347"/>
      <c r="AD670" s="347"/>
      <c r="AE670" s="347"/>
      <c r="AF670" s="347"/>
      <c r="AG670" s="347"/>
      <c r="AH670" s="348"/>
      <c r="AI670" s="347"/>
      <c r="AJ670" s="348">
        <f>AL670</f>
        <v>0</v>
      </c>
      <c r="AK670" s="347"/>
      <c r="AL670" s="347">
        <f>AL671+AL672</f>
        <v>0</v>
      </c>
      <c r="AM670" s="355"/>
      <c r="AN670" s="355"/>
      <c r="AO670" s="355"/>
      <c r="AP670" s="347"/>
      <c r="AQ670" s="347"/>
      <c r="AR670" s="348"/>
      <c r="AS670" s="347"/>
      <c r="AT670" s="350"/>
      <c r="AU670" s="350"/>
      <c r="AV670" s="350"/>
      <c r="AW670" s="350"/>
      <c r="AX670" s="350"/>
      <c r="AY670" s="350"/>
      <c r="AZ670" s="350"/>
      <c r="BA670" s="350"/>
      <c r="BB670" s="350"/>
      <c r="BC670" s="350"/>
      <c r="BD670" s="350"/>
      <c r="BE670" s="350">
        <f>BG670</f>
        <v>0</v>
      </c>
      <c r="BF670" s="341" t="e">
        <f t="shared" ref="BF670:BF677" si="874">BE670/K670</f>
        <v>#DIV/0!</v>
      </c>
      <c r="BG670" s="350"/>
      <c r="BH670" s="350"/>
      <c r="BI670" s="350"/>
      <c r="BJ670" s="350"/>
      <c r="BK670" s="350"/>
      <c r="BL670" s="341" t="e">
        <f t="shared" ref="BL670:BL686" si="875">BK670/O670</f>
        <v>#DIV/0!</v>
      </c>
    </row>
    <row r="671" spans="2:64" s="45" customFormat="1" ht="69.75" hidden="1" customHeight="1" x14ac:dyDescent="0.25">
      <c r="B671" s="346"/>
      <c r="C671" s="223" t="s">
        <v>260</v>
      </c>
      <c r="D671" s="303"/>
      <c r="E671" s="303"/>
      <c r="F671" s="303"/>
      <c r="G671" s="303"/>
      <c r="H671" s="303"/>
      <c r="I671" s="303"/>
      <c r="J671" s="303"/>
      <c r="K671" s="366">
        <f>L671</f>
        <v>0</v>
      </c>
      <c r="L671" s="366">
        <v>0</v>
      </c>
      <c r="M671" s="366"/>
      <c r="N671" s="366">
        <v>0</v>
      </c>
      <c r="O671" s="366">
        <v>0</v>
      </c>
      <c r="P671" s="366">
        <f>R671</f>
        <v>0</v>
      </c>
      <c r="Q671" s="365"/>
      <c r="R671" s="365">
        <v>0</v>
      </c>
      <c r="S671" s="365"/>
      <c r="T671" s="365"/>
      <c r="U671" s="365"/>
      <c r="V671" s="365">
        <v>0</v>
      </c>
      <c r="W671" s="365"/>
      <c r="X671" s="366">
        <v>0</v>
      </c>
      <c r="Y671" s="365" t="e">
        <f t="shared" si="873"/>
        <v>#DIV/0!</v>
      </c>
      <c r="Z671" s="366">
        <f>AB671</f>
        <v>0</v>
      </c>
      <c r="AA671" s="365"/>
      <c r="AB671" s="365"/>
      <c r="AC671" s="365"/>
      <c r="AD671" s="365"/>
      <c r="AE671" s="365"/>
      <c r="AF671" s="365">
        <v>0</v>
      </c>
      <c r="AG671" s="365"/>
      <c r="AH671" s="366">
        <v>0</v>
      </c>
      <c r="AI671" s="365"/>
      <c r="AJ671" s="366">
        <f>AL671</f>
        <v>0</v>
      </c>
      <c r="AK671" s="308"/>
      <c r="AL671" s="365">
        <v>0</v>
      </c>
      <c r="AM671" s="355"/>
      <c r="AN671" s="355"/>
      <c r="AO671" s="355"/>
      <c r="AP671" s="365">
        <v>0</v>
      </c>
      <c r="AQ671" s="365"/>
      <c r="AR671" s="366">
        <v>0</v>
      </c>
      <c r="AS671" s="365"/>
      <c r="AT671" s="351"/>
      <c r="AU671" s="351"/>
      <c r="AV671" s="351"/>
      <c r="AW671" s="351"/>
      <c r="AX671" s="351"/>
      <c r="AY671" s="351"/>
      <c r="AZ671" s="351"/>
      <c r="BA671" s="351"/>
      <c r="BB671" s="331"/>
      <c r="BC671" s="331"/>
      <c r="BD671" s="331"/>
      <c r="BE671" s="367">
        <f>BG671</f>
        <v>0</v>
      </c>
      <c r="BF671" s="341" t="e">
        <f t="shared" si="874"/>
        <v>#DIV/0!</v>
      </c>
      <c r="BG671" s="367"/>
      <c r="BH671" s="367"/>
      <c r="BI671" s="367"/>
      <c r="BJ671" s="367"/>
      <c r="BK671" s="367">
        <v>0</v>
      </c>
      <c r="BL671" s="341" t="e">
        <f t="shared" si="875"/>
        <v>#DIV/0!</v>
      </c>
    </row>
    <row r="672" spans="2:64" s="45" customFormat="1" ht="66" hidden="1" customHeight="1" x14ac:dyDescent="0.25">
      <c r="B672" s="346"/>
      <c r="C672" s="197" t="s">
        <v>261</v>
      </c>
      <c r="D672" s="303"/>
      <c r="E672" s="303"/>
      <c r="F672" s="303"/>
      <c r="G672" s="303"/>
      <c r="H672" s="303"/>
      <c r="I672" s="303"/>
      <c r="J672" s="303"/>
      <c r="K672" s="354">
        <f>L672</f>
        <v>0</v>
      </c>
      <c r="L672" s="354">
        <v>0</v>
      </c>
      <c r="M672" s="354"/>
      <c r="N672" s="354">
        <v>0</v>
      </c>
      <c r="O672" s="354">
        <v>0</v>
      </c>
      <c r="P672" s="354">
        <f>R672</f>
        <v>0</v>
      </c>
      <c r="Q672" s="355"/>
      <c r="R672" s="355">
        <v>0</v>
      </c>
      <c r="S672" s="355"/>
      <c r="T672" s="355"/>
      <c r="U672" s="355"/>
      <c r="V672" s="355">
        <v>0</v>
      </c>
      <c r="W672" s="355"/>
      <c r="X672" s="354">
        <v>0</v>
      </c>
      <c r="Y672" s="355" t="e">
        <f t="shared" si="873"/>
        <v>#DIV/0!</v>
      </c>
      <c r="Z672" s="354">
        <f>AB672</f>
        <v>0</v>
      </c>
      <c r="AA672" s="355"/>
      <c r="AB672" s="355"/>
      <c r="AC672" s="355"/>
      <c r="AD672" s="355"/>
      <c r="AE672" s="355"/>
      <c r="AF672" s="355">
        <v>0</v>
      </c>
      <c r="AG672" s="355"/>
      <c r="AH672" s="354">
        <v>0</v>
      </c>
      <c r="AI672" s="355"/>
      <c r="AJ672" s="354">
        <f>AL672</f>
        <v>0</v>
      </c>
      <c r="AK672" s="303"/>
      <c r="AL672" s="355">
        <v>0</v>
      </c>
      <c r="AM672" s="355"/>
      <c r="AN672" s="355"/>
      <c r="AO672" s="355"/>
      <c r="AP672" s="355">
        <v>0</v>
      </c>
      <c r="AQ672" s="355"/>
      <c r="AR672" s="354">
        <v>0</v>
      </c>
      <c r="AS672" s="355"/>
      <c r="AT672" s="351"/>
      <c r="AU672" s="351"/>
      <c r="AV672" s="351"/>
      <c r="AW672" s="351"/>
      <c r="AX672" s="351"/>
      <c r="AY672" s="351"/>
      <c r="AZ672" s="351"/>
      <c r="BA672" s="351"/>
      <c r="BB672" s="331"/>
      <c r="BC672" s="331"/>
      <c r="BD672" s="331"/>
      <c r="BE672" s="351">
        <f>BG672</f>
        <v>0</v>
      </c>
      <c r="BF672" s="341" t="e">
        <f t="shared" si="874"/>
        <v>#DIV/0!</v>
      </c>
      <c r="BG672" s="351"/>
      <c r="BH672" s="351"/>
      <c r="BI672" s="351"/>
      <c r="BJ672" s="351"/>
      <c r="BK672" s="351">
        <v>0</v>
      </c>
      <c r="BL672" s="341" t="e">
        <f t="shared" si="875"/>
        <v>#DIV/0!</v>
      </c>
    </row>
    <row r="673" spans="2:64" s="36" customFormat="1" ht="53.25" customHeight="1" x14ac:dyDescent="0.25">
      <c r="B673" s="504"/>
      <c r="C673" s="566" t="s">
        <v>57</v>
      </c>
      <c r="D673" s="566"/>
      <c r="E673" s="308"/>
      <c r="F673" s="308"/>
      <c r="G673" s="308"/>
      <c r="H673" s="308"/>
      <c r="I673" s="308"/>
      <c r="J673" s="308"/>
      <c r="K673" s="309">
        <f>L673+N673+O673</f>
        <v>44779</v>
      </c>
      <c r="L673" s="309">
        <v>0</v>
      </c>
      <c r="M673" s="309"/>
      <c r="N673" s="309">
        <v>0</v>
      </c>
      <c r="O673" s="309">
        <f>O676+O690+O693+O696+O699+O702</f>
        <v>44779</v>
      </c>
      <c r="P673" s="309">
        <f t="shared" ref="P673:P674" si="876">R673+V673+X673</f>
        <v>35508.930919999992</v>
      </c>
      <c r="Q673" s="386">
        <f>P673/K673</f>
        <v>0.79298177538578329</v>
      </c>
      <c r="R673" s="308">
        <v>0</v>
      </c>
      <c r="S673" s="308"/>
      <c r="T673" s="308"/>
      <c r="U673" s="308"/>
      <c r="V673" s="308">
        <v>0</v>
      </c>
      <c r="W673" s="308"/>
      <c r="X673" s="309">
        <f>X676+X690+X693+X696+X699+X702</f>
        <v>35508.930919999992</v>
      </c>
      <c r="Y673" s="386">
        <f>X673/O673</f>
        <v>0.79298177538578329</v>
      </c>
      <c r="Z673" s="309">
        <f t="shared" ref="Z673:Z674" si="877">AB673+AF673+AH673</f>
        <v>35508.930919999992</v>
      </c>
      <c r="AA673" s="386">
        <f>Z673/K673</f>
        <v>0.79298177538578329</v>
      </c>
      <c r="AB673" s="308"/>
      <c r="AC673" s="308"/>
      <c r="AD673" s="308"/>
      <c r="AE673" s="308"/>
      <c r="AF673" s="308"/>
      <c r="AG673" s="308"/>
      <c r="AH673" s="309">
        <f>AH676+AH690+AH693+AH696+AH699+AH702</f>
        <v>35508.930919999992</v>
      </c>
      <c r="AI673" s="386">
        <f t="shared" ref="AI673:AI674" si="878">AH673/O673</f>
        <v>0.79298177538578329</v>
      </c>
      <c r="AJ673" s="309">
        <f t="shared" ref="AJ673:AJ674" si="879">AL673+AP673+AR673</f>
        <v>44779</v>
      </c>
      <c r="AK673" s="344">
        <f>AJ673/K673</f>
        <v>1</v>
      </c>
      <c r="AL673" s="308">
        <v>0</v>
      </c>
      <c r="AM673" s="355"/>
      <c r="AN673" s="355"/>
      <c r="AO673" s="355"/>
      <c r="AP673" s="308">
        <v>0</v>
      </c>
      <c r="AQ673" s="308"/>
      <c r="AR673" s="309">
        <f>AR676+AR690+AR693+AR696+AR699+AR702</f>
        <v>44779</v>
      </c>
      <c r="AS673" s="344">
        <f>AR673/O673</f>
        <v>1</v>
      </c>
      <c r="AT673" s="310">
        <v>0</v>
      </c>
      <c r="AU673" s="310"/>
      <c r="AV673" s="310">
        <f>BD673-AH673</f>
        <v>17643.869080000011</v>
      </c>
      <c r="AW673" s="310">
        <f>AX673+AY673+AZ673</f>
        <v>0</v>
      </c>
      <c r="AX673" s="310"/>
      <c r="AY673" s="310"/>
      <c r="AZ673" s="310"/>
      <c r="BA673" s="310">
        <f>BB673+BC673+BD673</f>
        <v>53152.800000000003</v>
      </c>
      <c r="BB673" s="310">
        <v>0</v>
      </c>
      <c r="BC673" s="310"/>
      <c r="BD673" s="310">
        <f>[10]безвозмездные_ФБ!$D$8</f>
        <v>53152.800000000003</v>
      </c>
      <c r="BE673" s="310">
        <f t="shared" ref="BE673:BE674" si="880">BG673+BI673+BK673</f>
        <v>9270.0690800000084</v>
      </c>
      <c r="BF673" s="345">
        <f t="shared" ref="BF673:BF674" si="881">BE673/K673</f>
        <v>0.20701822461421668</v>
      </c>
      <c r="BG673" s="310"/>
      <c r="BH673" s="310"/>
      <c r="BI673" s="310"/>
      <c r="BJ673" s="310"/>
      <c r="BK673" s="311">
        <f>O673-AH673</f>
        <v>9270.0690800000084</v>
      </c>
      <c r="BL673" s="345">
        <f t="shared" ref="BL673:BL674" si="882">BK673/O673</f>
        <v>0.20701822461421668</v>
      </c>
    </row>
    <row r="674" spans="2:64" s="74" customFormat="1" ht="52.5" customHeight="1" x14ac:dyDescent="0.25">
      <c r="B674" s="495"/>
      <c r="C674" s="565" t="s">
        <v>357</v>
      </c>
      <c r="D674" s="565"/>
      <c r="E674" s="303"/>
      <c r="F674" s="303"/>
      <c r="G674" s="303"/>
      <c r="H674" s="303"/>
      <c r="I674" s="303"/>
      <c r="J674" s="303"/>
      <c r="K674" s="229">
        <f>L674+N674+O674</f>
        <v>22056.887000000002</v>
      </c>
      <c r="L674" s="229">
        <v>0</v>
      </c>
      <c r="M674" s="229"/>
      <c r="N674" s="229">
        <v>0</v>
      </c>
      <c r="O674" s="229">
        <f>O677+O691+O694+O697+O700+O703</f>
        <v>22056.887000000002</v>
      </c>
      <c r="P674" s="229">
        <f t="shared" si="876"/>
        <v>17490.982800000002</v>
      </c>
      <c r="Q674" s="389">
        <f>P674/K674</f>
        <v>0.7929941700295241</v>
      </c>
      <c r="R674" s="303">
        <v>0</v>
      </c>
      <c r="S674" s="303"/>
      <c r="T674" s="303"/>
      <c r="U674" s="303"/>
      <c r="V674" s="303">
        <v>0</v>
      </c>
      <c r="W674" s="303"/>
      <c r="X674" s="229">
        <f>X677+X691+X694+X697+X700+X703</f>
        <v>17490.982800000002</v>
      </c>
      <c r="Y674" s="389">
        <f>X674/O674</f>
        <v>0.7929941700295241</v>
      </c>
      <c r="Z674" s="229">
        <f t="shared" si="877"/>
        <v>17490.982800000002</v>
      </c>
      <c r="AA674" s="389">
        <f>Z674/K674</f>
        <v>0.7929941700295241</v>
      </c>
      <c r="AB674" s="303"/>
      <c r="AC674" s="303"/>
      <c r="AD674" s="303"/>
      <c r="AE674" s="303"/>
      <c r="AF674" s="303"/>
      <c r="AG674" s="303"/>
      <c r="AH674" s="229">
        <f>AH677+AH691+AH694+AH697+AH700+AH703</f>
        <v>17490.982800000002</v>
      </c>
      <c r="AI674" s="389">
        <f t="shared" si="878"/>
        <v>0.7929941700295241</v>
      </c>
      <c r="AJ674" s="229">
        <f t="shared" si="879"/>
        <v>22056.887000000002</v>
      </c>
      <c r="AK674" s="342">
        <f>AJ674/K674</f>
        <v>1</v>
      </c>
      <c r="AL674" s="303">
        <v>0</v>
      </c>
      <c r="AM674" s="355"/>
      <c r="AN674" s="355"/>
      <c r="AO674" s="355"/>
      <c r="AP674" s="303">
        <v>0</v>
      </c>
      <c r="AQ674" s="303"/>
      <c r="AR674" s="229">
        <f>AR677+AR691+AR694+AR697+AR700+AR703</f>
        <v>22056.887000000002</v>
      </c>
      <c r="AS674" s="337">
        <f>AR674/O674</f>
        <v>1</v>
      </c>
      <c r="AT674" s="331">
        <v>0</v>
      </c>
      <c r="AU674" s="331"/>
      <c r="AV674" s="331">
        <f>BD674-AH674</f>
        <v>8688.7546299999995</v>
      </c>
      <c r="AW674" s="331">
        <f>AX674+AY674+AZ674</f>
        <v>0</v>
      </c>
      <c r="AX674" s="331"/>
      <c r="AY674" s="331"/>
      <c r="AZ674" s="331"/>
      <c r="BA674" s="331">
        <f>BB674+BC674+BD674</f>
        <v>26179.737430000001</v>
      </c>
      <c r="BB674" s="331">
        <v>0</v>
      </c>
      <c r="BC674" s="331"/>
      <c r="BD674" s="331">
        <v>26179.737430000001</v>
      </c>
      <c r="BE674" s="331">
        <f t="shared" si="880"/>
        <v>4565.9042000000009</v>
      </c>
      <c r="BF674" s="341">
        <f t="shared" si="881"/>
        <v>0.2070058299704759</v>
      </c>
      <c r="BG674" s="331"/>
      <c r="BH674" s="331"/>
      <c r="BI674" s="331"/>
      <c r="BJ674" s="331"/>
      <c r="BK674" s="230">
        <f>O674-AH674</f>
        <v>4565.9042000000009</v>
      </c>
      <c r="BL674" s="341">
        <f t="shared" si="882"/>
        <v>0.2070058299704759</v>
      </c>
    </row>
    <row r="675" spans="2:64" s="87" customFormat="1" ht="117" customHeight="1" x14ac:dyDescent="0.25">
      <c r="B675" s="346" t="s">
        <v>60</v>
      </c>
      <c r="C675" s="197" t="s">
        <v>356</v>
      </c>
      <c r="D675" s="348"/>
      <c r="E675" s="347"/>
      <c r="F675" s="347"/>
      <c r="G675" s="347"/>
      <c r="H675" s="347"/>
      <c r="I675" s="347"/>
      <c r="J675" s="347"/>
      <c r="K675" s="348">
        <f>O675</f>
        <v>16901.862999999998</v>
      </c>
      <c r="L675" s="348"/>
      <c r="M675" s="348"/>
      <c r="N675" s="348"/>
      <c r="O675" s="348">
        <f>O676+O677</f>
        <v>16901.862999999998</v>
      </c>
      <c r="P675" s="348">
        <f t="shared" ref="P675:P684" si="883">R675+V675+X675</f>
        <v>16901.862860000001</v>
      </c>
      <c r="Q675" s="393">
        <f>P675/K675</f>
        <v>0.99999999171688969</v>
      </c>
      <c r="R675" s="347"/>
      <c r="S675" s="347"/>
      <c r="T675" s="347"/>
      <c r="U675" s="347"/>
      <c r="V675" s="347"/>
      <c r="W675" s="347"/>
      <c r="X675" s="348">
        <f>X676+X677</f>
        <v>16901.862860000001</v>
      </c>
      <c r="Y675" s="393">
        <f t="shared" si="873"/>
        <v>0.99999999171688969</v>
      </c>
      <c r="Z675" s="348">
        <f t="shared" ref="Z675:Z677" si="884">AB675+AF675+AH675</f>
        <v>16901.862860000001</v>
      </c>
      <c r="AA675" s="393">
        <f>Z675/K675</f>
        <v>0.99999999171688969</v>
      </c>
      <c r="AB675" s="347"/>
      <c r="AC675" s="347"/>
      <c r="AD675" s="347"/>
      <c r="AE675" s="347"/>
      <c r="AF675" s="347"/>
      <c r="AG675" s="347"/>
      <c r="AH675" s="348">
        <f>AH676+AH677</f>
        <v>16901.862860000001</v>
      </c>
      <c r="AI675" s="393">
        <f>AH675/O675</f>
        <v>0.99999999171688969</v>
      </c>
      <c r="AJ675" s="348">
        <f t="shared" ref="AJ675:AJ677" si="885">AL675+AP675+AR675</f>
        <v>16901.862999999998</v>
      </c>
      <c r="AK675" s="393">
        <f>AJ675/K675</f>
        <v>1</v>
      </c>
      <c r="AL675" s="347"/>
      <c r="AM675" s="355"/>
      <c r="AN675" s="355"/>
      <c r="AO675" s="355"/>
      <c r="AP675" s="347"/>
      <c r="AQ675" s="347"/>
      <c r="AR675" s="348">
        <f>AR676+AR677</f>
        <v>16901.862999999998</v>
      </c>
      <c r="AS675" s="337">
        <f>AR675/O675</f>
        <v>1</v>
      </c>
      <c r="AT675" s="350"/>
      <c r="AU675" s="350"/>
      <c r="AV675" s="350">
        <f>AV676+AV677</f>
        <v>62430.674570000003</v>
      </c>
      <c r="AW675" s="350"/>
      <c r="AX675" s="350"/>
      <c r="AY675" s="350"/>
      <c r="AZ675" s="350"/>
      <c r="BA675" s="350">
        <f>BB675+BC675+BD675</f>
        <v>79332.537429999997</v>
      </c>
      <c r="BB675" s="350"/>
      <c r="BC675" s="350"/>
      <c r="BD675" s="350">
        <f>BD676+BD677</f>
        <v>79332.537429999997</v>
      </c>
      <c r="BE675" s="350">
        <f t="shared" ref="BE675:BE677" si="886">BG675+BI675+BK675</f>
        <v>1.4000000010128133E-4</v>
      </c>
      <c r="BF675" s="341">
        <f t="shared" si="874"/>
        <v>8.2831105719695714E-9</v>
      </c>
      <c r="BG675" s="350"/>
      <c r="BH675" s="350"/>
      <c r="BI675" s="350"/>
      <c r="BJ675" s="350"/>
      <c r="BK675" s="352">
        <f>BK676+BK677</f>
        <v>1.4000000010128133E-4</v>
      </c>
      <c r="BL675" s="341">
        <f t="shared" si="875"/>
        <v>8.2831105719695714E-9</v>
      </c>
    </row>
    <row r="676" spans="2:64" s="36" customFormat="1" ht="45.75" customHeight="1" x14ac:dyDescent="0.25">
      <c r="B676" s="504"/>
      <c r="C676" s="566" t="s">
        <v>57</v>
      </c>
      <c r="D676" s="566"/>
      <c r="E676" s="308"/>
      <c r="F676" s="308"/>
      <c r="G676" s="308"/>
      <c r="H676" s="308"/>
      <c r="I676" s="308"/>
      <c r="J676" s="308"/>
      <c r="K676" s="309">
        <f>L676+N676+O676</f>
        <v>11323.844499999999</v>
      </c>
      <c r="L676" s="309">
        <v>0</v>
      </c>
      <c r="M676" s="309"/>
      <c r="N676" s="309">
        <v>0</v>
      </c>
      <c r="O676" s="309">
        <v>11323.844499999999</v>
      </c>
      <c r="P676" s="309">
        <f t="shared" si="883"/>
        <v>11323.84441</v>
      </c>
      <c r="Q676" s="386">
        <f>P676/K676</f>
        <v>0.99999999205216927</v>
      </c>
      <c r="R676" s="308">
        <v>0</v>
      </c>
      <c r="S676" s="308"/>
      <c r="T676" s="308"/>
      <c r="U676" s="308"/>
      <c r="V676" s="308">
        <v>0</v>
      </c>
      <c r="W676" s="308"/>
      <c r="X676" s="309">
        <f>11323.84441</f>
        <v>11323.84441</v>
      </c>
      <c r="Y676" s="386">
        <f>X676/O676</f>
        <v>0.99999999205216927</v>
      </c>
      <c r="Z676" s="309">
        <f t="shared" si="884"/>
        <v>11323.84441</v>
      </c>
      <c r="AA676" s="386">
        <f>Z676/K676</f>
        <v>0.99999999205216927</v>
      </c>
      <c r="AB676" s="308"/>
      <c r="AC676" s="308"/>
      <c r="AD676" s="308"/>
      <c r="AE676" s="308"/>
      <c r="AF676" s="308"/>
      <c r="AG676" s="308"/>
      <c r="AH676" s="309">
        <v>11323.84441</v>
      </c>
      <c r="AI676" s="386">
        <f t="shared" ref="AI676:AI677" si="887">AH676/O676</f>
        <v>0.99999999205216927</v>
      </c>
      <c r="AJ676" s="309">
        <f t="shared" si="885"/>
        <v>11323.844499999999</v>
      </c>
      <c r="AK676" s="344">
        <f>AJ676/K676</f>
        <v>1</v>
      </c>
      <c r="AL676" s="308">
        <v>0</v>
      </c>
      <c r="AM676" s="355"/>
      <c r="AN676" s="355"/>
      <c r="AO676" s="355"/>
      <c r="AP676" s="308">
        <v>0</v>
      </c>
      <c r="AQ676" s="308"/>
      <c r="AR676" s="309">
        <f>O676</f>
        <v>11323.844499999999</v>
      </c>
      <c r="AS676" s="344">
        <f>AR676/O676</f>
        <v>1</v>
      </c>
      <c r="AT676" s="310">
        <v>0</v>
      </c>
      <c r="AU676" s="310"/>
      <c r="AV676" s="310">
        <f>BD676-AH676</f>
        <v>41828.955590000005</v>
      </c>
      <c r="AW676" s="310">
        <f>AX676+AY676+AZ676</f>
        <v>0</v>
      </c>
      <c r="AX676" s="310"/>
      <c r="AY676" s="310"/>
      <c r="AZ676" s="310"/>
      <c r="BA676" s="310">
        <f>BB676+BC676+BD676</f>
        <v>53152.800000000003</v>
      </c>
      <c r="BB676" s="310">
        <v>0</v>
      </c>
      <c r="BC676" s="310"/>
      <c r="BD676" s="310">
        <f>[10]безвозмездные_ФБ!$D$8</f>
        <v>53152.800000000003</v>
      </c>
      <c r="BE676" s="310">
        <f t="shared" si="886"/>
        <v>8.9999999545398168E-5</v>
      </c>
      <c r="BF676" s="345">
        <f t="shared" si="874"/>
        <v>7.9478307517732313E-9</v>
      </c>
      <c r="BG676" s="310"/>
      <c r="BH676" s="310"/>
      <c r="BI676" s="310"/>
      <c r="BJ676" s="310"/>
      <c r="BK676" s="311">
        <f>O676-AH676</f>
        <v>8.9999999545398168E-5</v>
      </c>
      <c r="BL676" s="345">
        <f t="shared" si="875"/>
        <v>7.9478307517732313E-9</v>
      </c>
    </row>
    <row r="677" spans="2:64" s="38" customFormat="1" ht="42.75" customHeight="1" x14ac:dyDescent="0.25">
      <c r="B677" s="450"/>
      <c r="C677" s="565" t="s">
        <v>357</v>
      </c>
      <c r="D677" s="565"/>
      <c r="E677" s="355"/>
      <c r="F677" s="355"/>
      <c r="G677" s="355"/>
      <c r="H677" s="355"/>
      <c r="I677" s="355"/>
      <c r="J677" s="355"/>
      <c r="K677" s="354">
        <f>L677+N677+O677</f>
        <v>5578.0185000000001</v>
      </c>
      <c r="L677" s="354">
        <v>0</v>
      </c>
      <c r="M677" s="354"/>
      <c r="N677" s="354">
        <v>0</v>
      </c>
      <c r="O677" s="354">
        <v>5578.0185000000001</v>
      </c>
      <c r="P677" s="354">
        <f t="shared" si="883"/>
        <v>5578.0184499999996</v>
      </c>
      <c r="Q677" s="387">
        <f>P677/K677</f>
        <v>0.99999999103624337</v>
      </c>
      <c r="R677" s="355">
        <v>0</v>
      </c>
      <c r="S677" s="355"/>
      <c r="T677" s="355"/>
      <c r="U677" s="355"/>
      <c r="V677" s="355">
        <v>0</v>
      </c>
      <c r="W677" s="355"/>
      <c r="X677" s="354">
        <v>5578.0184499999996</v>
      </c>
      <c r="Y677" s="387">
        <f>X677/O677</f>
        <v>0.99999999103624337</v>
      </c>
      <c r="Z677" s="354">
        <f t="shared" si="884"/>
        <v>5578.0184499999996</v>
      </c>
      <c r="AA677" s="387">
        <f>Z677/K677</f>
        <v>0.99999999103624337</v>
      </c>
      <c r="AB677" s="355"/>
      <c r="AC677" s="355"/>
      <c r="AD677" s="355"/>
      <c r="AE677" s="355"/>
      <c r="AF677" s="355"/>
      <c r="AG677" s="355"/>
      <c r="AH677" s="354">
        <v>5578.0184499999996</v>
      </c>
      <c r="AI677" s="387">
        <f t="shared" si="887"/>
        <v>0.99999999103624337</v>
      </c>
      <c r="AJ677" s="354">
        <f t="shared" si="885"/>
        <v>5578.0185000000001</v>
      </c>
      <c r="AK677" s="387">
        <f>AJ677/K677</f>
        <v>1</v>
      </c>
      <c r="AL677" s="355">
        <v>0</v>
      </c>
      <c r="AM677" s="355"/>
      <c r="AN677" s="355"/>
      <c r="AO677" s="355"/>
      <c r="AP677" s="355">
        <v>0</v>
      </c>
      <c r="AQ677" s="355"/>
      <c r="AR677" s="354">
        <f>O677</f>
        <v>5578.0185000000001</v>
      </c>
      <c r="AS677" s="337">
        <f>AR677/O677</f>
        <v>1</v>
      </c>
      <c r="AT677" s="351">
        <v>0</v>
      </c>
      <c r="AU677" s="351"/>
      <c r="AV677" s="351">
        <f>BD677-AH677</f>
        <v>20601.718980000001</v>
      </c>
      <c r="AW677" s="351">
        <f>AX677+AY677+AZ677</f>
        <v>0</v>
      </c>
      <c r="AX677" s="351"/>
      <c r="AY677" s="351"/>
      <c r="AZ677" s="351"/>
      <c r="BA677" s="351">
        <f>BB677+BC677+BD677</f>
        <v>26179.737430000001</v>
      </c>
      <c r="BB677" s="351">
        <v>0</v>
      </c>
      <c r="BC677" s="351"/>
      <c r="BD677" s="351">
        <v>26179.737430000001</v>
      </c>
      <c r="BE677" s="351">
        <f t="shared" si="886"/>
        <v>5.0000000555883162E-5</v>
      </c>
      <c r="BF677" s="341">
        <f t="shared" si="874"/>
        <v>8.9637566737871446E-9</v>
      </c>
      <c r="BG677" s="351"/>
      <c r="BH677" s="351"/>
      <c r="BI677" s="351"/>
      <c r="BJ677" s="351"/>
      <c r="BK677" s="356">
        <f>O677-AH677</f>
        <v>5.0000000555883162E-5</v>
      </c>
      <c r="BL677" s="341">
        <f t="shared" si="875"/>
        <v>8.9637566737871446E-9</v>
      </c>
    </row>
    <row r="678" spans="2:64" s="38" customFormat="1" ht="106.5" hidden="1" customHeight="1" x14ac:dyDescent="0.25">
      <c r="B678" s="450"/>
      <c r="C678" s="197"/>
      <c r="D678" s="355"/>
      <c r="E678" s="355"/>
      <c r="F678" s="355"/>
      <c r="G678" s="355"/>
      <c r="H678" s="355"/>
      <c r="I678" s="355"/>
      <c r="J678" s="355"/>
      <c r="K678" s="355"/>
      <c r="L678" s="355"/>
      <c r="M678" s="355"/>
      <c r="N678" s="355"/>
      <c r="O678" s="355"/>
      <c r="P678" s="355"/>
      <c r="Q678" s="355"/>
      <c r="R678" s="355"/>
      <c r="S678" s="355"/>
      <c r="T678" s="355"/>
      <c r="U678" s="355"/>
      <c r="V678" s="355"/>
      <c r="W678" s="355"/>
      <c r="X678" s="355"/>
      <c r="Y678" s="355"/>
      <c r="Z678" s="355"/>
      <c r="AA678" s="355"/>
      <c r="AB678" s="355"/>
      <c r="AC678" s="355"/>
      <c r="AD678" s="355"/>
      <c r="AE678" s="355"/>
      <c r="AF678" s="355"/>
      <c r="AG678" s="355"/>
      <c r="AH678" s="355"/>
      <c r="AI678" s="355"/>
      <c r="AJ678" s="355"/>
      <c r="AK678" s="303"/>
      <c r="AL678" s="355"/>
      <c r="AM678" s="355"/>
      <c r="AN678" s="355"/>
      <c r="AO678" s="355"/>
      <c r="AP678" s="355"/>
      <c r="AQ678" s="355"/>
      <c r="AR678" s="355"/>
      <c r="AS678" s="355"/>
      <c r="AT678" s="351"/>
      <c r="AU678" s="351"/>
      <c r="AV678" s="351"/>
      <c r="AW678" s="351"/>
      <c r="AX678" s="351"/>
      <c r="AY678" s="351"/>
      <c r="AZ678" s="351"/>
      <c r="BA678" s="351"/>
      <c r="BB678" s="351"/>
      <c r="BC678" s="351"/>
      <c r="BD678" s="351"/>
      <c r="BE678" s="351"/>
      <c r="BF678" s="351"/>
      <c r="BG678" s="351"/>
      <c r="BH678" s="351"/>
      <c r="BI678" s="351"/>
      <c r="BJ678" s="351"/>
      <c r="BK678" s="351"/>
      <c r="BL678" s="341" t="e">
        <f t="shared" si="875"/>
        <v>#DIV/0!</v>
      </c>
    </row>
    <row r="679" spans="2:64" s="38" customFormat="1" ht="51.75" hidden="1" customHeight="1" x14ac:dyDescent="0.3">
      <c r="B679" s="562" t="s">
        <v>263</v>
      </c>
      <c r="C679" s="562"/>
      <c r="D679" s="562"/>
      <c r="E679" s="562"/>
      <c r="F679" s="562"/>
      <c r="G679" s="562"/>
      <c r="H679" s="562"/>
      <c r="I679" s="562"/>
      <c r="J679" s="562"/>
      <c r="K679" s="562"/>
      <c r="L679" s="562"/>
      <c r="M679" s="562"/>
      <c r="N679" s="562"/>
      <c r="O679" s="562"/>
      <c r="P679" s="562"/>
      <c r="Q679" s="562"/>
      <c r="R679" s="562"/>
      <c r="S679" s="562"/>
      <c r="T679" s="562"/>
      <c r="U679" s="562"/>
      <c r="V679" s="562"/>
      <c r="W679" s="562"/>
      <c r="X679" s="562"/>
      <c r="Y679" s="562"/>
      <c r="Z679" s="562"/>
      <c r="AA679" s="562"/>
      <c r="AB679" s="562"/>
      <c r="AC679" s="562"/>
      <c r="AD679" s="562"/>
      <c r="AE679" s="562"/>
      <c r="AF679" s="562"/>
      <c r="AG679" s="562"/>
      <c r="AH679" s="562"/>
      <c r="AI679" s="562"/>
      <c r="AJ679" s="562"/>
      <c r="AK679" s="562"/>
      <c r="AL679" s="562"/>
      <c r="AM679" s="562"/>
      <c r="AN679" s="562"/>
      <c r="AO679" s="562"/>
      <c r="AP679" s="562"/>
      <c r="AQ679" s="562"/>
      <c r="AR679" s="562"/>
      <c r="AS679" s="562"/>
      <c r="AT679" s="562"/>
      <c r="AU679" s="562"/>
      <c r="AV679" s="562"/>
      <c r="AW679" s="562"/>
      <c r="AX679" s="562"/>
      <c r="AY679" s="562"/>
      <c r="AZ679" s="562"/>
      <c r="BA679" s="562"/>
      <c r="BB679" s="562"/>
      <c r="BC679" s="562"/>
      <c r="BD679" s="562"/>
      <c r="BE679" s="505"/>
      <c r="BF679" s="505"/>
      <c r="BG679" s="505"/>
      <c r="BH679" s="452"/>
      <c r="BI679" s="452"/>
      <c r="BJ679" s="452"/>
      <c r="BK679" s="452"/>
      <c r="BL679" s="341" t="e">
        <f t="shared" si="875"/>
        <v>#DIV/0!</v>
      </c>
    </row>
    <row r="680" spans="2:64" s="87" customFormat="1" ht="198" hidden="1" customHeight="1" x14ac:dyDescent="0.25">
      <c r="B680" s="346">
        <v>1</v>
      </c>
      <c r="C680" s="216" t="s">
        <v>264</v>
      </c>
      <c r="D680" s="347"/>
      <c r="E680" s="347">
        <f>F680+G680</f>
        <v>0</v>
      </c>
      <c r="F680" s="347">
        <v>0</v>
      </c>
      <c r="G680" s="347">
        <v>0</v>
      </c>
      <c r="H680" s="347">
        <f>I680+J680</f>
        <v>0</v>
      </c>
      <c r="I680" s="347">
        <f>L680-F680</f>
        <v>0</v>
      </c>
      <c r="J680" s="347">
        <v>0</v>
      </c>
      <c r="K680" s="347">
        <f>L680+O680</f>
        <v>0</v>
      </c>
      <c r="L680" s="347">
        <f>SUM(L681:L686)</f>
        <v>0</v>
      </c>
      <c r="M680" s="347"/>
      <c r="N680" s="347">
        <v>0</v>
      </c>
      <c r="O680" s="347">
        <v>0</v>
      </c>
      <c r="P680" s="347">
        <f t="shared" si="883"/>
        <v>0</v>
      </c>
      <c r="Q680" s="347"/>
      <c r="R680" s="347">
        <f>SUM(R681:R686)</f>
        <v>0</v>
      </c>
      <c r="S680" s="347"/>
      <c r="T680" s="347"/>
      <c r="U680" s="347"/>
      <c r="V680" s="347"/>
      <c r="W680" s="347"/>
      <c r="X680" s="347"/>
      <c r="Y680" s="347"/>
      <c r="Z680" s="347">
        <f t="shared" ref="Z680:Z684" si="888">AB680+AF680+AH680</f>
        <v>0</v>
      </c>
      <c r="AA680" s="347"/>
      <c r="AB680" s="347">
        <f>SUM(AB681:AB686)</f>
        <v>0</v>
      </c>
      <c r="AC680" s="347"/>
      <c r="AD680" s="347"/>
      <c r="AE680" s="347"/>
      <c r="AF680" s="347"/>
      <c r="AG680" s="347"/>
      <c r="AH680" s="347"/>
      <c r="AI680" s="347"/>
      <c r="AJ680" s="347">
        <f t="shared" ref="AJ680:AJ684" si="889">AL680+AP680+AR680</f>
        <v>0</v>
      </c>
      <c r="AK680" s="347"/>
      <c r="AL680" s="347">
        <f>SUM(AL681:AL686)</f>
        <v>0</v>
      </c>
      <c r="AM680" s="355"/>
      <c r="AN680" s="355"/>
      <c r="AO680" s="355"/>
      <c r="AP680" s="347"/>
      <c r="AQ680" s="347"/>
      <c r="AR680" s="347"/>
      <c r="AS680" s="347"/>
      <c r="AT680" s="350">
        <f>SUM(AT681:AT686)</f>
        <v>0</v>
      </c>
      <c r="AU680" s="350"/>
      <c r="AV680" s="350">
        <v>0</v>
      </c>
      <c r="AW680" s="350" t="e">
        <f>AX680</f>
        <v>#REF!</v>
      </c>
      <c r="AX680" s="350" t="e">
        <f>AX682+AX683+AX684+AX685+AX686</f>
        <v>#REF!</v>
      </c>
      <c r="AY680" s="350"/>
      <c r="AZ680" s="350"/>
      <c r="BA680" s="350">
        <f t="shared" ref="BA680:BA686" si="890">BB680</f>
        <v>0</v>
      </c>
      <c r="BB680" s="350">
        <f>SUM(BB681:BB686)</f>
        <v>0</v>
      </c>
      <c r="BC680" s="350"/>
      <c r="BD680" s="350">
        <v>0</v>
      </c>
      <c r="BE680" s="350">
        <f t="shared" ref="BE680:BE684" si="891">BG680+BI680+BK680</f>
        <v>0</v>
      </c>
      <c r="BF680" s="350"/>
      <c r="BG680" s="350"/>
      <c r="BH680" s="350"/>
      <c r="BI680" s="350"/>
      <c r="BJ680" s="350"/>
      <c r="BK680" s="350"/>
      <c r="BL680" s="341" t="e">
        <f t="shared" si="875"/>
        <v>#DIV/0!</v>
      </c>
    </row>
    <row r="681" spans="2:64" s="43" customFormat="1" ht="75" hidden="1" customHeight="1" x14ac:dyDescent="0.25">
      <c r="B681" s="450"/>
      <c r="C681" s="197" t="s">
        <v>257</v>
      </c>
      <c r="D681" s="355"/>
      <c r="E681" s="355"/>
      <c r="F681" s="355"/>
      <c r="G681" s="355"/>
      <c r="H681" s="355"/>
      <c r="I681" s="355"/>
      <c r="J681" s="355"/>
      <c r="K681" s="355">
        <f t="shared" ref="K681:K686" si="892">L681</f>
        <v>0</v>
      </c>
      <c r="L681" s="355">
        <v>0</v>
      </c>
      <c r="M681" s="355"/>
      <c r="N681" s="355"/>
      <c r="O681" s="355"/>
      <c r="P681" s="355">
        <f t="shared" si="883"/>
        <v>0</v>
      </c>
      <c r="Q681" s="355"/>
      <c r="R681" s="355">
        <v>0</v>
      </c>
      <c r="S681" s="355"/>
      <c r="T681" s="355"/>
      <c r="U681" s="355"/>
      <c r="V681" s="355"/>
      <c r="W681" s="355"/>
      <c r="X681" s="355"/>
      <c r="Y681" s="355"/>
      <c r="Z681" s="355">
        <f t="shared" si="888"/>
        <v>0</v>
      </c>
      <c r="AA681" s="355"/>
      <c r="AB681" s="355">
        <v>0</v>
      </c>
      <c r="AC681" s="355"/>
      <c r="AD681" s="355"/>
      <c r="AE681" s="355"/>
      <c r="AF681" s="355"/>
      <c r="AG681" s="355"/>
      <c r="AH681" s="355"/>
      <c r="AI681" s="355"/>
      <c r="AJ681" s="355">
        <f t="shared" si="889"/>
        <v>0</v>
      </c>
      <c r="AK681" s="303"/>
      <c r="AL681" s="355">
        <v>0</v>
      </c>
      <c r="AM681" s="355"/>
      <c r="AN681" s="355"/>
      <c r="AO681" s="355"/>
      <c r="AP681" s="355"/>
      <c r="AQ681" s="355"/>
      <c r="AR681" s="355"/>
      <c r="AS681" s="355"/>
      <c r="AT681" s="351">
        <f>BB681-AF681</f>
        <v>0</v>
      </c>
      <c r="AU681" s="351"/>
      <c r="AV681" s="351"/>
      <c r="AW681" s="351"/>
      <c r="AX681" s="351"/>
      <c r="AY681" s="351"/>
      <c r="AZ681" s="351"/>
      <c r="BA681" s="351">
        <f t="shared" si="890"/>
        <v>0</v>
      </c>
      <c r="BB681" s="351">
        <v>0</v>
      </c>
      <c r="BC681" s="351"/>
      <c r="BD681" s="351"/>
      <c r="BE681" s="351">
        <f t="shared" si="891"/>
        <v>0</v>
      </c>
      <c r="BF681" s="351"/>
      <c r="BG681" s="351"/>
      <c r="BH681" s="351"/>
      <c r="BI681" s="351"/>
      <c r="BJ681" s="351"/>
      <c r="BK681" s="351"/>
      <c r="BL681" s="341" t="e">
        <f t="shared" si="875"/>
        <v>#DIV/0!</v>
      </c>
    </row>
    <row r="682" spans="2:64" s="74" customFormat="1" ht="102.75" hidden="1" customHeight="1" x14ac:dyDescent="0.3">
      <c r="B682" s="495" t="s">
        <v>60</v>
      </c>
      <c r="C682" s="197" t="s">
        <v>265</v>
      </c>
      <c r="D682" s="303"/>
      <c r="E682" s="303"/>
      <c r="F682" s="303"/>
      <c r="G682" s="303"/>
      <c r="H682" s="303"/>
      <c r="I682" s="303"/>
      <c r="J682" s="303"/>
      <c r="K682" s="355">
        <f>L682</f>
        <v>0</v>
      </c>
      <c r="L682" s="355">
        <v>0</v>
      </c>
      <c r="M682" s="355"/>
      <c r="N682" s="355"/>
      <c r="O682" s="506"/>
      <c r="P682" s="355">
        <f t="shared" si="883"/>
        <v>0</v>
      </c>
      <c r="Q682" s="355"/>
      <c r="R682" s="355">
        <v>0</v>
      </c>
      <c r="S682" s="355"/>
      <c r="T682" s="355"/>
      <c r="U682" s="355"/>
      <c r="V682" s="355"/>
      <c r="W682" s="355"/>
      <c r="X682" s="355"/>
      <c r="Y682" s="355"/>
      <c r="Z682" s="355">
        <f t="shared" si="888"/>
        <v>0</v>
      </c>
      <c r="AA682" s="355"/>
      <c r="AB682" s="355">
        <v>0</v>
      </c>
      <c r="AC682" s="355"/>
      <c r="AD682" s="355"/>
      <c r="AE682" s="355"/>
      <c r="AF682" s="355"/>
      <c r="AG682" s="355"/>
      <c r="AH682" s="355"/>
      <c r="AI682" s="355"/>
      <c r="AJ682" s="355">
        <f t="shared" si="889"/>
        <v>0</v>
      </c>
      <c r="AK682" s="303"/>
      <c r="AL682" s="355">
        <v>0</v>
      </c>
      <c r="AM682" s="355"/>
      <c r="AN682" s="355"/>
      <c r="AO682" s="355"/>
      <c r="AP682" s="355"/>
      <c r="AQ682" s="355"/>
      <c r="AR682" s="355"/>
      <c r="AS682" s="355"/>
      <c r="AT682" s="351">
        <f>BB682-AF682</f>
        <v>0</v>
      </c>
      <c r="AU682" s="351"/>
      <c r="AV682" s="351"/>
      <c r="AW682" s="351" t="e">
        <f>AX682</f>
        <v>#REF!</v>
      </c>
      <c r="AX682" s="351" t="e">
        <f>#REF!-AF682</f>
        <v>#REF!</v>
      </c>
      <c r="AY682" s="351"/>
      <c r="AZ682" s="351"/>
      <c r="BA682" s="351">
        <f>BB682</f>
        <v>0</v>
      </c>
      <c r="BB682" s="356">
        <v>0</v>
      </c>
      <c r="BC682" s="351"/>
      <c r="BD682" s="351"/>
      <c r="BE682" s="351">
        <f t="shared" si="891"/>
        <v>0</v>
      </c>
      <c r="BF682" s="351"/>
      <c r="BG682" s="351"/>
      <c r="BH682" s="351"/>
      <c r="BI682" s="351"/>
      <c r="BJ682" s="351"/>
      <c r="BK682" s="351"/>
      <c r="BL682" s="341" t="e">
        <f t="shared" si="875"/>
        <v>#DIV/0!</v>
      </c>
    </row>
    <row r="683" spans="2:64" s="74" customFormat="1" ht="98.25" hidden="1" customHeight="1" x14ac:dyDescent="0.25">
      <c r="B683" s="495" t="s">
        <v>67</v>
      </c>
      <c r="C683" s="197" t="s">
        <v>266</v>
      </c>
      <c r="D683" s="303"/>
      <c r="E683" s="303"/>
      <c r="F683" s="303"/>
      <c r="G683" s="303"/>
      <c r="H683" s="303"/>
      <c r="I683" s="303"/>
      <c r="J683" s="303"/>
      <c r="K683" s="355">
        <f t="shared" si="892"/>
        <v>0</v>
      </c>
      <c r="L683" s="355">
        <v>0</v>
      </c>
      <c r="M683" s="355"/>
      <c r="N683" s="355"/>
      <c r="O683" s="355"/>
      <c r="P683" s="355">
        <f t="shared" si="883"/>
        <v>0</v>
      </c>
      <c r="Q683" s="355"/>
      <c r="R683" s="355">
        <v>0</v>
      </c>
      <c r="S683" s="355"/>
      <c r="T683" s="355"/>
      <c r="U683" s="355"/>
      <c r="V683" s="355"/>
      <c r="W683" s="355"/>
      <c r="X683" s="355"/>
      <c r="Y683" s="355"/>
      <c r="Z683" s="355">
        <f t="shared" si="888"/>
        <v>0</v>
      </c>
      <c r="AA683" s="355"/>
      <c r="AB683" s="355">
        <v>0</v>
      </c>
      <c r="AC683" s="355"/>
      <c r="AD683" s="355"/>
      <c r="AE683" s="355"/>
      <c r="AF683" s="355"/>
      <c r="AG683" s="355"/>
      <c r="AH683" s="355"/>
      <c r="AI683" s="355"/>
      <c r="AJ683" s="355">
        <f t="shared" si="889"/>
        <v>0</v>
      </c>
      <c r="AK683" s="303"/>
      <c r="AL683" s="355">
        <v>0</v>
      </c>
      <c r="AM683" s="355"/>
      <c r="AN683" s="355"/>
      <c r="AO683" s="355"/>
      <c r="AP683" s="355"/>
      <c r="AQ683" s="355"/>
      <c r="AR683" s="355"/>
      <c r="AS683" s="355"/>
      <c r="AT683" s="351"/>
      <c r="AU683" s="351"/>
      <c r="AV683" s="351"/>
      <c r="AW683" s="351">
        <f>AX683</f>
        <v>0</v>
      </c>
      <c r="AX683" s="351">
        <f>BB683-AF683</f>
        <v>0</v>
      </c>
      <c r="AY683" s="351"/>
      <c r="AZ683" s="351"/>
      <c r="BA683" s="351">
        <f t="shared" si="890"/>
        <v>0</v>
      </c>
      <c r="BB683" s="351">
        <v>0</v>
      </c>
      <c r="BC683" s="351"/>
      <c r="BD683" s="351"/>
      <c r="BE683" s="351">
        <f t="shared" si="891"/>
        <v>0</v>
      </c>
      <c r="BF683" s="351"/>
      <c r="BG683" s="351"/>
      <c r="BH683" s="351"/>
      <c r="BI683" s="351"/>
      <c r="BJ683" s="351"/>
      <c r="BK683" s="351"/>
      <c r="BL683" s="341" t="e">
        <f t="shared" si="875"/>
        <v>#DIV/0!</v>
      </c>
    </row>
    <row r="684" spans="2:64" s="74" customFormat="1" ht="100.5" hidden="1" customHeight="1" x14ac:dyDescent="0.25">
      <c r="B684" s="495" t="s">
        <v>71</v>
      </c>
      <c r="C684" s="197" t="s">
        <v>267</v>
      </c>
      <c r="D684" s="303"/>
      <c r="E684" s="303"/>
      <c r="F684" s="303"/>
      <c r="G684" s="303"/>
      <c r="H684" s="303"/>
      <c r="I684" s="303"/>
      <c r="J684" s="303"/>
      <c r="K684" s="355">
        <f t="shared" si="892"/>
        <v>0</v>
      </c>
      <c r="L684" s="355">
        <v>0</v>
      </c>
      <c r="M684" s="355"/>
      <c r="N684" s="355"/>
      <c r="O684" s="355"/>
      <c r="P684" s="355">
        <f t="shared" si="883"/>
        <v>0</v>
      </c>
      <c r="Q684" s="355"/>
      <c r="R684" s="355">
        <v>0</v>
      </c>
      <c r="S684" s="355"/>
      <c r="T684" s="355"/>
      <c r="U684" s="355"/>
      <c r="V684" s="355"/>
      <c r="W684" s="355"/>
      <c r="X684" s="355"/>
      <c r="Y684" s="355"/>
      <c r="Z684" s="355">
        <f t="shared" si="888"/>
        <v>0</v>
      </c>
      <c r="AA684" s="355"/>
      <c r="AB684" s="355">
        <v>0</v>
      </c>
      <c r="AC684" s="355"/>
      <c r="AD684" s="355"/>
      <c r="AE684" s="355"/>
      <c r="AF684" s="355"/>
      <c r="AG684" s="355"/>
      <c r="AH684" s="355"/>
      <c r="AI684" s="355"/>
      <c r="AJ684" s="355">
        <f t="shared" si="889"/>
        <v>0</v>
      </c>
      <c r="AK684" s="303"/>
      <c r="AL684" s="355">
        <v>0</v>
      </c>
      <c r="AM684" s="355"/>
      <c r="AN684" s="355"/>
      <c r="AO684" s="355"/>
      <c r="AP684" s="355"/>
      <c r="AQ684" s="355"/>
      <c r="AR684" s="355"/>
      <c r="AS684" s="355"/>
      <c r="AT684" s="351"/>
      <c r="AU684" s="351"/>
      <c r="AV684" s="351"/>
      <c r="AW684" s="351">
        <f>AX684</f>
        <v>0</v>
      </c>
      <c r="AX684" s="351">
        <f>BB684-AF684</f>
        <v>0</v>
      </c>
      <c r="AY684" s="351"/>
      <c r="AZ684" s="351"/>
      <c r="BA684" s="351">
        <f t="shared" si="890"/>
        <v>0</v>
      </c>
      <c r="BB684" s="351">
        <v>0</v>
      </c>
      <c r="BC684" s="351"/>
      <c r="BD684" s="351"/>
      <c r="BE684" s="351">
        <f t="shared" si="891"/>
        <v>0</v>
      </c>
      <c r="BF684" s="351"/>
      <c r="BG684" s="351"/>
      <c r="BH684" s="351"/>
      <c r="BI684" s="351"/>
      <c r="BJ684" s="351"/>
      <c r="BK684" s="351"/>
      <c r="BL684" s="341" t="e">
        <f t="shared" si="875"/>
        <v>#DIV/0!</v>
      </c>
    </row>
    <row r="685" spans="2:64" s="74" customFormat="1" ht="99" hidden="1" customHeight="1" x14ac:dyDescent="0.25">
      <c r="B685" s="495" t="s">
        <v>31</v>
      </c>
      <c r="C685" s="197" t="s">
        <v>268</v>
      </c>
      <c r="D685" s="303"/>
      <c r="E685" s="303"/>
      <c r="F685" s="303"/>
      <c r="G685" s="303"/>
      <c r="H685" s="303"/>
      <c r="I685" s="303"/>
      <c r="J685" s="303"/>
      <c r="K685" s="355">
        <f t="shared" si="892"/>
        <v>0</v>
      </c>
      <c r="L685" s="355">
        <v>0</v>
      </c>
      <c r="M685" s="355"/>
      <c r="N685" s="355"/>
      <c r="O685" s="355"/>
      <c r="P685" s="355">
        <f>R685+V685+X685</f>
        <v>0</v>
      </c>
      <c r="Q685" s="355"/>
      <c r="R685" s="355">
        <v>0</v>
      </c>
      <c r="S685" s="355"/>
      <c r="T685" s="355"/>
      <c r="U685" s="355"/>
      <c r="V685" s="355"/>
      <c r="W685" s="355"/>
      <c r="X685" s="355"/>
      <c r="Y685" s="355"/>
      <c r="Z685" s="355">
        <f>AB685+AF685+AH685</f>
        <v>0</v>
      </c>
      <c r="AA685" s="355"/>
      <c r="AB685" s="355">
        <v>0</v>
      </c>
      <c r="AC685" s="355"/>
      <c r="AD685" s="355"/>
      <c r="AE685" s="355"/>
      <c r="AF685" s="355"/>
      <c r="AG685" s="355"/>
      <c r="AH685" s="355"/>
      <c r="AI685" s="355"/>
      <c r="AJ685" s="355">
        <f>AL685+AP685+AR685</f>
        <v>0</v>
      </c>
      <c r="AK685" s="303"/>
      <c r="AL685" s="355">
        <v>0</v>
      </c>
      <c r="AM685" s="355"/>
      <c r="AN685" s="355"/>
      <c r="AO685" s="355"/>
      <c r="AP685" s="355"/>
      <c r="AQ685" s="355"/>
      <c r="AR685" s="355"/>
      <c r="AS685" s="355"/>
      <c r="AT685" s="351"/>
      <c r="AU685" s="351"/>
      <c r="AV685" s="351"/>
      <c r="AW685" s="351">
        <f>AX685</f>
        <v>0</v>
      </c>
      <c r="AX685" s="351">
        <f>BB685-AF685</f>
        <v>0</v>
      </c>
      <c r="AY685" s="351"/>
      <c r="AZ685" s="351"/>
      <c r="BA685" s="351">
        <f t="shared" si="890"/>
        <v>0</v>
      </c>
      <c r="BB685" s="351">
        <v>0</v>
      </c>
      <c r="BC685" s="351"/>
      <c r="BD685" s="351"/>
      <c r="BE685" s="351">
        <f>BG685+BI685+BK685</f>
        <v>0</v>
      </c>
      <c r="BF685" s="351"/>
      <c r="BG685" s="351"/>
      <c r="BH685" s="351"/>
      <c r="BI685" s="351"/>
      <c r="BJ685" s="351"/>
      <c r="BK685" s="351"/>
      <c r="BL685" s="341" t="e">
        <f t="shared" si="875"/>
        <v>#DIV/0!</v>
      </c>
    </row>
    <row r="686" spans="2:64" s="74" customFormat="1" ht="125.25" hidden="1" customHeight="1" x14ac:dyDescent="0.25">
      <c r="B686" s="495" t="s">
        <v>76</v>
      </c>
      <c r="C686" s="197" t="s">
        <v>269</v>
      </c>
      <c r="D686" s="303"/>
      <c r="E686" s="303"/>
      <c r="F686" s="303"/>
      <c r="G686" s="303"/>
      <c r="H686" s="303"/>
      <c r="I686" s="303"/>
      <c r="J686" s="303"/>
      <c r="K686" s="355">
        <f t="shared" si="892"/>
        <v>0</v>
      </c>
      <c r="L686" s="355">
        <v>0</v>
      </c>
      <c r="M686" s="355"/>
      <c r="N686" s="355"/>
      <c r="O686" s="355"/>
      <c r="P686" s="355">
        <f>R686+V686+X686</f>
        <v>0</v>
      </c>
      <c r="Q686" s="355"/>
      <c r="R686" s="355">
        <v>0</v>
      </c>
      <c r="S686" s="355"/>
      <c r="T686" s="355"/>
      <c r="U686" s="355"/>
      <c r="V686" s="355"/>
      <c r="W686" s="355"/>
      <c r="X686" s="355"/>
      <c r="Y686" s="355"/>
      <c r="Z686" s="355">
        <f>AB686+AF686+AH686</f>
        <v>0</v>
      </c>
      <c r="AA686" s="355"/>
      <c r="AB686" s="355">
        <v>0</v>
      </c>
      <c r="AC686" s="355"/>
      <c r="AD686" s="355"/>
      <c r="AE686" s="355"/>
      <c r="AF686" s="355"/>
      <c r="AG686" s="355"/>
      <c r="AH686" s="355"/>
      <c r="AI686" s="355"/>
      <c r="AJ686" s="355">
        <f>AL686+AP686+AR686</f>
        <v>0</v>
      </c>
      <c r="AK686" s="303"/>
      <c r="AL686" s="355">
        <v>0</v>
      </c>
      <c r="AM686" s="355"/>
      <c r="AN686" s="355"/>
      <c r="AO686" s="355"/>
      <c r="AP686" s="355"/>
      <c r="AQ686" s="355"/>
      <c r="AR686" s="355"/>
      <c r="AS686" s="355"/>
      <c r="AT686" s="351"/>
      <c r="AU686" s="351"/>
      <c r="AV686" s="351"/>
      <c r="AW686" s="351">
        <f>AX686</f>
        <v>0</v>
      </c>
      <c r="AX686" s="351">
        <f>BB686-AF686</f>
        <v>0</v>
      </c>
      <c r="AY686" s="351"/>
      <c r="AZ686" s="351"/>
      <c r="BA686" s="351">
        <f t="shared" si="890"/>
        <v>0</v>
      </c>
      <c r="BB686" s="351">
        <v>0</v>
      </c>
      <c r="BC686" s="351"/>
      <c r="BD686" s="351"/>
      <c r="BE686" s="351">
        <f>BG686+BI686+BK686</f>
        <v>0</v>
      </c>
      <c r="BF686" s="351"/>
      <c r="BG686" s="351"/>
      <c r="BH686" s="351"/>
      <c r="BI686" s="351"/>
      <c r="BJ686" s="351"/>
      <c r="BK686" s="351"/>
      <c r="BL686" s="341" t="e">
        <f t="shared" si="875"/>
        <v>#DIV/0!</v>
      </c>
    </row>
    <row r="687" spans="2:64" s="74" customFormat="1" ht="61.5" hidden="1" customHeight="1" x14ac:dyDescent="0.25">
      <c r="B687" s="560" t="s">
        <v>270</v>
      </c>
      <c r="C687" s="561"/>
      <c r="D687" s="561"/>
      <c r="E687" s="561"/>
      <c r="F687" s="561"/>
      <c r="G687" s="561"/>
      <c r="H687" s="561"/>
      <c r="I687" s="561"/>
      <c r="J687" s="561"/>
      <c r="K687" s="561"/>
      <c r="L687" s="561"/>
      <c r="M687" s="561"/>
      <c r="N687" s="561"/>
      <c r="O687" s="561"/>
      <c r="P687" s="561"/>
      <c r="Q687" s="561"/>
      <c r="R687" s="561"/>
      <c r="S687" s="561"/>
      <c r="T687" s="561"/>
      <c r="U687" s="561"/>
      <c r="V687" s="561"/>
      <c r="W687" s="561"/>
      <c r="X687" s="561"/>
      <c r="Y687" s="561"/>
      <c r="Z687" s="561"/>
      <c r="AA687" s="561"/>
      <c r="AB687" s="561"/>
      <c r="AC687" s="561"/>
      <c r="AD687" s="561"/>
      <c r="AE687" s="561"/>
      <c r="AF687" s="561"/>
      <c r="AG687" s="561"/>
      <c r="AH687" s="561"/>
      <c r="AI687" s="561"/>
      <c r="AJ687" s="561"/>
      <c r="AK687" s="561"/>
      <c r="AL687" s="561"/>
      <c r="AM687" s="561"/>
      <c r="AN687" s="561"/>
      <c r="AO687" s="561"/>
      <c r="AP687" s="561"/>
      <c r="AQ687" s="561"/>
      <c r="AR687" s="561"/>
      <c r="AS687" s="561"/>
      <c r="AT687" s="561"/>
      <c r="AU687" s="561"/>
      <c r="AV687" s="561"/>
      <c r="AW687" s="561"/>
      <c r="AX687" s="561"/>
      <c r="AY687" s="561"/>
      <c r="AZ687" s="561"/>
      <c r="BA687" s="561"/>
      <c r="BB687" s="561"/>
      <c r="BC687" s="561"/>
      <c r="BD687" s="561"/>
      <c r="BE687" s="561"/>
      <c r="BF687" s="561"/>
      <c r="BG687" s="561"/>
      <c r="BH687" s="561"/>
      <c r="BI687" s="561"/>
      <c r="BJ687" s="561"/>
      <c r="BK687" s="561"/>
      <c r="BL687" s="561"/>
    </row>
    <row r="688" spans="2:64" s="101" customFormat="1" ht="86.25" hidden="1" customHeight="1" x14ac:dyDescent="0.25">
      <c r="B688" s="507" t="s">
        <v>60</v>
      </c>
      <c r="C688" s="225" t="s">
        <v>271</v>
      </c>
      <c r="D688" s="362">
        <v>0</v>
      </c>
      <c r="E688" s="362"/>
      <c r="F688" s="362"/>
      <c r="G688" s="362"/>
      <c r="H688" s="362"/>
      <c r="I688" s="362"/>
      <c r="J688" s="362"/>
      <c r="K688" s="508">
        <f>O688</f>
        <v>0</v>
      </c>
      <c r="L688" s="508">
        <v>0</v>
      </c>
      <c r="M688" s="508"/>
      <c r="N688" s="508">
        <v>0</v>
      </c>
      <c r="O688" s="508">
        <v>0</v>
      </c>
      <c r="P688" s="508">
        <v>0</v>
      </c>
      <c r="Q688" s="508"/>
      <c r="R688" s="508">
        <v>0</v>
      </c>
      <c r="S688" s="508"/>
      <c r="T688" s="508"/>
      <c r="U688" s="508"/>
      <c r="V688" s="508">
        <v>0</v>
      </c>
      <c r="W688" s="508"/>
      <c r="X688" s="508">
        <v>0</v>
      </c>
      <c r="Y688" s="508"/>
      <c r="Z688" s="508">
        <v>0</v>
      </c>
      <c r="AA688" s="508"/>
      <c r="AB688" s="508">
        <v>0</v>
      </c>
      <c r="AC688" s="508"/>
      <c r="AD688" s="508"/>
      <c r="AE688" s="508"/>
      <c r="AF688" s="508">
        <v>0</v>
      </c>
      <c r="AG688" s="508"/>
      <c r="AH688" s="508">
        <v>0</v>
      </c>
      <c r="AI688" s="508"/>
      <c r="AJ688" s="508">
        <v>0</v>
      </c>
      <c r="AK688" s="508"/>
      <c r="AL688" s="508">
        <v>0</v>
      </c>
      <c r="AM688" s="509"/>
      <c r="AN688" s="509"/>
      <c r="AO688" s="509"/>
      <c r="AP688" s="508">
        <v>0</v>
      </c>
      <c r="AQ688" s="508"/>
      <c r="AR688" s="508">
        <v>0</v>
      </c>
      <c r="AS688" s="508"/>
      <c r="AT688" s="510">
        <v>0</v>
      </c>
      <c r="AU688" s="510">
        <v>0</v>
      </c>
      <c r="AV688" s="510">
        <v>0</v>
      </c>
      <c r="AW688" s="510"/>
      <c r="AX688" s="510"/>
      <c r="AY688" s="510"/>
      <c r="AZ688" s="510"/>
      <c r="BA688" s="510">
        <v>0</v>
      </c>
      <c r="BB688" s="510">
        <v>0</v>
      </c>
      <c r="BC688" s="510">
        <v>0</v>
      </c>
      <c r="BD688" s="510">
        <v>0</v>
      </c>
      <c r="BE688" s="510">
        <v>0</v>
      </c>
      <c r="BF688" s="510"/>
      <c r="BG688" s="510">
        <v>0</v>
      </c>
      <c r="BH688" s="510"/>
      <c r="BI688" s="510">
        <v>0</v>
      </c>
      <c r="BJ688" s="510"/>
      <c r="BK688" s="510">
        <v>0</v>
      </c>
      <c r="BL688" s="510"/>
    </row>
    <row r="689" spans="2:65" s="101" customFormat="1" ht="117" customHeight="1" x14ac:dyDescent="0.25">
      <c r="B689" s="346" t="s">
        <v>67</v>
      </c>
      <c r="C689" s="197" t="s">
        <v>358</v>
      </c>
      <c r="D689" s="348"/>
      <c r="E689" s="362"/>
      <c r="F689" s="362"/>
      <c r="G689" s="362"/>
      <c r="H689" s="362"/>
      <c r="I689" s="362"/>
      <c r="J689" s="362"/>
      <c r="K689" s="348">
        <f>O689</f>
        <v>4209.8379999999997</v>
      </c>
      <c r="L689" s="348"/>
      <c r="M689" s="348"/>
      <c r="N689" s="348"/>
      <c r="O689" s="348">
        <f>O690+O691</f>
        <v>4209.8379999999997</v>
      </c>
      <c r="P689" s="348">
        <f t="shared" ref="P689:P691" si="893">R689+V689+X689</f>
        <v>4209.8379999999997</v>
      </c>
      <c r="Q689" s="393">
        <f t="shared" ref="Q689:Q694" si="894">P689/K689</f>
        <v>1</v>
      </c>
      <c r="R689" s="347"/>
      <c r="S689" s="347"/>
      <c r="T689" s="347"/>
      <c r="U689" s="347"/>
      <c r="V689" s="347"/>
      <c r="W689" s="347"/>
      <c r="X689" s="348">
        <f>X690+X691</f>
        <v>4209.8379999999997</v>
      </c>
      <c r="Y689" s="393">
        <f t="shared" ref="Y689" si="895">X689/O689</f>
        <v>1</v>
      </c>
      <c r="Z689" s="348">
        <f t="shared" ref="Z689:Z691" si="896">AB689+AF689+AH689</f>
        <v>4209.8379999999997</v>
      </c>
      <c r="AA689" s="393">
        <f t="shared" ref="AA689:AA707" si="897">Z689/K689</f>
        <v>1</v>
      </c>
      <c r="AB689" s="347"/>
      <c r="AC689" s="347"/>
      <c r="AD689" s="347"/>
      <c r="AE689" s="347"/>
      <c r="AF689" s="347"/>
      <c r="AG689" s="347"/>
      <c r="AH689" s="348">
        <f>AH690+AH691</f>
        <v>4209.8379999999997</v>
      </c>
      <c r="AI689" s="393">
        <f>AH689/O689</f>
        <v>1</v>
      </c>
      <c r="AJ689" s="348">
        <f t="shared" ref="AJ689:AJ691" si="898">AL689+AP689+AR689</f>
        <v>4209.8379999999997</v>
      </c>
      <c r="AK689" s="393">
        <f t="shared" ref="AK689:AK707" si="899">AJ689/K689</f>
        <v>1</v>
      </c>
      <c r="AL689" s="347"/>
      <c r="AM689" s="355"/>
      <c r="AN689" s="355"/>
      <c r="AO689" s="355"/>
      <c r="AP689" s="347"/>
      <c r="AQ689" s="347"/>
      <c r="AR689" s="348">
        <f>AR690+AR691</f>
        <v>4209.8379999999997</v>
      </c>
      <c r="AS689" s="337">
        <f t="shared" ref="AS689:AS697" si="900">AR689/O689</f>
        <v>1</v>
      </c>
      <c r="AT689" s="350"/>
      <c r="AU689" s="350"/>
      <c r="AV689" s="350">
        <f>AV690+AV691</f>
        <v>75122.699430000008</v>
      </c>
      <c r="AW689" s="350"/>
      <c r="AX689" s="350"/>
      <c r="AY689" s="350"/>
      <c r="AZ689" s="350"/>
      <c r="BA689" s="350">
        <f t="shared" ref="BA689:BA694" si="901">BB689+BC689+BD689</f>
        <v>79332.537429999997</v>
      </c>
      <c r="BB689" s="350"/>
      <c r="BC689" s="350"/>
      <c r="BD689" s="350">
        <f>BD690+BD691</f>
        <v>79332.537429999997</v>
      </c>
      <c r="BE689" s="350">
        <f t="shared" ref="BE689:BE691" si="902">BG689+BI689+BK689</f>
        <v>0</v>
      </c>
      <c r="BF689" s="341">
        <f t="shared" ref="BF689:BF691" si="903">BE689/K689</f>
        <v>0</v>
      </c>
      <c r="BG689" s="350"/>
      <c r="BH689" s="350"/>
      <c r="BI689" s="350"/>
      <c r="BJ689" s="350"/>
      <c r="BK689" s="352">
        <f>BK690+BK691</f>
        <v>0</v>
      </c>
      <c r="BL689" s="341">
        <f t="shared" ref="BL689:BL691" si="904">BK689/O689</f>
        <v>0</v>
      </c>
      <c r="BM689" s="87"/>
    </row>
    <row r="690" spans="2:65" s="36" customFormat="1" ht="59.25" customHeight="1" x14ac:dyDescent="0.25">
      <c r="B690" s="504"/>
      <c r="C690" s="566" t="s">
        <v>57</v>
      </c>
      <c r="D690" s="566"/>
      <c r="E690" s="308"/>
      <c r="F690" s="308"/>
      <c r="G690" s="308"/>
      <c r="H690" s="308"/>
      <c r="I690" s="308"/>
      <c r="J690" s="308"/>
      <c r="K690" s="309">
        <f>L690+N690+O690</f>
        <v>2820.49091</v>
      </c>
      <c r="L690" s="309">
        <v>0</v>
      </c>
      <c r="M690" s="309"/>
      <c r="N690" s="309">
        <v>0</v>
      </c>
      <c r="O690" s="309">
        <v>2820.49091</v>
      </c>
      <c r="P690" s="309">
        <f t="shared" si="893"/>
        <v>2820.49091</v>
      </c>
      <c r="Q690" s="386">
        <f t="shared" si="894"/>
        <v>1</v>
      </c>
      <c r="R690" s="308">
        <v>0</v>
      </c>
      <c r="S690" s="308"/>
      <c r="T690" s="308"/>
      <c r="U690" s="308"/>
      <c r="V690" s="308">
        <v>0</v>
      </c>
      <c r="W690" s="308"/>
      <c r="X690" s="309">
        <v>2820.49091</v>
      </c>
      <c r="Y690" s="386">
        <f>X690/O690</f>
        <v>1</v>
      </c>
      <c r="Z690" s="309">
        <f t="shared" si="896"/>
        <v>2820.49091</v>
      </c>
      <c r="AA690" s="386">
        <f t="shared" si="897"/>
        <v>1</v>
      </c>
      <c r="AB690" s="308"/>
      <c r="AC690" s="308"/>
      <c r="AD690" s="308"/>
      <c r="AE690" s="308"/>
      <c r="AF690" s="308"/>
      <c r="AG690" s="308"/>
      <c r="AH690" s="309">
        <v>2820.49091</v>
      </c>
      <c r="AI690" s="386">
        <f t="shared" ref="AI690:AI691" si="905">AH690/O690</f>
        <v>1</v>
      </c>
      <c r="AJ690" s="309">
        <f t="shared" si="898"/>
        <v>2820.49091</v>
      </c>
      <c r="AK690" s="344">
        <f t="shared" si="899"/>
        <v>1</v>
      </c>
      <c r="AL690" s="308">
        <v>0</v>
      </c>
      <c r="AM690" s="355"/>
      <c r="AN690" s="355"/>
      <c r="AO690" s="355"/>
      <c r="AP690" s="308">
        <v>0</v>
      </c>
      <c r="AQ690" s="308"/>
      <c r="AR690" s="309">
        <v>2820.49091</v>
      </c>
      <c r="AS690" s="344">
        <f t="shared" si="900"/>
        <v>1</v>
      </c>
      <c r="AT690" s="310">
        <v>0</v>
      </c>
      <c r="AU690" s="310"/>
      <c r="AV690" s="310">
        <f>BD690-AH690</f>
        <v>50332.309090000002</v>
      </c>
      <c r="AW690" s="310">
        <f>AX690+AY690+AZ690</f>
        <v>0</v>
      </c>
      <c r="AX690" s="310"/>
      <c r="AY690" s="310"/>
      <c r="AZ690" s="310"/>
      <c r="BA690" s="310">
        <f t="shared" si="901"/>
        <v>53152.800000000003</v>
      </c>
      <c r="BB690" s="310">
        <v>0</v>
      </c>
      <c r="BC690" s="310"/>
      <c r="BD690" s="310">
        <f>[10]безвозмездные_ФБ!$D$8</f>
        <v>53152.800000000003</v>
      </c>
      <c r="BE690" s="310">
        <f t="shared" si="902"/>
        <v>0</v>
      </c>
      <c r="BF690" s="345">
        <f t="shared" si="903"/>
        <v>0</v>
      </c>
      <c r="BG690" s="310"/>
      <c r="BH690" s="310"/>
      <c r="BI690" s="310"/>
      <c r="BJ690" s="310"/>
      <c r="BK690" s="311">
        <f>O690-AH690</f>
        <v>0</v>
      </c>
      <c r="BL690" s="345">
        <f t="shared" si="904"/>
        <v>0</v>
      </c>
    </row>
    <row r="691" spans="2:65" s="101" customFormat="1" ht="59.25" customHeight="1" x14ac:dyDescent="0.25">
      <c r="B691" s="507"/>
      <c r="C691" s="565" t="s">
        <v>357</v>
      </c>
      <c r="D691" s="565"/>
      <c r="E691" s="362"/>
      <c r="F691" s="362"/>
      <c r="G691" s="362"/>
      <c r="H691" s="362"/>
      <c r="I691" s="362"/>
      <c r="J691" s="362"/>
      <c r="K691" s="354">
        <f>L691+N691+O691</f>
        <v>1389.34709</v>
      </c>
      <c r="L691" s="354">
        <v>0</v>
      </c>
      <c r="M691" s="354"/>
      <c r="N691" s="354">
        <v>0</v>
      </c>
      <c r="O691" s="354">
        <v>1389.34709</v>
      </c>
      <c r="P691" s="354">
        <f t="shared" si="893"/>
        <v>1389.34709</v>
      </c>
      <c r="Q691" s="387">
        <f t="shared" si="894"/>
        <v>1</v>
      </c>
      <c r="R691" s="355">
        <v>0</v>
      </c>
      <c r="S691" s="355"/>
      <c r="T691" s="355"/>
      <c r="U691" s="355"/>
      <c r="V691" s="355">
        <v>0</v>
      </c>
      <c r="W691" s="355"/>
      <c r="X691" s="354">
        <v>1389.34709</v>
      </c>
      <c r="Y691" s="387">
        <f>X691/O691</f>
        <v>1</v>
      </c>
      <c r="Z691" s="354">
        <f t="shared" si="896"/>
        <v>1389.34709</v>
      </c>
      <c r="AA691" s="387">
        <f t="shared" si="897"/>
        <v>1</v>
      </c>
      <c r="AB691" s="355"/>
      <c r="AC691" s="355"/>
      <c r="AD691" s="355"/>
      <c r="AE691" s="355"/>
      <c r="AF691" s="355"/>
      <c r="AG691" s="355"/>
      <c r="AH691" s="354">
        <v>1389.34709</v>
      </c>
      <c r="AI691" s="387">
        <f t="shared" si="905"/>
        <v>1</v>
      </c>
      <c r="AJ691" s="354">
        <f t="shared" si="898"/>
        <v>1389.34709</v>
      </c>
      <c r="AK691" s="387">
        <f t="shared" si="899"/>
        <v>1</v>
      </c>
      <c r="AL691" s="355">
        <v>0</v>
      </c>
      <c r="AM691" s="355"/>
      <c r="AN691" s="355"/>
      <c r="AO691" s="355"/>
      <c r="AP691" s="355">
        <v>0</v>
      </c>
      <c r="AQ691" s="355"/>
      <c r="AR691" s="354">
        <v>1389.34709</v>
      </c>
      <c r="AS691" s="337">
        <f t="shared" si="900"/>
        <v>1</v>
      </c>
      <c r="AT691" s="351">
        <v>0</v>
      </c>
      <c r="AU691" s="351"/>
      <c r="AV691" s="351">
        <f>BD691-AH691</f>
        <v>24790.390340000002</v>
      </c>
      <c r="AW691" s="351">
        <f>AX691+AY691+AZ691</f>
        <v>0</v>
      </c>
      <c r="AX691" s="351"/>
      <c r="AY691" s="351"/>
      <c r="AZ691" s="351"/>
      <c r="BA691" s="351">
        <f t="shared" si="901"/>
        <v>26179.737430000001</v>
      </c>
      <c r="BB691" s="351">
        <v>0</v>
      </c>
      <c r="BC691" s="351"/>
      <c r="BD691" s="351">
        <v>26179.737430000001</v>
      </c>
      <c r="BE691" s="351">
        <f t="shared" si="902"/>
        <v>0</v>
      </c>
      <c r="BF691" s="341">
        <f t="shared" si="903"/>
        <v>0</v>
      </c>
      <c r="BG691" s="351"/>
      <c r="BH691" s="351"/>
      <c r="BI691" s="351"/>
      <c r="BJ691" s="351"/>
      <c r="BK691" s="356">
        <f>O691-AH691</f>
        <v>0</v>
      </c>
      <c r="BL691" s="341">
        <f t="shared" si="904"/>
        <v>0</v>
      </c>
      <c r="BM691" s="38"/>
    </row>
    <row r="692" spans="2:65" s="101" customFormat="1" ht="117" customHeight="1" x14ac:dyDescent="0.25">
      <c r="B692" s="346" t="s">
        <v>71</v>
      </c>
      <c r="C692" s="197" t="s">
        <v>360</v>
      </c>
      <c r="D692" s="348"/>
      <c r="E692" s="362"/>
      <c r="F692" s="362"/>
      <c r="G692" s="362"/>
      <c r="H692" s="362"/>
      <c r="I692" s="362"/>
      <c r="J692" s="362"/>
      <c r="K692" s="348">
        <f>O692</f>
        <v>6963.067</v>
      </c>
      <c r="L692" s="348"/>
      <c r="M692" s="348"/>
      <c r="N692" s="348"/>
      <c r="O692" s="348">
        <f>O693+O694</f>
        <v>6963.067</v>
      </c>
      <c r="P692" s="348">
        <f t="shared" ref="P692:P694" si="906">R692+V692+X692</f>
        <v>6963.067</v>
      </c>
      <c r="Q692" s="393">
        <f t="shared" si="894"/>
        <v>1</v>
      </c>
      <c r="R692" s="347"/>
      <c r="S692" s="347"/>
      <c r="T692" s="347"/>
      <c r="U692" s="347"/>
      <c r="V692" s="347"/>
      <c r="W692" s="347"/>
      <c r="X692" s="348">
        <f>X693+X694</f>
        <v>6963.067</v>
      </c>
      <c r="Y692" s="393">
        <f t="shared" ref="Y692" si="907">X692/O692</f>
        <v>1</v>
      </c>
      <c r="Z692" s="348">
        <f t="shared" ref="Z692:Z694" si="908">AB692+AF692+AH692</f>
        <v>6963.067</v>
      </c>
      <c r="AA692" s="393">
        <f t="shared" si="897"/>
        <v>1</v>
      </c>
      <c r="AB692" s="347"/>
      <c r="AC692" s="347"/>
      <c r="AD692" s="347"/>
      <c r="AE692" s="347"/>
      <c r="AF692" s="347"/>
      <c r="AG692" s="347"/>
      <c r="AH692" s="348">
        <f>AH693+AH694</f>
        <v>6963.067</v>
      </c>
      <c r="AI692" s="393">
        <f>AH692/O692</f>
        <v>1</v>
      </c>
      <c r="AJ692" s="348">
        <f t="shared" ref="AJ692:AJ694" si="909">AL692+AP692+AR692</f>
        <v>6963.067</v>
      </c>
      <c r="AK692" s="393">
        <f t="shared" si="899"/>
        <v>1</v>
      </c>
      <c r="AL692" s="347"/>
      <c r="AM692" s="355"/>
      <c r="AN692" s="355"/>
      <c r="AO692" s="355"/>
      <c r="AP692" s="347"/>
      <c r="AQ692" s="347"/>
      <c r="AR692" s="348">
        <f>AR693+AR694</f>
        <v>6963.067</v>
      </c>
      <c r="AS692" s="337">
        <f t="shared" si="900"/>
        <v>1</v>
      </c>
      <c r="AT692" s="350"/>
      <c r="AU692" s="350"/>
      <c r="AV692" s="350">
        <f>AV693+AV694</f>
        <v>72369.470430000001</v>
      </c>
      <c r="AW692" s="350"/>
      <c r="AX692" s="350"/>
      <c r="AY692" s="350"/>
      <c r="AZ692" s="350"/>
      <c r="BA692" s="350">
        <f t="shared" si="901"/>
        <v>79332.537429999997</v>
      </c>
      <c r="BB692" s="350"/>
      <c r="BC692" s="350"/>
      <c r="BD692" s="350">
        <f>BD693+BD694</f>
        <v>79332.537429999997</v>
      </c>
      <c r="BE692" s="350">
        <f t="shared" ref="BE692:BE694" si="910">BG692+BI692+BK692</f>
        <v>0</v>
      </c>
      <c r="BF692" s="341">
        <f t="shared" ref="BF692:BF694" si="911">BE692/K692</f>
        <v>0</v>
      </c>
      <c r="BG692" s="350"/>
      <c r="BH692" s="350"/>
      <c r="BI692" s="350"/>
      <c r="BJ692" s="350"/>
      <c r="BK692" s="352">
        <f>BK693+BK694</f>
        <v>0</v>
      </c>
      <c r="BL692" s="341">
        <f t="shared" ref="BL692:BL694" si="912">BK692/O692</f>
        <v>0</v>
      </c>
      <c r="BM692" s="87"/>
    </row>
    <row r="693" spans="2:65" s="36" customFormat="1" ht="49.5" customHeight="1" x14ac:dyDescent="0.25">
      <c r="B693" s="504"/>
      <c r="C693" s="566" t="s">
        <v>57</v>
      </c>
      <c r="D693" s="566"/>
      <c r="E693" s="308"/>
      <c r="F693" s="308"/>
      <c r="G693" s="308"/>
      <c r="H693" s="308"/>
      <c r="I693" s="308"/>
      <c r="J693" s="308"/>
      <c r="K693" s="309">
        <f>L693+N693+O693</f>
        <v>4665.0885699999999</v>
      </c>
      <c r="L693" s="309">
        <v>0</v>
      </c>
      <c r="M693" s="309"/>
      <c r="N693" s="309">
        <v>0</v>
      </c>
      <c r="O693" s="309">
        <v>4665.0885699999999</v>
      </c>
      <c r="P693" s="309">
        <f t="shared" si="906"/>
        <v>4665.0885699999999</v>
      </c>
      <c r="Q693" s="386">
        <f t="shared" si="894"/>
        <v>1</v>
      </c>
      <c r="R693" s="308">
        <v>0</v>
      </c>
      <c r="S693" s="308"/>
      <c r="T693" s="308"/>
      <c r="U693" s="308"/>
      <c r="V693" s="308">
        <v>0</v>
      </c>
      <c r="W693" s="308"/>
      <c r="X693" s="309">
        <v>4665.0885699999999</v>
      </c>
      <c r="Y693" s="386">
        <f t="shared" ref="Y693:Y703" si="913">X693/O693</f>
        <v>1</v>
      </c>
      <c r="Z693" s="309">
        <f t="shared" si="908"/>
        <v>4665.0885699999999</v>
      </c>
      <c r="AA693" s="386">
        <f t="shared" si="897"/>
        <v>1</v>
      </c>
      <c r="AB693" s="308"/>
      <c r="AC693" s="308"/>
      <c r="AD693" s="308"/>
      <c r="AE693" s="308"/>
      <c r="AF693" s="308"/>
      <c r="AG693" s="308"/>
      <c r="AH693" s="309">
        <v>4665.0885699999999</v>
      </c>
      <c r="AI693" s="386">
        <f t="shared" ref="AI693:AI694" si="914">AH693/O693</f>
        <v>1</v>
      </c>
      <c r="AJ693" s="309">
        <f t="shared" si="909"/>
        <v>4665.0885699999999</v>
      </c>
      <c r="AK693" s="344">
        <f t="shared" si="899"/>
        <v>1</v>
      </c>
      <c r="AL693" s="308">
        <v>0</v>
      </c>
      <c r="AM693" s="355"/>
      <c r="AN693" s="355"/>
      <c r="AO693" s="355"/>
      <c r="AP693" s="308">
        <v>0</v>
      </c>
      <c r="AQ693" s="308"/>
      <c r="AR693" s="309">
        <v>4665.0885699999999</v>
      </c>
      <c r="AS693" s="344">
        <f t="shared" si="900"/>
        <v>1</v>
      </c>
      <c r="AT693" s="310">
        <v>0</v>
      </c>
      <c r="AU693" s="310"/>
      <c r="AV693" s="310">
        <f>BD693-AH693</f>
        <v>48487.711430000003</v>
      </c>
      <c r="AW693" s="310">
        <f>AX693+AY693+AZ693</f>
        <v>0</v>
      </c>
      <c r="AX693" s="310"/>
      <c r="AY693" s="310"/>
      <c r="AZ693" s="310"/>
      <c r="BA693" s="310">
        <f t="shared" si="901"/>
        <v>53152.800000000003</v>
      </c>
      <c r="BB693" s="310">
        <v>0</v>
      </c>
      <c r="BC693" s="310"/>
      <c r="BD693" s="310">
        <f>[10]безвозмездные_ФБ!$D$8</f>
        <v>53152.800000000003</v>
      </c>
      <c r="BE693" s="310">
        <f t="shared" si="910"/>
        <v>0</v>
      </c>
      <c r="BF693" s="345">
        <f t="shared" si="911"/>
        <v>0</v>
      </c>
      <c r="BG693" s="310"/>
      <c r="BH693" s="310"/>
      <c r="BI693" s="310"/>
      <c r="BJ693" s="310"/>
      <c r="BK693" s="311">
        <f>O693-AH693</f>
        <v>0</v>
      </c>
      <c r="BL693" s="345">
        <f t="shared" si="912"/>
        <v>0</v>
      </c>
    </row>
    <row r="694" spans="2:65" s="101" customFormat="1" ht="48" customHeight="1" x14ac:dyDescent="0.25">
      <c r="B694" s="507"/>
      <c r="C694" s="565" t="s">
        <v>357</v>
      </c>
      <c r="D694" s="565"/>
      <c r="E694" s="362"/>
      <c r="F694" s="362"/>
      <c r="G694" s="362"/>
      <c r="H694" s="362"/>
      <c r="I694" s="362"/>
      <c r="J694" s="362"/>
      <c r="K694" s="354">
        <f>L694+N694+O694</f>
        <v>2297.9784300000001</v>
      </c>
      <c r="L694" s="354">
        <v>0</v>
      </c>
      <c r="M694" s="354"/>
      <c r="N694" s="354">
        <v>0</v>
      </c>
      <c r="O694" s="354">
        <v>2297.9784300000001</v>
      </c>
      <c r="P694" s="354">
        <f t="shared" si="906"/>
        <v>2297.9784300000001</v>
      </c>
      <c r="Q694" s="387">
        <f t="shared" si="894"/>
        <v>1</v>
      </c>
      <c r="R694" s="355">
        <v>0</v>
      </c>
      <c r="S694" s="355"/>
      <c r="T694" s="355"/>
      <c r="U694" s="355"/>
      <c r="V694" s="355">
        <v>0</v>
      </c>
      <c r="W694" s="355"/>
      <c r="X694" s="354">
        <v>2297.9784300000001</v>
      </c>
      <c r="Y694" s="387">
        <f t="shared" si="913"/>
        <v>1</v>
      </c>
      <c r="Z694" s="354">
        <f t="shared" si="908"/>
        <v>2297.9784300000001</v>
      </c>
      <c r="AA694" s="387">
        <f t="shared" si="897"/>
        <v>1</v>
      </c>
      <c r="AB694" s="355"/>
      <c r="AC694" s="355"/>
      <c r="AD694" s="355"/>
      <c r="AE694" s="355"/>
      <c r="AF694" s="355"/>
      <c r="AG694" s="355"/>
      <c r="AH694" s="354">
        <v>2297.9784300000001</v>
      </c>
      <c r="AI694" s="387">
        <f t="shared" si="914"/>
        <v>1</v>
      </c>
      <c r="AJ694" s="354">
        <f t="shared" si="909"/>
        <v>2297.9784300000001</v>
      </c>
      <c r="AK694" s="387">
        <f t="shared" si="899"/>
        <v>1</v>
      </c>
      <c r="AL694" s="355">
        <v>0</v>
      </c>
      <c r="AM694" s="355"/>
      <c r="AN694" s="355"/>
      <c r="AO694" s="355"/>
      <c r="AP694" s="355">
        <v>0</v>
      </c>
      <c r="AQ694" s="355"/>
      <c r="AR694" s="354">
        <v>2297.9784300000001</v>
      </c>
      <c r="AS694" s="337">
        <f t="shared" si="900"/>
        <v>1</v>
      </c>
      <c r="AT694" s="351">
        <v>0</v>
      </c>
      <c r="AU694" s="351"/>
      <c r="AV694" s="351">
        <f>BD694-AH694</f>
        <v>23881.759000000002</v>
      </c>
      <c r="AW694" s="351">
        <f>AX694+AY694+AZ694</f>
        <v>0</v>
      </c>
      <c r="AX694" s="351"/>
      <c r="AY694" s="351"/>
      <c r="AZ694" s="351"/>
      <c r="BA694" s="351">
        <f t="shared" si="901"/>
        <v>26179.737430000001</v>
      </c>
      <c r="BB694" s="351">
        <v>0</v>
      </c>
      <c r="BC694" s="351"/>
      <c r="BD694" s="351">
        <v>26179.737430000001</v>
      </c>
      <c r="BE694" s="351">
        <f t="shared" si="910"/>
        <v>0</v>
      </c>
      <c r="BF694" s="341">
        <f t="shared" si="911"/>
        <v>0</v>
      </c>
      <c r="BG694" s="351"/>
      <c r="BH694" s="351"/>
      <c r="BI694" s="351"/>
      <c r="BJ694" s="351"/>
      <c r="BK694" s="356">
        <f>O694-AH694</f>
        <v>0</v>
      </c>
      <c r="BL694" s="341">
        <f t="shared" si="912"/>
        <v>0</v>
      </c>
      <c r="BM694" s="38"/>
    </row>
    <row r="695" spans="2:65" s="101" customFormat="1" ht="136.5" customHeight="1" x14ac:dyDescent="0.25">
      <c r="B695" s="346" t="s">
        <v>31</v>
      </c>
      <c r="C695" s="197" t="s">
        <v>361</v>
      </c>
      <c r="D695" s="303"/>
      <c r="E695" s="362"/>
      <c r="F695" s="362"/>
      <c r="G695" s="362"/>
      <c r="H695" s="362"/>
      <c r="I695" s="362"/>
      <c r="J695" s="362"/>
      <c r="K695" s="348">
        <f>O695</f>
        <v>7470.567</v>
      </c>
      <c r="L695" s="348"/>
      <c r="M695" s="348"/>
      <c r="N695" s="348"/>
      <c r="O695" s="348">
        <f>O696+O697</f>
        <v>7470.567</v>
      </c>
      <c r="P695" s="348">
        <f>X695</f>
        <v>7470.5663700000005</v>
      </c>
      <c r="Q695" s="393">
        <f>P695/O695</f>
        <v>0.99999991566905166</v>
      </c>
      <c r="R695" s="508"/>
      <c r="S695" s="508"/>
      <c r="T695" s="508"/>
      <c r="U695" s="508"/>
      <c r="V695" s="508"/>
      <c r="W695" s="508"/>
      <c r="X695" s="348">
        <f>X696+X697</f>
        <v>7470.5663700000005</v>
      </c>
      <c r="Y695" s="393">
        <f t="shared" si="913"/>
        <v>0.99999991566905166</v>
      </c>
      <c r="Z695" s="348">
        <f t="shared" ref="Z695" si="915">AB695+AF695+AH695</f>
        <v>7470.5663700000005</v>
      </c>
      <c r="AA695" s="393">
        <f t="shared" si="897"/>
        <v>0.99999991566905166</v>
      </c>
      <c r="AB695" s="347"/>
      <c r="AC695" s="347"/>
      <c r="AD695" s="347"/>
      <c r="AE695" s="347"/>
      <c r="AF695" s="347"/>
      <c r="AG695" s="347"/>
      <c r="AH695" s="348">
        <f>AH696+AH697</f>
        <v>7470.5663700000005</v>
      </c>
      <c r="AI695" s="393">
        <f>AH695/O695</f>
        <v>0.99999991566905166</v>
      </c>
      <c r="AJ695" s="348">
        <f>AR695</f>
        <v>7470.567</v>
      </c>
      <c r="AK695" s="393">
        <f t="shared" si="899"/>
        <v>1</v>
      </c>
      <c r="AL695" s="508"/>
      <c r="AM695" s="509"/>
      <c r="AN695" s="509"/>
      <c r="AO695" s="509"/>
      <c r="AP695" s="508"/>
      <c r="AQ695" s="508"/>
      <c r="AR695" s="348">
        <f>AR696+AR697</f>
        <v>7470.567</v>
      </c>
      <c r="AS695" s="337">
        <f t="shared" si="900"/>
        <v>1</v>
      </c>
      <c r="AT695" s="510"/>
      <c r="AU695" s="510"/>
      <c r="AV695" s="510"/>
      <c r="AW695" s="510"/>
      <c r="AX695" s="510"/>
      <c r="AY695" s="510"/>
      <c r="AZ695" s="510"/>
      <c r="BA695" s="510"/>
      <c r="BB695" s="510"/>
      <c r="BC695" s="510"/>
      <c r="BD695" s="510"/>
      <c r="BE695" s="510"/>
      <c r="BF695" s="510"/>
      <c r="BG695" s="510"/>
      <c r="BH695" s="510"/>
      <c r="BI695" s="510"/>
      <c r="BJ695" s="510"/>
      <c r="BK695" s="510"/>
      <c r="BL695" s="510"/>
    </row>
    <row r="696" spans="2:65" s="36" customFormat="1" ht="55.5" customHeight="1" x14ac:dyDescent="0.25">
      <c r="B696" s="504"/>
      <c r="C696" s="566" t="s">
        <v>57</v>
      </c>
      <c r="D696" s="566"/>
      <c r="E696" s="308"/>
      <c r="F696" s="308"/>
      <c r="G696" s="308"/>
      <c r="H696" s="308"/>
      <c r="I696" s="308"/>
      <c r="J696" s="308"/>
      <c r="K696" s="309">
        <f>L696+N696+O696</f>
        <v>5005.1014599999999</v>
      </c>
      <c r="L696" s="309">
        <v>0</v>
      </c>
      <c r="M696" s="309"/>
      <c r="N696" s="309">
        <v>0</v>
      </c>
      <c r="O696" s="309">
        <v>5005.1014599999999</v>
      </c>
      <c r="P696" s="309">
        <f t="shared" ref="P696:P697" si="916">R696+V696+X696</f>
        <v>5005.1010299999998</v>
      </c>
      <c r="Q696" s="386">
        <f>P696/K696</f>
        <v>0.99999991408765565</v>
      </c>
      <c r="R696" s="308">
        <v>0</v>
      </c>
      <c r="S696" s="308"/>
      <c r="T696" s="308"/>
      <c r="U696" s="308"/>
      <c r="V696" s="308">
        <v>0</v>
      </c>
      <c r="W696" s="308"/>
      <c r="X696" s="309">
        <v>5005.1010299999998</v>
      </c>
      <c r="Y696" s="386">
        <f t="shared" si="913"/>
        <v>0.99999991408765565</v>
      </c>
      <c r="Z696" s="309">
        <f t="shared" ref="Z696:Z698" si="917">AB696+AF696+AH696</f>
        <v>5005.1010299999998</v>
      </c>
      <c r="AA696" s="386">
        <f t="shared" si="897"/>
        <v>0.99999991408765565</v>
      </c>
      <c r="AB696" s="308"/>
      <c r="AC696" s="308"/>
      <c r="AD696" s="308"/>
      <c r="AE696" s="308"/>
      <c r="AF696" s="308"/>
      <c r="AG696" s="308"/>
      <c r="AH696" s="309">
        <v>5005.1010299999998</v>
      </c>
      <c r="AI696" s="386">
        <f t="shared" ref="AI696:AI697" si="918">AH696/O696</f>
        <v>0.99999991408765565</v>
      </c>
      <c r="AJ696" s="309">
        <f t="shared" ref="AJ696:AJ697" si="919">AL696+AP696+AR696</f>
        <v>5005.1014599999999</v>
      </c>
      <c r="AK696" s="344">
        <f t="shared" si="899"/>
        <v>1</v>
      </c>
      <c r="AL696" s="308">
        <v>0</v>
      </c>
      <c r="AM696" s="355"/>
      <c r="AN696" s="355"/>
      <c r="AO696" s="355"/>
      <c r="AP696" s="308">
        <v>0</v>
      </c>
      <c r="AQ696" s="308"/>
      <c r="AR696" s="309">
        <v>5005.1014599999999</v>
      </c>
      <c r="AS696" s="344">
        <f t="shared" si="900"/>
        <v>1</v>
      </c>
      <c r="AT696" s="310">
        <v>0</v>
      </c>
      <c r="AU696" s="310"/>
      <c r="AV696" s="310">
        <f>BD696-AH696</f>
        <v>48147.698970000005</v>
      </c>
      <c r="AW696" s="310">
        <f>AX696+AY696+AZ696</f>
        <v>0</v>
      </c>
      <c r="AX696" s="310"/>
      <c r="AY696" s="310"/>
      <c r="AZ696" s="310"/>
      <c r="BA696" s="310">
        <f>BB696+BC696+BD696</f>
        <v>53152.800000000003</v>
      </c>
      <c r="BB696" s="310">
        <v>0</v>
      </c>
      <c r="BC696" s="310"/>
      <c r="BD696" s="310">
        <f>[10]безвозмездные_ФБ!$D$8</f>
        <v>53152.800000000003</v>
      </c>
      <c r="BE696" s="310">
        <f t="shared" ref="BE696:BE697" si="920">BG696+BI696+BK696</f>
        <v>4.3000000005122274E-4</v>
      </c>
      <c r="BF696" s="345">
        <f t="shared" ref="BF696:BF697" si="921">BE696/K696</f>
        <v>8.5912344332620732E-8</v>
      </c>
      <c r="BG696" s="310"/>
      <c r="BH696" s="310"/>
      <c r="BI696" s="310"/>
      <c r="BJ696" s="310"/>
      <c r="BK696" s="311">
        <f>O696-AH696</f>
        <v>4.3000000005122274E-4</v>
      </c>
      <c r="BL696" s="345">
        <f t="shared" ref="BL696:BL697" si="922">BK696/O696</f>
        <v>8.5912344332620732E-8</v>
      </c>
    </row>
    <row r="697" spans="2:65" s="101" customFormat="1" ht="59.25" customHeight="1" x14ac:dyDescent="0.25">
      <c r="B697" s="507"/>
      <c r="C697" s="565" t="s">
        <v>357</v>
      </c>
      <c r="D697" s="565"/>
      <c r="E697" s="362"/>
      <c r="F697" s="362"/>
      <c r="G697" s="362"/>
      <c r="H697" s="362"/>
      <c r="I697" s="362"/>
      <c r="J697" s="362"/>
      <c r="K697" s="354">
        <f>L697+N697+O697</f>
        <v>2465.4655400000001</v>
      </c>
      <c r="L697" s="354">
        <v>0</v>
      </c>
      <c r="M697" s="354"/>
      <c r="N697" s="354">
        <v>0</v>
      </c>
      <c r="O697" s="354">
        <v>2465.4655400000001</v>
      </c>
      <c r="P697" s="354">
        <f t="shared" si="916"/>
        <v>2465.4653400000002</v>
      </c>
      <c r="Q697" s="387">
        <f>P697/K697</f>
        <v>0.99999991887941786</v>
      </c>
      <c r="R697" s="355">
        <v>0</v>
      </c>
      <c r="S697" s="355"/>
      <c r="T697" s="355"/>
      <c r="U697" s="355"/>
      <c r="V697" s="355">
        <v>0</v>
      </c>
      <c r="W697" s="355"/>
      <c r="X697" s="354">
        <v>2465.4653400000002</v>
      </c>
      <c r="Y697" s="387">
        <f t="shared" si="913"/>
        <v>0.99999991887941786</v>
      </c>
      <c r="Z697" s="354">
        <f t="shared" si="917"/>
        <v>2465.4653400000002</v>
      </c>
      <c r="AA697" s="387">
        <f t="shared" si="897"/>
        <v>0.99999991887941786</v>
      </c>
      <c r="AB697" s="355"/>
      <c r="AC697" s="355"/>
      <c r="AD697" s="355"/>
      <c r="AE697" s="355"/>
      <c r="AF697" s="355"/>
      <c r="AG697" s="355"/>
      <c r="AH697" s="354">
        <v>2465.4653400000002</v>
      </c>
      <c r="AI697" s="387">
        <f t="shared" si="918"/>
        <v>0.99999991887941786</v>
      </c>
      <c r="AJ697" s="354">
        <f t="shared" si="919"/>
        <v>2465.4655400000001</v>
      </c>
      <c r="AK697" s="387">
        <f t="shared" si="899"/>
        <v>1</v>
      </c>
      <c r="AL697" s="355">
        <v>0</v>
      </c>
      <c r="AM697" s="355"/>
      <c r="AN697" s="355"/>
      <c r="AO697" s="355"/>
      <c r="AP697" s="355">
        <v>0</v>
      </c>
      <c r="AQ697" s="355"/>
      <c r="AR697" s="354">
        <v>2465.4655400000001</v>
      </c>
      <c r="AS697" s="337">
        <f t="shared" si="900"/>
        <v>1</v>
      </c>
      <c r="AT697" s="351">
        <v>0</v>
      </c>
      <c r="AU697" s="351"/>
      <c r="AV697" s="351">
        <f>BD697-AH697</f>
        <v>23714.272090000002</v>
      </c>
      <c r="AW697" s="351">
        <f>AX697+AY697+AZ697</f>
        <v>0</v>
      </c>
      <c r="AX697" s="351"/>
      <c r="AY697" s="351"/>
      <c r="AZ697" s="351"/>
      <c r="BA697" s="351">
        <f>BB697+BC697+BD697</f>
        <v>26179.737430000001</v>
      </c>
      <c r="BB697" s="351">
        <v>0</v>
      </c>
      <c r="BC697" s="351"/>
      <c r="BD697" s="351">
        <v>26179.737430000001</v>
      </c>
      <c r="BE697" s="351">
        <f t="shared" si="920"/>
        <v>1.9999999994979589E-4</v>
      </c>
      <c r="BF697" s="341">
        <f t="shared" si="921"/>
        <v>8.112058218010862E-8</v>
      </c>
      <c r="BG697" s="351"/>
      <c r="BH697" s="351"/>
      <c r="BI697" s="351"/>
      <c r="BJ697" s="351"/>
      <c r="BK697" s="356">
        <f>O697-AH697</f>
        <v>1.9999999994979589E-4</v>
      </c>
      <c r="BL697" s="341">
        <f t="shared" si="922"/>
        <v>8.112058218010862E-8</v>
      </c>
      <c r="BM697" s="38"/>
    </row>
    <row r="698" spans="2:65" s="101" customFormat="1" ht="140.25" customHeight="1" x14ac:dyDescent="0.25">
      <c r="B698" s="346" t="s">
        <v>76</v>
      </c>
      <c r="C698" s="197" t="s">
        <v>362</v>
      </c>
      <c r="D698" s="303"/>
      <c r="E698" s="362"/>
      <c r="F698" s="362"/>
      <c r="G698" s="362"/>
      <c r="H698" s="362"/>
      <c r="I698" s="362"/>
      <c r="J698" s="362"/>
      <c r="K698" s="348">
        <f>O698</f>
        <v>5609.5649999999996</v>
      </c>
      <c r="L698" s="348"/>
      <c r="M698" s="348"/>
      <c r="N698" s="348"/>
      <c r="O698" s="348">
        <f>O699+O700</f>
        <v>5609.5649999999996</v>
      </c>
      <c r="P698" s="348">
        <f>X698</f>
        <v>5609.5649999999996</v>
      </c>
      <c r="Q698" s="393">
        <f>P698/O698</f>
        <v>1</v>
      </c>
      <c r="R698" s="355"/>
      <c r="S698" s="355"/>
      <c r="T698" s="355"/>
      <c r="U698" s="355"/>
      <c r="V698" s="355"/>
      <c r="W698" s="355"/>
      <c r="X698" s="348">
        <f>X699+X700</f>
        <v>5609.5649999999996</v>
      </c>
      <c r="Y698" s="393">
        <f t="shared" si="913"/>
        <v>1</v>
      </c>
      <c r="Z698" s="348">
        <f t="shared" si="917"/>
        <v>5609.5649999999996</v>
      </c>
      <c r="AA698" s="393">
        <f t="shared" si="897"/>
        <v>1</v>
      </c>
      <c r="AB698" s="347"/>
      <c r="AC698" s="347"/>
      <c r="AD698" s="347"/>
      <c r="AE698" s="347"/>
      <c r="AF698" s="347"/>
      <c r="AG698" s="347"/>
      <c r="AH698" s="348">
        <f>AH699+AH700</f>
        <v>5609.5649999999996</v>
      </c>
      <c r="AI698" s="393">
        <f>AH698/O698</f>
        <v>1</v>
      </c>
      <c r="AJ698" s="348">
        <f>AR698</f>
        <v>5609.5649999999996</v>
      </c>
      <c r="AK698" s="387">
        <f t="shared" si="899"/>
        <v>1</v>
      </c>
      <c r="AL698" s="355"/>
      <c r="AM698" s="355"/>
      <c r="AN698" s="355"/>
      <c r="AO698" s="355"/>
      <c r="AP698" s="355"/>
      <c r="AQ698" s="355"/>
      <c r="AR698" s="348">
        <f>AR699+AR700</f>
        <v>5609.5649999999996</v>
      </c>
      <c r="AS698" s="337">
        <f t="shared" ref="AS698:AS701" si="923">AR698/O698</f>
        <v>1</v>
      </c>
      <c r="AT698" s="351"/>
      <c r="AU698" s="351"/>
      <c r="AV698" s="351"/>
      <c r="AW698" s="351"/>
      <c r="AX698" s="351"/>
      <c r="AY698" s="351"/>
      <c r="AZ698" s="351"/>
      <c r="BA698" s="351"/>
      <c r="BB698" s="351"/>
      <c r="BC698" s="351"/>
      <c r="BD698" s="351"/>
      <c r="BE698" s="351"/>
      <c r="BF698" s="341"/>
      <c r="BG698" s="351"/>
      <c r="BH698" s="351"/>
      <c r="BI698" s="351"/>
      <c r="BJ698" s="351"/>
      <c r="BK698" s="356"/>
      <c r="BL698" s="341"/>
      <c r="BM698" s="38"/>
    </row>
    <row r="699" spans="2:65" s="36" customFormat="1" ht="55.5" customHeight="1" x14ac:dyDescent="0.25">
      <c r="B699" s="504"/>
      <c r="C699" s="566" t="s">
        <v>57</v>
      </c>
      <c r="D699" s="566"/>
      <c r="E699" s="308"/>
      <c r="F699" s="308"/>
      <c r="G699" s="308"/>
      <c r="H699" s="308"/>
      <c r="I699" s="308"/>
      <c r="J699" s="308"/>
      <c r="K699" s="309">
        <f>L699+N699+O699</f>
        <v>3758.2745599999998</v>
      </c>
      <c r="L699" s="309">
        <v>0</v>
      </c>
      <c r="M699" s="309"/>
      <c r="N699" s="309">
        <v>0</v>
      </c>
      <c r="O699" s="309">
        <v>3758.2745599999998</v>
      </c>
      <c r="P699" s="309">
        <f t="shared" ref="P699:P700" si="924">R699+V699+X699</f>
        <v>3758.2745599999998</v>
      </c>
      <c r="Q699" s="386">
        <f>P699/K699</f>
        <v>1</v>
      </c>
      <c r="R699" s="308">
        <v>0</v>
      </c>
      <c r="S699" s="308"/>
      <c r="T699" s="308"/>
      <c r="U699" s="308"/>
      <c r="V699" s="308">
        <v>0</v>
      </c>
      <c r="W699" s="308"/>
      <c r="X699" s="309">
        <v>3758.2745599999998</v>
      </c>
      <c r="Y699" s="386">
        <f t="shared" si="913"/>
        <v>1</v>
      </c>
      <c r="Z699" s="309">
        <f t="shared" ref="Z699:Z701" si="925">AB699+AF699+AH699</f>
        <v>3758.2745599999998</v>
      </c>
      <c r="AA699" s="386">
        <f t="shared" si="897"/>
        <v>1</v>
      </c>
      <c r="AB699" s="308"/>
      <c r="AC699" s="308"/>
      <c r="AD699" s="308"/>
      <c r="AE699" s="308"/>
      <c r="AF699" s="308"/>
      <c r="AG699" s="308"/>
      <c r="AH699" s="309">
        <v>3758.2745599999998</v>
      </c>
      <c r="AI699" s="386">
        <f>AH699/O699</f>
        <v>1</v>
      </c>
      <c r="AJ699" s="309">
        <f t="shared" ref="AJ699:AJ700" si="926">AL699+AP699+AR699</f>
        <v>3758.2745599999998</v>
      </c>
      <c r="AK699" s="344">
        <f t="shared" si="899"/>
        <v>1</v>
      </c>
      <c r="AL699" s="308">
        <v>0</v>
      </c>
      <c r="AM699" s="355"/>
      <c r="AN699" s="355"/>
      <c r="AO699" s="355"/>
      <c r="AP699" s="308">
        <v>0</v>
      </c>
      <c r="AQ699" s="308"/>
      <c r="AR699" s="309">
        <f>O699</f>
        <v>3758.2745599999998</v>
      </c>
      <c r="AS699" s="337">
        <f t="shared" si="923"/>
        <v>1</v>
      </c>
      <c r="AT699" s="310">
        <v>0</v>
      </c>
      <c r="AU699" s="310"/>
      <c r="AV699" s="310">
        <f>BD699-AH699</f>
        <v>49394.525440000005</v>
      </c>
      <c r="AW699" s="310">
        <f>AX699+AY699+AZ699</f>
        <v>0</v>
      </c>
      <c r="AX699" s="310"/>
      <c r="AY699" s="310"/>
      <c r="AZ699" s="310"/>
      <c r="BA699" s="310">
        <f>BB699+BC699+BD699</f>
        <v>53152.800000000003</v>
      </c>
      <c r="BB699" s="310">
        <v>0</v>
      </c>
      <c r="BC699" s="310"/>
      <c r="BD699" s="310">
        <f>[10]безвозмездные_ФБ!$D$8</f>
        <v>53152.800000000003</v>
      </c>
      <c r="BE699" s="310">
        <f t="shared" ref="BE699:BE700" si="927">BG699+BI699+BK699</f>
        <v>0</v>
      </c>
      <c r="BF699" s="345">
        <f t="shared" ref="BF699:BF700" si="928">BE699/K699</f>
        <v>0</v>
      </c>
      <c r="BG699" s="310"/>
      <c r="BH699" s="310"/>
      <c r="BI699" s="310"/>
      <c r="BJ699" s="310"/>
      <c r="BK699" s="311">
        <f>O699-AH699</f>
        <v>0</v>
      </c>
      <c r="BL699" s="345">
        <f t="shared" ref="BL699:BL700" si="929">BK699/O699</f>
        <v>0</v>
      </c>
    </row>
    <row r="700" spans="2:65" s="101" customFormat="1" ht="86.25" customHeight="1" x14ac:dyDescent="0.25">
      <c r="B700" s="507"/>
      <c r="C700" s="565" t="s">
        <v>357</v>
      </c>
      <c r="D700" s="565"/>
      <c r="E700" s="362"/>
      <c r="F700" s="362"/>
      <c r="G700" s="362"/>
      <c r="H700" s="362"/>
      <c r="I700" s="362"/>
      <c r="J700" s="362"/>
      <c r="K700" s="354">
        <f>L700+N700+O700</f>
        <v>1851.29044</v>
      </c>
      <c r="L700" s="354">
        <v>0</v>
      </c>
      <c r="M700" s="354"/>
      <c r="N700" s="354">
        <v>0</v>
      </c>
      <c r="O700" s="354">
        <v>1851.29044</v>
      </c>
      <c r="P700" s="354">
        <f t="shared" si="924"/>
        <v>1851.29044</v>
      </c>
      <c r="Q700" s="387">
        <f>P700/K700</f>
        <v>1</v>
      </c>
      <c r="R700" s="355">
        <v>0</v>
      </c>
      <c r="S700" s="355"/>
      <c r="T700" s="355"/>
      <c r="U700" s="355"/>
      <c r="V700" s="355">
        <v>0</v>
      </c>
      <c r="W700" s="355"/>
      <c r="X700" s="354">
        <v>1851.29044</v>
      </c>
      <c r="Y700" s="387">
        <f t="shared" si="913"/>
        <v>1</v>
      </c>
      <c r="Z700" s="354">
        <f t="shared" si="925"/>
        <v>1851.29044</v>
      </c>
      <c r="AA700" s="387">
        <f t="shared" si="897"/>
        <v>1</v>
      </c>
      <c r="AB700" s="355"/>
      <c r="AC700" s="355"/>
      <c r="AD700" s="355"/>
      <c r="AE700" s="355"/>
      <c r="AF700" s="355"/>
      <c r="AG700" s="355"/>
      <c r="AH700" s="354">
        <v>1851.29044</v>
      </c>
      <c r="AI700" s="393">
        <f>AH700/O700</f>
        <v>1</v>
      </c>
      <c r="AJ700" s="354">
        <f t="shared" si="926"/>
        <v>1851.29044</v>
      </c>
      <c r="AK700" s="387">
        <f t="shared" si="899"/>
        <v>1</v>
      </c>
      <c r="AL700" s="355">
        <v>0</v>
      </c>
      <c r="AM700" s="355"/>
      <c r="AN700" s="355"/>
      <c r="AO700" s="355"/>
      <c r="AP700" s="355">
        <v>0</v>
      </c>
      <c r="AQ700" s="355"/>
      <c r="AR700" s="354">
        <f>O700</f>
        <v>1851.29044</v>
      </c>
      <c r="AS700" s="337">
        <f t="shared" si="923"/>
        <v>1</v>
      </c>
      <c r="AT700" s="351">
        <v>0</v>
      </c>
      <c r="AU700" s="351"/>
      <c r="AV700" s="351">
        <f>BD700-AH700</f>
        <v>24328.44699</v>
      </c>
      <c r="AW700" s="351">
        <f>AX700+AY700+AZ700</f>
        <v>0</v>
      </c>
      <c r="AX700" s="351"/>
      <c r="AY700" s="351"/>
      <c r="AZ700" s="351"/>
      <c r="BA700" s="351">
        <f>BB700+BC700+BD700</f>
        <v>26179.737430000001</v>
      </c>
      <c r="BB700" s="351">
        <v>0</v>
      </c>
      <c r="BC700" s="351"/>
      <c r="BD700" s="351">
        <v>26179.737430000001</v>
      </c>
      <c r="BE700" s="351">
        <f t="shared" si="927"/>
        <v>0</v>
      </c>
      <c r="BF700" s="341">
        <f t="shared" si="928"/>
        <v>0</v>
      </c>
      <c r="BG700" s="351"/>
      <c r="BH700" s="351"/>
      <c r="BI700" s="351"/>
      <c r="BJ700" s="351"/>
      <c r="BK700" s="356">
        <f>O700-AH700</f>
        <v>0</v>
      </c>
      <c r="BL700" s="341">
        <f t="shared" si="929"/>
        <v>0</v>
      </c>
      <c r="BM700" s="38"/>
    </row>
    <row r="701" spans="2:65" s="101" customFormat="1" ht="119.25" customHeight="1" x14ac:dyDescent="0.25">
      <c r="B701" s="346" t="s">
        <v>22</v>
      </c>
      <c r="C701" s="197" t="s">
        <v>359</v>
      </c>
      <c r="D701" s="303"/>
      <c r="E701" s="362"/>
      <c r="F701" s="362"/>
      <c r="G701" s="362"/>
      <c r="H701" s="362"/>
      <c r="I701" s="362"/>
      <c r="J701" s="362"/>
      <c r="K701" s="348">
        <f>O701</f>
        <v>25680.987000000001</v>
      </c>
      <c r="L701" s="348"/>
      <c r="M701" s="348"/>
      <c r="N701" s="348"/>
      <c r="O701" s="348">
        <f>O702+O703</f>
        <v>25680.987000000001</v>
      </c>
      <c r="P701" s="348">
        <f>X701</f>
        <v>11845.01449</v>
      </c>
      <c r="Q701" s="393">
        <f>P701/O701</f>
        <v>0.46123673089355949</v>
      </c>
      <c r="R701" s="355"/>
      <c r="S701" s="355"/>
      <c r="T701" s="355"/>
      <c r="U701" s="355"/>
      <c r="V701" s="355"/>
      <c r="W701" s="355"/>
      <c r="X701" s="348">
        <f>X702+X703</f>
        <v>11845.01449</v>
      </c>
      <c r="Y701" s="387">
        <f t="shared" si="913"/>
        <v>0.46123673089355949</v>
      </c>
      <c r="Z701" s="348">
        <f t="shared" si="925"/>
        <v>11845.01449</v>
      </c>
      <c r="AA701" s="393">
        <f t="shared" si="897"/>
        <v>0.46123673089355949</v>
      </c>
      <c r="AB701" s="347"/>
      <c r="AC701" s="347"/>
      <c r="AD701" s="347"/>
      <c r="AE701" s="347"/>
      <c r="AF701" s="347"/>
      <c r="AG701" s="347"/>
      <c r="AH701" s="348">
        <f>AH702+AH703</f>
        <v>11845.01449</v>
      </c>
      <c r="AI701" s="393">
        <f>AH701/O701</f>
        <v>0.46123673089355949</v>
      </c>
      <c r="AJ701" s="348">
        <f>AR701</f>
        <v>25680.987000000001</v>
      </c>
      <c r="AK701" s="393">
        <f t="shared" si="899"/>
        <v>1</v>
      </c>
      <c r="AL701" s="355"/>
      <c r="AM701" s="355"/>
      <c r="AN701" s="355"/>
      <c r="AO701" s="355"/>
      <c r="AP701" s="355"/>
      <c r="AQ701" s="355"/>
      <c r="AR701" s="348">
        <f>AR702+AR703</f>
        <v>25680.987000000001</v>
      </c>
      <c r="AS701" s="337">
        <f t="shared" si="923"/>
        <v>1</v>
      </c>
      <c r="AT701" s="351"/>
      <c r="AU701" s="351"/>
      <c r="AV701" s="351"/>
      <c r="AW701" s="351"/>
      <c r="AX701" s="351"/>
      <c r="AY701" s="351"/>
      <c r="AZ701" s="351"/>
      <c r="BA701" s="351"/>
      <c r="BB701" s="351"/>
      <c r="BC701" s="351"/>
      <c r="BD701" s="351"/>
      <c r="BE701" s="351"/>
      <c r="BF701" s="341"/>
      <c r="BG701" s="351"/>
      <c r="BH701" s="351"/>
      <c r="BI701" s="351"/>
      <c r="BJ701" s="351"/>
      <c r="BK701" s="356"/>
      <c r="BL701" s="341"/>
      <c r="BM701" s="38"/>
    </row>
    <row r="702" spans="2:65" s="36" customFormat="1" ht="86.25" customHeight="1" x14ac:dyDescent="0.25">
      <c r="B702" s="504"/>
      <c r="C702" s="566" t="s">
        <v>57</v>
      </c>
      <c r="D702" s="566"/>
      <c r="E702" s="308"/>
      <c r="F702" s="308"/>
      <c r="G702" s="308"/>
      <c r="H702" s="308"/>
      <c r="I702" s="308"/>
      <c r="J702" s="308"/>
      <c r="K702" s="309">
        <f>L702+N702+O702</f>
        <v>17206.2</v>
      </c>
      <c r="L702" s="309">
        <v>0</v>
      </c>
      <c r="M702" s="309"/>
      <c r="N702" s="309">
        <v>0</v>
      </c>
      <c r="O702" s="309">
        <f>'[4]2023_2025'!$BK$673</f>
        <v>17206.2</v>
      </c>
      <c r="P702" s="309">
        <f t="shared" ref="P702:P703" si="930">R702+V702+X702</f>
        <v>7936.1314400000001</v>
      </c>
      <c r="Q702" s="386">
        <f t="shared" ref="Q702:Q707" si="931">P702/K702</f>
        <v>0.46123673094582185</v>
      </c>
      <c r="R702" s="308">
        <v>0</v>
      </c>
      <c r="S702" s="308"/>
      <c r="T702" s="308"/>
      <c r="U702" s="308"/>
      <c r="V702" s="308">
        <v>0</v>
      </c>
      <c r="W702" s="308"/>
      <c r="X702" s="309">
        <v>7936.1314400000001</v>
      </c>
      <c r="Y702" s="386">
        <f t="shared" si="913"/>
        <v>0.46123673094582185</v>
      </c>
      <c r="Z702" s="309">
        <f t="shared" ref="Z702:Z703" si="932">AB702+AF702+AH702</f>
        <v>7936.1314400000001</v>
      </c>
      <c r="AA702" s="386">
        <f t="shared" si="897"/>
        <v>0.46123673094582185</v>
      </c>
      <c r="AB702" s="308"/>
      <c r="AC702" s="308"/>
      <c r="AD702" s="308"/>
      <c r="AE702" s="308"/>
      <c r="AF702" s="308"/>
      <c r="AG702" s="308"/>
      <c r="AH702" s="309">
        <v>7936.1314400000001</v>
      </c>
      <c r="AI702" s="386">
        <f t="shared" ref="AI702:AI703" si="933">AH702/O702</f>
        <v>0.46123673094582185</v>
      </c>
      <c r="AJ702" s="309">
        <f t="shared" ref="AJ702:AJ703" si="934">AL702+AP702+AR702</f>
        <v>17206.2</v>
      </c>
      <c r="AK702" s="344">
        <f t="shared" si="899"/>
        <v>1</v>
      </c>
      <c r="AL702" s="308">
        <v>0</v>
      </c>
      <c r="AM702" s="355"/>
      <c r="AN702" s="355"/>
      <c r="AO702" s="355"/>
      <c r="AP702" s="308">
        <v>0</v>
      </c>
      <c r="AQ702" s="308"/>
      <c r="AR702" s="309">
        <f>K702</f>
        <v>17206.2</v>
      </c>
      <c r="AS702" s="344">
        <f t="shared" ref="AS702:AS707" si="935">AR702/O702</f>
        <v>1</v>
      </c>
      <c r="AT702" s="310">
        <v>0</v>
      </c>
      <c r="AU702" s="310"/>
      <c r="AV702" s="310">
        <f>BD702-AH702</f>
        <v>45216.668560000006</v>
      </c>
      <c r="AW702" s="310">
        <f>AX702+AY702+AZ702</f>
        <v>0</v>
      </c>
      <c r="AX702" s="310"/>
      <c r="AY702" s="310"/>
      <c r="AZ702" s="310"/>
      <c r="BA702" s="310">
        <f>BB702+BC702+BD702</f>
        <v>53152.800000000003</v>
      </c>
      <c r="BB702" s="310">
        <v>0</v>
      </c>
      <c r="BC702" s="310"/>
      <c r="BD702" s="310">
        <f>[10]безвозмездные_ФБ!$D$8</f>
        <v>53152.800000000003</v>
      </c>
      <c r="BE702" s="310">
        <f t="shared" ref="BE702:BE703" si="936">BG702+BI702+BK702</f>
        <v>9270.0685599999997</v>
      </c>
      <c r="BF702" s="345">
        <f t="shared" ref="BF702:BF703" si="937">BE702/K702</f>
        <v>0.53876326905417815</v>
      </c>
      <c r="BG702" s="310"/>
      <c r="BH702" s="310"/>
      <c r="BI702" s="310"/>
      <c r="BJ702" s="310"/>
      <c r="BK702" s="311">
        <f>O702-AH702</f>
        <v>9270.0685599999997</v>
      </c>
      <c r="BL702" s="345">
        <f t="shared" ref="BL702:BL703" si="938">BK702/O702</f>
        <v>0.53876326905417815</v>
      </c>
    </row>
    <row r="703" spans="2:65" s="101" customFormat="1" ht="61.5" customHeight="1" x14ac:dyDescent="0.25">
      <c r="B703" s="507"/>
      <c r="C703" s="565" t="s">
        <v>357</v>
      </c>
      <c r="D703" s="565"/>
      <c r="E703" s="362"/>
      <c r="F703" s="362"/>
      <c r="G703" s="362"/>
      <c r="H703" s="362"/>
      <c r="I703" s="362"/>
      <c r="J703" s="362"/>
      <c r="K703" s="354">
        <f>L703+N703+O703</f>
        <v>8474.7870000000003</v>
      </c>
      <c r="L703" s="354">
        <v>0</v>
      </c>
      <c r="M703" s="354"/>
      <c r="N703" s="354">
        <v>0</v>
      </c>
      <c r="O703" s="354">
        <f>'[4]2023_2025'!$BK$674</f>
        <v>8474.7870000000003</v>
      </c>
      <c r="P703" s="354">
        <f t="shared" si="930"/>
        <v>3908.8830499999999</v>
      </c>
      <c r="Q703" s="387">
        <f t="shared" si="931"/>
        <v>0.4612367307874522</v>
      </c>
      <c r="R703" s="355">
        <v>0</v>
      </c>
      <c r="S703" s="355"/>
      <c r="T703" s="355"/>
      <c r="U703" s="355"/>
      <c r="V703" s="355">
        <v>0</v>
      </c>
      <c r="W703" s="355"/>
      <c r="X703" s="354">
        <v>3908.8830499999999</v>
      </c>
      <c r="Y703" s="387">
        <f t="shared" si="913"/>
        <v>0.4612367307874522</v>
      </c>
      <c r="Z703" s="354">
        <f t="shared" si="932"/>
        <v>3908.8830499999999</v>
      </c>
      <c r="AA703" s="387">
        <f t="shared" si="897"/>
        <v>0.4612367307874522</v>
      </c>
      <c r="AB703" s="355"/>
      <c r="AC703" s="355"/>
      <c r="AD703" s="355"/>
      <c r="AE703" s="355"/>
      <c r="AF703" s="355"/>
      <c r="AG703" s="355"/>
      <c r="AH703" s="354">
        <v>3908.8830499999999</v>
      </c>
      <c r="AI703" s="387">
        <f t="shared" si="933"/>
        <v>0.4612367307874522</v>
      </c>
      <c r="AJ703" s="354">
        <f t="shared" si="934"/>
        <v>8474.7870000000003</v>
      </c>
      <c r="AK703" s="387">
        <f t="shared" si="899"/>
        <v>1</v>
      </c>
      <c r="AL703" s="355">
        <v>0</v>
      </c>
      <c r="AM703" s="355"/>
      <c r="AN703" s="355"/>
      <c r="AO703" s="355"/>
      <c r="AP703" s="355">
        <v>0</v>
      </c>
      <c r="AQ703" s="355"/>
      <c r="AR703" s="354">
        <f>K703</f>
        <v>8474.7870000000003</v>
      </c>
      <c r="AS703" s="337">
        <f t="shared" si="935"/>
        <v>1</v>
      </c>
      <c r="AT703" s="351">
        <v>0</v>
      </c>
      <c r="AU703" s="351"/>
      <c r="AV703" s="351">
        <f>BD703-AH703</f>
        <v>22270.854380000001</v>
      </c>
      <c r="AW703" s="351">
        <f>AX703+AY703+AZ703</f>
        <v>0</v>
      </c>
      <c r="AX703" s="351"/>
      <c r="AY703" s="351"/>
      <c r="AZ703" s="351"/>
      <c r="BA703" s="351">
        <f>BB703+BC703+BD703</f>
        <v>26179.737430000001</v>
      </c>
      <c r="BB703" s="351">
        <v>0</v>
      </c>
      <c r="BC703" s="351"/>
      <c r="BD703" s="351">
        <v>26179.737430000001</v>
      </c>
      <c r="BE703" s="351">
        <f t="shared" si="936"/>
        <v>4565.9039499999999</v>
      </c>
      <c r="BF703" s="341">
        <f t="shared" si="937"/>
        <v>0.53876326921254769</v>
      </c>
      <c r="BG703" s="351"/>
      <c r="BH703" s="351"/>
      <c r="BI703" s="351"/>
      <c r="BJ703" s="351"/>
      <c r="BK703" s="356">
        <f>O703-AH703</f>
        <v>4565.9039499999999</v>
      </c>
      <c r="BL703" s="341">
        <f t="shared" si="938"/>
        <v>0.53876326921254769</v>
      </c>
      <c r="BM703" s="38"/>
    </row>
    <row r="704" spans="2:65" s="38" customFormat="1" ht="60.75" customHeight="1" x14ac:dyDescent="0.25">
      <c r="B704" s="563" t="s">
        <v>272</v>
      </c>
      <c r="C704" s="563"/>
      <c r="D704" s="347" t="e">
        <f>D547+#REF!+#REF!</f>
        <v>#REF!</v>
      </c>
      <c r="E704" s="347" t="e">
        <f>E547+#REF!+#REF!</f>
        <v>#REF!</v>
      </c>
      <c r="F704" s="347" t="e">
        <f>F547+#REF!+#REF!</f>
        <v>#REF!</v>
      </c>
      <c r="G704" s="347" t="e">
        <f>G547+#REF!+#REF!</f>
        <v>#REF!</v>
      </c>
      <c r="H704" s="347" t="e">
        <f>H547+#REF!+#REF!</f>
        <v>#REF!</v>
      </c>
      <c r="I704" s="347" t="e">
        <f>I547+#REF!+#REF!</f>
        <v>#REF!</v>
      </c>
      <c r="J704" s="347" t="e">
        <f>J547+#REF!+#REF!</f>
        <v>#REF!</v>
      </c>
      <c r="K704" s="348">
        <f>L704+N704+O704</f>
        <v>139700.90288000001</v>
      </c>
      <c r="L704" s="348">
        <f>L675+L664</f>
        <v>20741.143410000001</v>
      </c>
      <c r="M704" s="348"/>
      <c r="N704" s="348">
        <f>N675+N664</f>
        <v>0</v>
      </c>
      <c r="O704" s="348">
        <f>O669+O664</f>
        <v>118959.75947</v>
      </c>
      <c r="P704" s="348">
        <f>R704+V704+X704</f>
        <v>91526.35643</v>
      </c>
      <c r="Q704" s="349">
        <f t="shared" si="931"/>
        <v>0.65515937651898437</v>
      </c>
      <c r="R704" s="348">
        <f>R675+R664</f>
        <v>13244.51383</v>
      </c>
      <c r="S704" s="349">
        <f>S675+S664</f>
        <v>0.63856237663418192</v>
      </c>
      <c r="T704" s="349"/>
      <c r="U704" s="349"/>
      <c r="V704" s="347">
        <f>V675+V664</f>
        <v>0</v>
      </c>
      <c r="W704" s="347">
        <f>W675+W664</f>
        <v>0</v>
      </c>
      <c r="X704" s="348">
        <f>X669+X664</f>
        <v>78281.842600000004</v>
      </c>
      <c r="Y704" s="349">
        <f>Y675+Y664</f>
        <v>1.4850354981357778</v>
      </c>
      <c r="Z704" s="348">
        <f>Z669+Z664</f>
        <v>96421.237659999999</v>
      </c>
      <c r="AA704" s="349">
        <f t="shared" si="897"/>
        <v>0.69019766996655496</v>
      </c>
      <c r="AB704" s="348">
        <f>AB675+AB664</f>
        <v>9828.6434100000006</v>
      </c>
      <c r="AC704" s="349">
        <f t="shared" ref="AC704:AC705" si="939">AB704/L704</f>
        <v>0.47387182161140073</v>
      </c>
      <c r="AD704" s="349"/>
      <c r="AE704" s="349"/>
      <c r="AF704" s="348"/>
      <c r="AG704" s="347"/>
      <c r="AH704" s="348">
        <f>AH669+AH664</f>
        <v>86592.594249999995</v>
      </c>
      <c r="AI704" s="387">
        <f t="shared" ref="AI704:AI707" si="940">AH704/O704</f>
        <v>0.72791500786312069</v>
      </c>
      <c r="AJ704" s="348">
        <f>AL704+AP704+AR704</f>
        <v>137700.90288000001</v>
      </c>
      <c r="AK704" s="349">
        <f t="shared" si="899"/>
        <v>0.98568370025698437</v>
      </c>
      <c r="AL704" s="348">
        <f>AL675+AL664</f>
        <v>18741.143410000001</v>
      </c>
      <c r="AM704" s="355"/>
      <c r="AN704" s="355"/>
      <c r="AO704" s="355"/>
      <c r="AP704" s="348">
        <f>AP675+AP664</f>
        <v>0</v>
      </c>
      <c r="AQ704" s="347"/>
      <c r="AR704" s="348">
        <f>AR669+AR664</f>
        <v>118959.75947</v>
      </c>
      <c r="AS704" s="337">
        <f t="shared" si="935"/>
        <v>1</v>
      </c>
      <c r="AT704" s="350" t="e">
        <f>#REF!+AT666+AT669+AT680</f>
        <v>#REF!</v>
      </c>
      <c r="AU704" s="350" t="e">
        <f>#REF!+AU666+AU669+AU680</f>
        <v>#REF!</v>
      </c>
      <c r="AV704" s="350" t="e">
        <f>#REF!+AV666+AV669+AV680</f>
        <v>#REF!</v>
      </c>
      <c r="AW704" s="350" t="e">
        <f>#REF!+AW666+AW669+AW680</f>
        <v>#REF!</v>
      </c>
      <c r="AX704" s="350" t="e">
        <f>#REF!+AX666+AX669+AX680</f>
        <v>#REF!</v>
      </c>
      <c r="AY704" s="350" t="e">
        <f>#REF!+AY666+AY669+AY680</f>
        <v>#REF!</v>
      </c>
      <c r="AZ704" s="350" t="e">
        <f>#REF!+AZ666+AZ669+AZ680</f>
        <v>#REF!</v>
      </c>
      <c r="BA704" s="350" t="e">
        <f>#REF!+BA666+BA669+BA680</f>
        <v>#REF!</v>
      </c>
      <c r="BB704" s="350" t="e">
        <f>#REF!+BB666+BB669+BB680</f>
        <v>#REF!</v>
      </c>
      <c r="BC704" s="350" t="e">
        <f>#REF!+BC666+BC669+BC680</f>
        <v>#REF!</v>
      </c>
      <c r="BD704" s="350" t="e">
        <f>#REF!+BD666+BD669+BD680</f>
        <v>#REF!</v>
      </c>
      <c r="BE704" s="352">
        <f>BE675+BE664</f>
        <v>18531.192079999997</v>
      </c>
      <c r="BF704" s="341">
        <f>BE704/K704</f>
        <v>0.13264905020633891</v>
      </c>
      <c r="BG704" s="352">
        <f>BG675+BG664</f>
        <v>0</v>
      </c>
      <c r="BH704" s="405">
        <f>BG704/L704</f>
        <v>0</v>
      </c>
      <c r="BI704" s="352"/>
      <c r="BJ704" s="350"/>
      <c r="BK704" s="352">
        <f>BK675+BK664</f>
        <v>18531.192079999997</v>
      </c>
      <c r="BL704" s="405">
        <f>BK704/O704</f>
        <v>0.15577698006924187</v>
      </c>
    </row>
    <row r="705" spans="2:66" s="42" customFormat="1" ht="45.75" customHeight="1" x14ac:dyDescent="0.25">
      <c r="B705" s="303"/>
      <c r="C705" s="200" t="s">
        <v>56</v>
      </c>
      <c r="D705" s="303" t="e">
        <f>D551+D602+D607+#REF!+#REF!+#REF!</f>
        <v>#REF!</v>
      </c>
      <c r="E705" s="303"/>
      <c r="F705" s="303"/>
      <c r="G705" s="303"/>
      <c r="H705" s="303"/>
      <c r="I705" s="303"/>
      <c r="J705" s="303"/>
      <c r="K705" s="229">
        <f>L705+N705+O705</f>
        <v>94921.902880000009</v>
      </c>
      <c r="L705" s="229">
        <f>L677+L664</f>
        <v>20741.143410000001</v>
      </c>
      <c r="M705" s="229"/>
      <c r="N705" s="229">
        <f>N677+N664</f>
        <v>0</v>
      </c>
      <c r="O705" s="229">
        <f>O674+O664</f>
        <v>74180.759470000005</v>
      </c>
      <c r="P705" s="229">
        <f>R705+V705+X705</f>
        <v>56017.425510000001</v>
      </c>
      <c r="Q705" s="349">
        <f t="shared" si="931"/>
        <v>0.59014225179216084</v>
      </c>
      <c r="R705" s="229">
        <f>R677+R664</f>
        <v>13244.51383</v>
      </c>
      <c r="S705" s="349">
        <f>S676+S665</f>
        <v>0</v>
      </c>
      <c r="T705" s="349"/>
      <c r="U705" s="349"/>
      <c r="V705" s="303">
        <f>V677+V664</f>
        <v>0</v>
      </c>
      <c r="W705" s="303"/>
      <c r="X705" s="229">
        <f>X674+X664</f>
        <v>42772.911680000005</v>
      </c>
      <c r="Y705" s="349">
        <f t="shared" ref="Y705:Y707" si="941">X705/O705</f>
        <v>0.57660385234122757</v>
      </c>
      <c r="Z705" s="229">
        <f>Z674+Z664</f>
        <v>60912.30674</v>
      </c>
      <c r="AA705" s="349">
        <f t="shared" si="897"/>
        <v>0.64170970968634244</v>
      </c>
      <c r="AB705" s="229">
        <f>AB677+AB664</f>
        <v>9828.6434100000006</v>
      </c>
      <c r="AC705" s="349">
        <f t="shared" si="939"/>
        <v>0.47387182161140073</v>
      </c>
      <c r="AD705" s="349"/>
      <c r="AE705" s="349"/>
      <c r="AF705" s="303"/>
      <c r="AG705" s="303"/>
      <c r="AH705" s="229">
        <f>AH674+AH664</f>
        <v>51083.663329999996</v>
      </c>
      <c r="AI705" s="387">
        <f t="shared" si="940"/>
        <v>0.68863764263102645</v>
      </c>
      <c r="AJ705" s="229">
        <f>AL705+AP705+AR705</f>
        <v>92921.902880000009</v>
      </c>
      <c r="AK705" s="349">
        <f t="shared" si="899"/>
        <v>0.97893004734082933</v>
      </c>
      <c r="AL705" s="229">
        <f>AL677+AL664</f>
        <v>18741.143410000001</v>
      </c>
      <c r="AM705" s="355"/>
      <c r="AN705" s="355"/>
      <c r="AO705" s="355"/>
      <c r="AP705" s="303">
        <f>AP677+AP664</f>
        <v>0</v>
      </c>
      <c r="AQ705" s="303"/>
      <c r="AR705" s="229">
        <f>AR674+AR664</f>
        <v>74180.759470000005</v>
      </c>
      <c r="AS705" s="337">
        <f t="shared" si="935"/>
        <v>1</v>
      </c>
      <c r="AT705" s="331" t="e">
        <f>#REF!+AT668+AT672+AT677+AT681</f>
        <v>#REF!</v>
      </c>
      <c r="AU705" s="331" t="e">
        <f>#REF!+AU668+AU672+AU677+AU681</f>
        <v>#REF!</v>
      </c>
      <c r="AV705" s="331" t="e">
        <f>#REF!+AV668+AV672+AV677+AV681</f>
        <v>#REF!</v>
      </c>
      <c r="AW705" s="331" t="e">
        <f>#REF!+AW668+AW672+AW677+AW681</f>
        <v>#REF!</v>
      </c>
      <c r="AX705" s="331" t="e">
        <f>#REF!+AX668+AX672+AX677+AX681</f>
        <v>#REF!</v>
      </c>
      <c r="AY705" s="331" t="e">
        <f>#REF!+AY668+AY672+AY677+AY681</f>
        <v>#REF!</v>
      </c>
      <c r="AZ705" s="331" t="e">
        <f>#REF!+AZ668+AZ672+AZ677+AZ681</f>
        <v>#REF!</v>
      </c>
      <c r="BA705" s="331" t="e">
        <f>#REF!+BA668+BA672+BA677+BA681</f>
        <v>#REF!</v>
      </c>
      <c r="BB705" s="331" t="e">
        <f>#REF!+BB668+BB672+BB677+BB681</f>
        <v>#REF!</v>
      </c>
      <c r="BC705" s="331" t="e">
        <f>#REF!+BC668+BC672+BC677+BC681</f>
        <v>#REF!</v>
      </c>
      <c r="BD705" s="331" t="e">
        <f>#REF!+BD668+BD672+BD677+BD681</f>
        <v>#REF!</v>
      </c>
      <c r="BE705" s="230">
        <f>BE677+BE664</f>
        <v>18531.191989999999</v>
      </c>
      <c r="BF705" s="341">
        <f t="shared" ref="BF705:BF707" si="942">BE705/K705</f>
        <v>0.19522566897365171</v>
      </c>
      <c r="BG705" s="230">
        <f>BG677+BG664</f>
        <v>0</v>
      </c>
      <c r="BH705" s="405">
        <f t="shared" ref="BH705" si="943">BG705/L705</f>
        <v>0</v>
      </c>
      <c r="BI705" s="331"/>
      <c r="BJ705" s="331"/>
      <c r="BK705" s="230">
        <f>BK677+BK664</f>
        <v>18531.191989999999</v>
      </c>
      <c r="BL705" s="405">
        <f t="shared" ref="BL705:BL707" si="944">BK705/O705</f>
        <v>0.2498113004288442</v>
      </c>
      <c r="BM705" s="41"/>
      <c r="BN705" s="41"/>
    </row>
    <row r="706" spans="2:66" s="36" customFormat="1" ht="56.25" customHeight="1" x14ac:dyDescent="0.25">
      <c r="B706" s="308"/>
      <c r="C706" s="199" t="s">
        <v>57</v>
      </c>
      <c r="D706" s="308">
        <f>D552+D603</f>
        <v>0</v>
      </c>
      <c r="E706" s="308"/>
      <c r="F706" s="308"/>
      <c r="G706" s="308"/>
      <c r="H706" s="308"/>
      <c r="I706" s="308"/>
      <c r="J706" s="308"/>
      <c r="K706" s="309">
        <f>O706</f>
        <v>44779</v>
      </c>
      <c r="L706" s="309">
        <f>L667+L671+L676</f>
        <v>0</v>
      </c>
      <c r="M706" s="309"/>
      <c r="N706" s="309">
        <f>N667+N671+N676</f>
        <v>0</v>
      </c>
      <c r="O706" s="309">
        <f>O673</f>
        <v>44779</v>
      </c>
      <c r="P706" s="309">
        <f>R706+X706</f>
        <v>35508.930919999992</v>
      </c>
      <c r="Q706" s="349">
        <f t="shared" si="931"/>
        <v>0.79298177538578329</v>
      </c>
      <c r="R706" s="309">
        <f>R667+R671+R676</f>
        <v>0</v>
      </c>
      <c r="S706" s="349">
        <f>S677+S666</f>
        <v>0</v>
      </c>
      <c r="T706" s="349"/>
      <c r="U706" s="349"/>
      <c r="V706" s="308">
        <f>V667+V671+V676</f>
        <v>0</v>
      </c>
      <c r="W706" s="308"/>
      <c r="X706" s="309">
        <f>X673</f>
        <v>35508.930919999992</v>
      </c>
      <c r="Y706" s="349">
        <f t="shared" si="941"/>
        <v>0.79298177538578329</v>
      </c>
      <c r="Z706" s="309">
        <f>Z673</f>
        <v>35508.930919999992</v>
      </c>
      <c r="AA706" s="349">
        <f t="shared" si="897"/>
        <v>0.79298177538578329</v>
      </c>
      <c r="AB706" s="308">
        <f>AB667+AB671+AB676</f>
        <v>0</v>
      </c>
      <c r="AC706" s="349">
        <v>0</v>
      </c>
      <c r="AD706" s="349"/>
      <c r="AE706" s="349"/>
      <c r="AF706" s="308"/>
      <c r="AG706" s="308"/>
      <c r="AH706" s="309">
        <f>AH673</f>
        <v>35508.930919999992</v>
      </c>
      <c r="AI706" s="387">
        <f t="shared" si="940"/>
        <v>0.79298177538578329</v>
      </c>
      <c r="AJ706" s="309">
        <f>AR706</f>
        <v>44779</v>
      </c>
      <c r="AK706" s="349">
        <f t="shared" si="899"/>
        <v>1</v>
      </c>
      <c r="AL706" s="309">
        <f>AL667+AL671+AL676</f>
        <v>0</v>
      </c>
      <c r="AM706" s="355"/>
      <c r="AN706" s="355"/>
      <c r="AO706" s="355"/>
      <c r="AP706" s="308">
        <f>AP667+AP671+AP676</f>
        <v>0</v>
      </c>
      <c r="AQ706" s="308"/>
      <c r="AR706" s="309">
        <f>AR673</f>
        <v>44779</v>
      </c>
      <c r="AS706" s="337">
        <f t="shared" si="935"/>
        <v>1</v>
      </c>
      <c r="AT706" s="310">
        <f t="shared" ref="AT706:BE706" si="945">AT667+AT671+AT676</f>
        <v>0</v>
      </c>
      <c r="AU706" s="310">
        <f t="shared" si="945"/>
        <v>0</v>
      </c>
      <c r="AV706" s="310">
        <f t="shared" si="945"/>
        <v>41828.955590000005</v>
      </c>
      <c r="AW706" s="310">
        <f t="shared" si="945"/>
        <v>0</v>
      </c>
      <c r="AX706" s="310">
        <f t="shared" si="945"/>
        <v>0</v>
      </c>
      <c r="AY706" s="310">
        <f t="shared" si="945"/>
        <v>0</v>
      </c>
      <c r="AZ706" s="310">
        <f t="shared" si="945"/>
        <v>0</v>
      </c>
      <c r="BA706" s="310">
        <f t="shared" si="945"/>
        <v>53152.800000000003</v>
      </c>
      <c r="BB706" s="310">
        <f t="shared" si="945"/>
        <v>0</v>
      </c>
      <c r="BC706" s="310">
        <f t="shared" si="945"/>
        <v>0</v>
      </c>
      <c r="BD706" s="310">
        <f t="shared" si="945"/>
        <v>53152.800000000003</v>
      </c>
      <c r="BE706" s="311">
        <f t="shared" si="945"/>
        <v>8.9999999545398168E-5</v>
      </c>
      <c r="BF706" s="341">
        <f t="shared" si="942"/>
        <v>2.0098706881662872E-9</v>
      </c>
      <c r="BG706" s="310">
        <f>BG667+BG671+BG676</f>
        <v>0</v>
      </c>
      <c r="BH706" s="405">
        <v>0</v>
      </c>
      <c r="BI706" s="310"/>
      <c r="BJ706" s="310"/>
      <c r="BK706" s="311">
        <f>BK667+BK671+BK676</f>
        <v>8.9999999545398168E-5</v>
      </c>
      <c r="BL706" s="405">
        <f t="shared" si="944"/>
        <v>2.0098706881662872E-9</v>
      </c>
    </row>
    <row r="707" spans="2:66" s="99" customFormat="1" ht="64.5" customHeight="1" x14ac:dyDescent="0.25">
      <c r="B707" s="564" t="s">
        <v>58</v>
      </c>
      <c r="C707" s="564"/>
      <c r="D707" s="416" t="e">
        <f>D553+D604</f>
        <v>#REF!</v>
      </c>
      <c r="E707" s="416">
        <f>E553+E604</f>
        <v>18536.115859999998</v>
      </c>
      <c r="F707" s="416">
        <f>F553+F604</f>
        <v>8536.1158599999999</v>
      </c>
      <c r="G707" s="416">
        <f>G553+G604</f>
        <v>10000</v>
      </c>
      <c r="H707" s="416">
        <f>I707+J707</f>
        <v>648209.94779000001</v>
      </c>
      <c r="I707" s="416">
        <f>I553+I604</f>
        <v>43608.84779</v>
      </c>
      <c r="J707" s="416">
        <f>J553+J604</f>
        <v>604601.1</v>
      </c>
      <c r="K707" s="417">
        <f>L707+N707+O707</f>
        <v>118959.75947</v>
      </c>
      <c r="L707" s="417">
        <f>L619+L669</f>
        <v>0</v>
      </c>
      <c r="M707" s="417"/>
      <c r="N707" s="417">
        <f>N619+N669</f>
        <v>0</v>
      </c>
      <c r="O707" s="417">
        <f>O704</f>
        <v>118959.75947</v>
      </c>
      <c r="P707" s="417">
        <f>P619+P669+P659</f>
        <v>78281.842600000004</v>
      </c>
      <c r="Q707" s="438">
        <f t="shared" si="931"/>
        <v>0.65805313451177239</v>
      </c>
      <c r="R707" s="417">
        <v>0</v>
      </c>
      <c r="S707" s="438">
        <f>S678+S667</f>
        <v>0</v>
      </c>
      <c r="T707" s="438"/>
      <c r="U707" s="438"/>
      <c r="V707" s="416">
        <v>0</v>
      </c>
      <c r="W707" s="416"/>
      <c r="X707" s="417">
        <f>X619+X669+X659</f>
        <v>78281.842600000004</v>
      </c>
      <c r="Y707" s="438">
        <f t="shared" si="941"/>
        <v>0.65805313451177239</v>
      </c>
      <c r="Z707" s="417">
        <f>Z619+Z669+Z659</f>
        <v>86592.594250000009</v>
      </c>
      <c r="AA707" s="438">
        <f t="shared" si="897"/>
        <v>0.7279150078631208</v>
      </c>
      <c r="AB707" s="416">
        <v>0</v>
      </c>
      <c r="AC707" s="438">
        <v>0</v>
      </c>
      <c r="AD707" s="438"/>
      <c r="AE707" s="438"/>
      <c r="AF707" s="416"/>
      <c r="AG707" s="416"/>
      <c r="AH707" s="417">
        <f>AH619+AH669+AH659</f>
        <v>86592.594250000009</v>
      </c>
      <c r="AI707" s="481">
        <f t="shared" si="940"/>
        <v>0.7279150078631208</v>
      </c>
      <c r="AJ707" s="417">
        <f>AR707</f>
        <v>118959.75947</v>
      </c>
      <c r="AK707" s="438">
        <f t="shared" si="899"/>
        <v>1</v>
      </c>
      <c r="AL707" s="417">
        <v>0</v>
      </c>
      <c r="AM707" s="355"/>
      <c r="AN707" s="355"/>
      <c r="AO707" s="355"/>
      <c r="AP707" s="416">
        <v>0</v>
      </c>
      <c r="AQ707" s="416"/>
      <c r="AR707" s="417">
        <f>AR619+AR669+AR659</f>
        <v>118959.75947</v>
      </c>
      <c r="AS707" s="438">
        <f t="shared" si="935"/>
        <v>1</v>
      </c>
      <c r="AT707" s="418" t="e">
        <f>#REF!+AT669</f>
        <v>#REF!</v>
      </c>
      <c r="AU707" s="418" t="e">
        <f>#REF!+AU669</f>
        <v>#REF!</v>
      </c>
      <c r="AV707" s="418" t="e">
        <f>#REF!+AV669</f>
        <v>#REF!</v>
      </c>
      <c r="AW707" s="418" t="e">
        <f>#REF!+AW669</f>
        <v>#REF!</v>
      </c>
      <c r="AX707" s="418" t="e">
        <f>#REF!+AX669</f>
        <v>#REF!</v>
      </c>
      <c r="AY707" s="418" t="e">
        <f>#REF!+AY669</f>
        <v>#REF!</v>
      </c>
      <c r="AZ707" s="418" t="e">
        <f>#REF!+AZ669</f>
        <v>#REF!</v>
      </c>
      <c r="BA707" s="418" t="e">
        <f>#REF!+BA669</f>
        <v>#REF!</v>
      </c>
      <c r="BB707" s="418" t="e">
        <f>#REF!+BB669</f>
        <v>#REF!</v>
      </c>
      <c r="BC707" s="418" t="e">
        <f>#REF!+BC669</f>
        <v>#REF!</v>
      </c>
      <c r="BD707" s="418" t="e">
        <f>#REF!+BD669</f>
        <v>#REF!</v>
      </c>
      <c r="BE707" s="419">
        <f>BG707+BI707+BK707</f>
        <v>18531.192079999997</v>
      </c>
      <c r="BF707" s="440">
        <f t="shared" si="942"/>
        <v>0.15577698006924187</v>
      </c>
      <c r="BG707" s="418">
        <v>0</v>
      </c>
      <c r="BH707" s="511">
        <v>0</v>
      </c>
      <c r="BI707" s="418"/>
      <c r="BJ707" s="418"/>
      <c r="BK707" s="418">
        <f>BK619+BK669</f>
        <v>18531.192079999997</v>
      </c>
      <c r="BL707" s="511">
        <f t="shared" si="944"/>
        <v>0.15577698006924187</v>
      </c>
      <c r="BM707" s="98"/>
      <c r="BN707" s="98"/>
    </row>
    <row r="708" spans="2:66" s="101" customFormat="1" ht="86.25" hidden="1" customHeight="1" x14ac:dyDescent="0.25">
      <c r="B708" s="507"/>
      <c r="C708" s="225"/>
      <c r="D708" s="362"/>
      <c r="E708" s="362"/>
      <c r="F708" s="362"/>
      <c r="G708" s="362"/>
      <c r="H708" s="362"/>
      <c r="I708" s="362"/>
      <c r="J708" s="362"/>
      <c r="K708" s="508"/>
      <c r="L708" s="508"/>
      <c r="M708" s="508"/>
      <c r="N708" s="508"/>
      <c r="O708" s="508"/>
      <c r="P708" s="508"/>
      <c r="Q708" s="508"/>
      <c r="R708" s="508"/>
      <c r="S708" s="508"/>
      <c r="T708" s="508"/>
      <c r="U708" s="508"/>
      <c r="V708" s="508"/>
      <c r="W708" s="508"/>
      <c r="X708" s="508"/>
      <c r="Y708" s="508"/>
      <c r="Z708" s="508"/>
      <c r="AA708" s="508"/>
      <c r="AB708" s="508"/>
      <c r="AC708" s="508"/>
      <c r="AD708" s="508"/>
      <c r="AE708" s="508"/>
      <c r="AF708" s="508"/>
      <c r="AG708" s="508"/>
      <c r="AH708" s="508"/>
      <c r="AI708" s="508"/>
      <c r="AJ708" s="508"/>
      <c r="AK708" s="508"/>
      <c r="AL708" s="508"/>
      <c r="AM708" s="509"/>
      <c r="AN708" s="509"/>
      <c r="AO708" s="509"/>
      <c r="AP708" s="508"/>
      <c r="AQ708" s="508"/>
      <c r="AR708" s="508"/>
      <c r="AS708" s="508"/>
      <c r="AT708" s="510"/>
      <c r="AU708" s="510"/>
      <c r="AV708" s="510"/>
      <c r="AW708" s="510"/>
      <c r="AX708" s="510"/>
      <c r="AY708" s="510"/>
      <c r="AZ708" s="510"/>
      <c r="BA708" s="510"/>
      <c r="BB708" s="510"/>
      <c r="BC708" s="510"/>
      <c r="BD708" s="510"/>
      <c r="BE708" s="510"/>
      <c r="BF708" s="510"/>
      <c r="BG708" s="510"/>
      <c r="BH708" s="510"/>
      <c r="BI708" s="510"/>
      <c r="BJ708" s="510"/>
      <c r="BK708" s="510"/>
      <c r="BL708" s="510"/>
    </row>
    <row r="709" spans="2:66" s="101" customFormat="1" ht="86.25" hidden="1" customHeight="1" x14ac:dyDescent="0.25">
      <c r="B709" s="507"/>
      <c r="C709" s="225"/>
      <c r="D709" s="362"/>
      <c r="E709" s="362"/>
      <c r="F709" s="362"/>
      <c r="G709" s="362"/>
      <c r="H709" s="362"/>
      <c r="I709" s="362"/>
      <c r="J709" s="362"/>
      <c r="K709" s="508"/>
      <c r="L709" s="508"/>
      <c r="M709" s="508"/>
      <c r="N709" s="508"/>
      <c r="O709" s="508"/>
      <c r="P709" s="508"/>
      <c r="Q709" s="508"/>
      <c r="R709" s="508"/>
      <c r="S709" s="508"/>
      <c r="T709" s="508"/>
      <c r="U709" s="508"/>
      <c r="V709" s="508"/>
      <c r="W709" s="508"/>
      <c r="X709" s="508"/>
      <c r="Y709" s="508"/>
      <c r="Z709" s="508"/>
      <c r="AA709" s="508"/>
      <c r="AB709" s="508"/>
      <c r="AC709" s="508"/>
      <c r="AD709" s="508"/>
      <c r="AE709" s="508"/>
      <c r="AF709" s="508"/>
      <c r="AG709" s="508"/>
      <c r="AH709" s="508"/>
      <c r="AI709" s="508"/>
      <c r="AJ709" s="508"/>
      <c r="AK709" s="508"/>
      <c r="AL709" s="508"/>
      <c r="AM709" s="509"/>
      <c r="AN709" s="509"/>
      <c r="AO709" s="509"/>
      <c r="AP709" s="508"/>
      <c r="AQ709" s="508"/>
      <c r="AR709" s="508"/>
      <c r="AS709" s="508"/>
      <c r="AT709" s="510"/>
      <c r="AU709" s="510"/>
      <c r="AV709" s="510"/>
      <c r="AW709" s="510"/>
      <c r="AX709" s="510"/>
      <c r="AY709" s="510"/>
      <c r="AZ709" s="510"/>
      <c r="BA709" s="510"/>
      <c r="BB709" s="510"/>
      <c r="BC709" s="510"/>
      <c r="BD709" s="510"/>
      <c r="BE709" s="510"/>
      <c r="BF709" s="510"/>
      <c r="BG709" s="510"/>
      <c r="BH709" s="510"/>
      <c r="BI709" s="510"/>
      <c r="BJ709" s="510"/>
      <c r="BK709" s="510"/>
      <c r="BL709" s="510"/>
    </row>
    <row r="710" spans="2:66" s="101" customFormat="1" ht="53.25" customHeight="1" x14ac:dyDescent="0.25">
      <c r="B710" s="612" t="s">
        <v>273</v>
      </c>
      <c r="C710" s="613"/>
      <c r="D710" s="613"/>
      <c r="E710" s="613"/>
      <c r="F710" s="613"/>
      <c r="G710" s="613"/>
      <c r="H710" s="613"/>
      <c r="I710" s="613"/>
      <c r="J710" s="613"/>
      <c r="K710" s="613"/>
      <c r="L710" s="613"/>
      <c r="M710" s="613"/>
      <c r="N710" s="613"/>
      <c r="O710" s="613"/>
      <c r="P710" s="613"/>
      <c r="Q710" s="613"/>
      <c r="R710" s="613"/>
      <c r="S710" s="613"/>
      <c r="T710" s="613"/>
      <c r="U710" s="613"/>
      <c r="V710" s="613"/>
      <c r="W710" s="613"/>
      <c r="X710" s="613"/>
      <c r="Y710" s="613"/>
      <c r="Z710" s="613"/>
      <c r="AA710" s="613"/>
      <c r="AB710" s="613"/>
      <c r="AC710" s="613"/>
      <c r="AD710" s="613"/>
      <c r="AE710" s="613"/>
      <c r="AF710" s="613"/>
      <c r="AG710" s="613"/>
      <c r="AH710" s="613"/>
      <c r="AI710" s="613"/>
      <c r="AJ710" s="613"/>
      <c r="AK710" s="613"/>
      <c r="AL710" s="613"/>
      <c r="AM710" s="613"/>
      <c r="AN710" s="613"/>
      <c r="AO710" s="613"/>
      <c r="AP710" s="613"/>
      <c r="AQ710" s="613"/>
      <c r="AR710" s="613"/>
      <c r="AS710" s="613"/>
      <c r="AT710" s="613"/>
      <c r="AU710" s="613"/>
      <c r="AV710" s="613"/>
      <c r="AW710" s="613"/>
      <c r="AX710" s="613"/>
      <c r="AY710" s="613"/>
      <c r="AZ710" s="613"/>
      <c r="BA710" s="613"/>
      <c r="BB710" s="613"/>
      <c r="BC710" s="613"/>
      <c r="BD710" s="613"/>
      <c r="BE710" s="613"/>
      <c r="BF710" s="613"/>
      <c r="BG710" s="613"/>
      <c r="BH710" s="613"/>
      <c r="BI710" s="613"/>
      <c r="BJ710" s="613"/>
      <c r="BK710" s="613"/>
      <c r="BL710" s="613"/>
    </row>
    <row r="711" spans="2:66" s="101" customFormat="1" ht="48" customHeight="1" x14ac:dyDescent="0.25">
      <c r="B711" s="568" t="s">
        <v>36</v>
      </c>
      <c r="C711" s="569"/>
      <c r="D711" s="569"/>
      <c r="E711" s="569"/>
      <c r="F711" s="569"/>
      <c r="G711" s="569"/>
      <c r="H711" s="569"/>
      <c r="I711" s="569"/>
      <c r="J711" s="569"/>
      <c r="K711" s="569"/>
      <c r="L711" s="569"/>
      <c r="M711" s="569"/>
      <c r="N711" s="569"/>
      <c r="O711" s="569"/>
      <c r="P711" s="569"/>
      <c r="Q711" s="569"/>
      <c r="R711" s="569"/>
      <c r="S711" s="569"/>
      <c r="T711" s="569"/>
      <c r="U711" s="569"/>
      <c r="V711" s="569"/>
      <c r="W711" s="569"/>
      <c r="X711" s="569"/>
      <c r="Y711" s="569"/>
      <c r="Z711" s="569"/>
      <c r="AA711" s="569"/>
      <c r="AB711" s="569"/>
      <c r="AC711" s="569"/>
      <c r="AD711" s="569"/>
      <c r="AE711" s="569"/>
      <c r="AF711" s="569"/>
      <c r="AG711" s="569"/>
      <c r="AH711" s="569"/>
      <c r="AI711" s="569"/>
      <c r="AJ711" s="569"/>
      <c r="AK711" s="569"/>
      <c r="AL711" s="569"/>
      <c r="AM711" s="569"/>
      <c r="AN711" s="569"/>
      <c r="AO711" s="569"/>
      <c r="AP711" s="569"/>
      <c r="AQ711" s="569"/>
      <c r="AR711" s="569"/>
      <c r="AS711" s="569"/>
      <c r="AT711" s="569"/>
      <c r="AU711" s="569"/>
      <c r="AV711" s="569"/>
      <c r="AW711" s="569"/>
      <c r="AX711" s="569"/>
      <c r="AY711" s="569"/>
      <c r="AZ711" s="569"/>
      <c r="BA711" s="569"/>
      <c r="BB711" s="569"/>
      <c r="BC711" s="569"/>
      <c r="BD711" s="569"/>
      <c r="BE711" s="569"/>
      <c r="BF711" s="569"/>
      <c r="BG711" s="569"/>
      <c r="BH711" s="569"/>
      <c r="BI711" s="569"/>
      <c r="BJ711" s="569"/>
      <c r="BK711" s="569"/>
      <c r="BL711" s="569"/>
    </row>
    <row r="712" spans="2:66" s="101" customFormat="1" ht="48" customHeight="1" x14ac:dyDescent="0.25">
      <c r="B712" s="601" t="s">
        <v>59</v>
      </c>
      <c r="C712" s="602"/>
      <c r="D712" s="602"/>
      <c r="E712" s="602"/>
      <c r="F712" s="602"/>
      <c r="G712" s="602"/>
      <c r="H712" s="602"/>
      <c r="I712" s="602"/>
      <c r="J712" s="602"/>
      <c r="K712" s="602"/>
      <c r="L712" s="602"/>
      <c r="M712" s="602"/>
      <c r="N712" s="602"/>
      <c r="O712" s="602"/>
      <c r="P712" s="602"/>
      <c r="Q712" s="602"/>
      <c r="R712" s="602"/>
      <c r="S712" s="602"/>
      <c r="T712" s="602"/>
      <c r="U712" s="602"/>
      <c r="V712" s="602"/>
      <c r="W712" s="602"/>
      <c r="X712" s="602"/>
      <c r="Y712" s="602"/>
      <c r="Z712" s="602"/>
      <c r="AA712" s="602"/>
      <c r="AB712" s="602"/>
      <c r="AC712" s="602"/>
      <c r="AD712" s="602"/>
      <c r="AE712" s="602"/>
      <c r="AF712" s="602"/>
      <c r="AG712" s="602"/>
      <c r="AH712" s="602"/>
      <c r="AI712" s="602"/>
      <c r="AJ712" s="602"/>
      <c r="AK712" s="602"/>
      <c r="AL712" s="602"/>
      <c r="AM712" s="602"/>
      <c r="AN712" s="602"/>
      <c r="AO712" s="602"/>
      <c r="AP712" s="602"/>
      <c r="AQ712" s="602"/>
      <c r="AR712" s="602"/>
      <c r="AS712" s="602"/>
      <c r="AT712" s="602"/>
      <c r="AU712" s="602"/>
      <c r="AV712" s="602"/>
      <c r="AW712" s="602"/>
      <c r="AX712" s="602"/>
      <c r="AY712" s="602"/>
      <c r="AZ712" s="602"/>
      <c r="BA712" s="602"/>
      <c r="BB712" s="602"/>
      <c r="BC712" s="602"/>
      <c r="BD712" s="602"/>
      <c r="BE712" s="602"/>
      <c r="BF712" s="602"/>
      <c r="BG712" s="602"/>
      <c r="BH712" s="602"/>
      <c r="BI712" s="602"/>
      <c r="BJ712" s="602"/>
      <c r="BK712" s="602"/>
      <c r="BL712" s="602"/>
    </row>
    <row r="713" spans="2:66" s="102" customFormat="1" ht="48.75" customHeight="1" x14ac:dyDescent="0.25">
      <c r="B713" s="334">
        <v>1</v>
      </c>
      <c r="C713" s="226" t="s">
        <v>53</v>
      </c>
      <c r="D713" s="512"/>
      <c r="E713" s="512"/>
      <c r="F713" s="512"/>
      <c r="G713" s="512"/>
      <c r="H713" s="512"/>
      <c r="I713" s="512"/>
      <c r="J713" s="512"/>
      <c r="K713" s="513">
        <f>K714</f>
        <v>378882.72833999997</v>
      </c>
      <c r="L713" s="514">
        <f t="shared" ref="L713:BK713" si="946">L714</f>
        <v>0</v>
      </c>
      <c r="M713" s="514"/>
      <c r="N713" s="514">
        <f t="shared" si="946"/>
        <v>0</v>
      </c>
      <c r="O713" s="514">
        <f t="shared" si="946"/>
        <v>378882.72833999997</v>
      </c>
      <c r="P713" s="514">
        <f t="shared" si="946"/>
        <v>59793.343769999999</v>
      </c>
      <c r="Q713" s="515">
        <f>P713/K713</f>
        <v>0.15781491025461297</v>
      </c>
      <c r="R713" s="512">
        <f t="shared" si="946"/>
        <v>0</v>
      </c>
      <c r="S713" s="512"/>
      <c r="T713" s="512"/>
      <c r="U713" s="512"/>
      <c r="V713" s="512">
        <f t="shared" si="946"/>
        <v>0</v>
      </c>
      <c r="W713" s="512"/>
      <c r="X713" s="514">
        <f t="shared" si="946"/>
        <v>59793.343769999999</v>
      </c>
      <c r="Y713" s="515">
        <f>X713/O713</f>
        <v>0.15781491025461297</v>
      </c>
      <c r="Z713" s="513">
        <f t="shared" si="946"/>
        <v>148488.57237999997</v>
      </c>
      <c r="AA713" s="515">
        <f>Z713/K713</f>
        <v>0.39191169529044884</v>
      </c>
      <c r="AB713" s="512">
        <f t="shared" si="946"/>
        <v>0</v>
      </c>
      <c r="AC713" s="512"/>
      <c r="AD713" s="512"/>
      <c r="AE713" s="512"/>
      <c r="AF713" s="512">
        <f t="shared" si="946"/>
        <v>0</v>
      </c>
      <c r="AG713" s="512"/>
      <c r="AH713" s="514">
        <f t="shared" si="946"/>
        <v>148488.57237999997</v>
      </c>
      <c r="AI713" s="515">
        <f>AH713/O713</f>
        <v>0.39191169529044884</v>
      </c>
      <c r="AJ713" s="513">
        <f t="shared" si="946"/>
        <v>378882.72833999997</v>
      </c>
      <c r="AK713" s="515">
        <f>AJ713/K713</f>
        <v>1</v>
      </c>
      <c r="AL713" s="512">
        <f t="shared" si="946"/>
        <v>0</v>
      </c>
      <c r="AM713" s="516"/>
      <c r="AN713" s="516"/>
      <c r="AO713" s="516"/>
      <c r="AP713" s="512">
        <f t="shared" si="946"/>
        <v>0</v>
      </c>
      <c r="AQ713" s="512"/>
      <c r="AR713" s="514">
        <f t="shared" si="946"/>
        <v>378882.72833999997</v>
      </c>
      <c r="AS713" s="515">
        <f>AR713/O713</f>
        <v>1</v>
      </c>
      <c r="AT713" s="517" t="e">
        <f t="shared" si="946"/>
        <v>#REF!</v>
      </c>
      <c r="AU713" s="517" t="e">
        <f t="shared" si="946"/>
        <v>#REF!</v>
      </c>
      <c r="AV713" s="517" t="e">
        <f t="shared" si="946"/>
        <v>#REF!</v>
      </c>
      <c r="AW713" s="517" t="e">
        <f t="shared" si="946"/>
        <v>#REF!</v>
      </c>
      <c r="AX713" s="517" t="e">
        <f t="shared" si="946"/>
        <v>#REF!</v>
      </c>
      <c r="AY713" s="517" t="e">
        <f t="shared" si="946"/>
        <v>#REF!</v>
      </c>
      <c r="AZ713" s="517" t="e">
        <f t="shared" si="946"/>
        <v>#REF!</v>
      </c>
      <c r="BA713" s="517" t="e">
        <f t="shared" si="946"/>
        <v>#REF!</v>
      </c>
      <c r="BB713" s="517" t="e">
        <f t="shared" si="946"/>
        <v>#REF!</v>
      </c>
      <c r="BC713" s="517" t="e">
        <f t="shared" si="946"/>
        <v>#REF!</v>
      </c>
      <c r="BD713" s="517" t="e">
        <f t="shared" si="946"/>
        <v>#REF!</v>
      </c>
      <c r="BE713" s="518">
        <f t="shared" si="946"/>
        <v>186165.1336</v>
      </c>
      <c r="BF713" s="519">
        <f>BE713/K713</f>
        <v>0.49135291654926011</v>
      </c>
      <c r="BG713" s="517">
        <f t="shared" si="946"/>
        <v>0</v>
      </c>
      <c r="BH713" s="517"/>
      <c r="BI713" s="517">
        <f t="shared" si="946"/>
        <v>0</v>
      </c>
      <c r="BJ713" s="517"/>
      <c r="BK713" s="518">
        <f t="shared" si="946"/>
        <v>186165.1336</v>
      </c>
      <c r="BL713" s="519">
        <f>BK713/O713</f>
        <v>0.49135291654926011</v>
      </c>
    </row>
    <row r="714" spans="2:66" s="103" customFormat="1" ht="86.25" customHeight="1" x14ac:dyDescent="0.3">
      <c r="B714" s="520"/>
      <c r="C714" s="227" t="s">
        <v>274</v>
      </c>
      <c r="D714" s="394"/>
      <c r="E714" s="335"/>
      <c r="F714" s="335"/>
      <c r="G714" s="335"/>
      <c r="H714" s="335"/>
      <c r="I714" s="335"/>
      <c r="J714" s="335"/>
      <c r="K714" s="348">
        <f>K715+K716</f>
        <v>378882.72833999997</v>
      </c>
      <c r="L714" s="348">
        <f t="shared" ref="L714:BE714" si="947">L715+L716</f>
        <v>0</v>
      </c>
      <c r="M714" s="348"/>
      <c r="N714" s="348">
        <f t="shared" si="947"/>
        <v>0</v>
      </c>
      <c r="O714" s="348">
        <f>O715+O716</f>
        <v>378882.72833999997</v>
      </c>
      <c r="P714" s="348">
        <f t="shared" si="947"/>
        <v>59793.343769999999</v>
      </c>
      <c r="Q714" s="515">
        <f t="shared" ref="Q714:Q723" si="948">P714/K714</f>
        <v>0.15781491025461297</v>
      </c>
      <c r="R714" s="347">
        <f t="shared" si="947"/>
        <v>0</v>
      </c>
      <c r="S714" s="347"/>
      <c r="T714" s="347"/>
      <c r="U714" s="347"/>
      <c r="V714" s="347">
        <f t="shared" si="947"/>
        <v>0</v>
      </c>
      <c r="W714" s="347"/>
      <c r="X714" s="348">
        <f t="shared" ref="X714" si="949">X715+X716</f>
        <v>59793.343769999999</v>
      </c>
      <c r="Y714" s="515">
        <f t="shared" ref="Y714:Y718" si="950">X714/O714</f>
        <v>0.15781491025461297</v>
      </c>
      <c r="Z714" s="348">
        <f t="shared" ref="Z714" si="951">Z715+Z716</f>
        <v>148488.57237999997</v>
      </c>
      <c r="AA714" s="515">
        <f t="shared" ref="AA714:AA723" si="952">Z714/K714</f>
        <v>0.39191169529044884</v>
      </c>
      <c r="AB714" s="347">
        <f t="shared" ref="AB714" si="953">AB715+AB716</f>
        <v>0</v>
      </c>
      <c r="AC714" s="347"/>
      <c r="AD714" s="347"/>
      <c r="AE714" s="347"/>
      <c r="AF714" s="347">
        <f t="shared" ref="AF714" si="954">AF715+AF716</f>
        <v>0</v>
      </c>
      <c r="AG714" s="347"/>
      <c r="AH714" s="348">
        <f t="shared" ref="AH714" si="955">AH715+AH716</f>
        <v>148488.57237999997</v>
      </c>
      <c r="AI714" s="515">
        <f t="shared" ref="AI714:AI725" si="956">AH714/O714</f>
        <v>0.39191169529044884</v>
      </c>
      <c r="AJ714" s="348">
        <f t="shared" ref="AJ714" si="957">AJ715+AJ716</f>
        <v>378882.72833999997</v>
      </c>
      <c r="AK714" s="515">
        <f t="shared" ref="AK714:AK725" si="958">AJ714/K714</f>
        <v>1</v>
      </c>
      <c r="AL714" s="347">
        <f t="shared" ref="AL714" si="959">AL715+AL716</f>
        <v>0</v>
      </c>
      <c r="AM714" s="355"/>
      <c r="AN714" s="355"/>
      <c r="AO714" s="355"/>
      <c r="AP714" s="347">
        <f t="shared" ref="AP714" si="960">AP715+AP716</f>
        <v>0</v>
      </c>
      <c r="AQ714" s="347"/>
      <c r="AR714" s="348">
        <f t="shared" ref="AR714" si="961">AR715+AR716</f>
        <v>378882.72833999997</v>
      </c>
      <c r="AS714" s="515">
        <f t="shared" ref="AS714:AS725" si="962">AR714/O714</f>
        <v>1</v>
      </c>
      <c r="AT714" s="350" t="e">
        <f t="shared" si="947"/>
        <v>#REF!</v>
      </c>
      <c r="AU714" s="350" t="e">
        <f t="shared" si="947"/>
        <v>#REF!</v>
      </c>
      <c r="AV714" s="350" t="e">
        <f t="shared" si="947"/>
        <v>#REF!</v>
      </c>
      <c r="AW714" s="350" t="e">
        <f t="shared" si="947"/>
        <v>#REF!</v>
      </c>
      <c r="AX714" s="350" t="e">
        <f t="shared" si="947"/>
        <v>#REF!</v>
      </c>
      <c r="AY714" s="350" t="e">
        <f t="shared" si="947"/>
        <v>#REF!</v>
      </c>
      <c r="AZ714" s="350" t="e">
        <f t="shared" si="947"/>
        <v>#REF!</v>
      </c>
      <c r="BA714" s="350" t="e">
        <f t="shared" si="947"/>
        <v>#REF!</v>
      </c>
      <c r="BB714" s="350" t="e">
        <f t="shared" si="947"/>
        <v>#REF!</v>
      </c>
      <c r="BC714" s="350" t="e">
        <f t="shared" si="947"/>
        <v>#REF!</v>
      </c>
      <c r="BD714" s="350" t="e">
        <f t="shared" si="947"/>
        <v>#REF!</v>
      </c>
      <c r="BE714" s="352">
        <f t="shared" si="947"/>
        <v>186165.1336</v>
      </c>
      <c r="BF714" s="519">
        <f t="shared" ref="BF714:BF723" si="963">BE714/K714</f>
        <v>0.49135291654926011</v>
      </c>
      <c r="BG714" s="350">
        <f t="shared" ref="BG714" si="964">BG715+BG716</f>
        <v>0</v>
      </c>
      <c r="BH714" s="350"/>
      <c r="BI714" s="350">
        <f t="shared" ref="BI714" si="965">BI715+BI716</f>
        <v>0</v>
      </c>
      <c r="BJ714" s="350"/>
      <c r="BK714" s="352">
        <f t="shared" ref="BK714" si="966">BK715+BK716</f>
        <v>186165.1336</v>
      </c>
      <c r="BL714" s="519">
        <f t="shared" ref="BL714:BL723" si="967">BK714/O714</f>
        <v>0.49135291654926011</v>
      </c>
    </row>
    <row r="715" spans="2:66" s="42" customFormat="1" ht="45.75" customHeight="1" x14ac:dyDescent="0.25">
      <c r="B715" s="303"/>
      <c r="C715" s="200" t="s">
        <v>56</v>
      </c>
      <c r="D715" s="303" t="e">
        <f>#REF!+D617+D621+#REF!+#REF!+#REF!</f>
        <v>#REF!</v>
      </c>
      <c r="E715" s="303"/>
      <c r="F715" s="303"/>
      <c r="G715" s="303"/>
      <c r="H715" s="303"/>
      <c r="I715" s="303"/>
      <c r="J715" s="303"/>
      <c r="K715" s="229">
        <f>O715</f>
        <v>104121.12834</v>
      </c>
      <c r="L715" s="229">
        <f t="shared" ref="L715:BD716" si="968">L719+L722</f>
        <v>0</v>
      </c>
      <c r="M715" s="229"/>
      <c r="N715" s="229">
        <f t="shared" si="968"/>
        <v>0</v>
      </c>
      <c r="O715" s="229">
        <f>O719+O722+O717+O726</f>
        <v>104121.12834</v>
      </c>
      <c r="P715" s="229">
        <f>X715</f>
        <v>15363.622100000001</v>
      </c>
      <c r="Q715" s="515">
        <f t="shared" si="948"/>
        <v>0.14755527859658998</v>
      </c>
      <c r="R715" s="303">
        <f t="shared" si="968"/>
        <v>0</v>
      </c>
      <c r="S715" s="303"/>
      <c r="T715" s="303"/>
      <c r="U715" s="303"/>
      <c r="V715" s="303">
        <f t="shared" si="968"/>
        <v>0</v>
      </c>
      <c r="W715" s="303"/>
      <c r="X715" s="229">
        <f>X719+X722+X717+X726</f>
        <v>15363.622100000001</v>
      </c>
      <c r="Y715" s="515">
        <f t="shared" si="950"/>
        <v>0.14755527859658998</v>
      </c>
      <c r="Z715" s="229">
        <f>AH715</f>
        <v>40457.460919999998</v>
      </c>
      <c r="AA715" s="515">
        <f t="shared" si="952"/>
        <v>0.38856149145722946</v>
      </c>
      <c r="AB715" s="303">
        <f t="shared" ref="AB715:AB716" si="969">AB719+AB722</f>
        <v>0</v>
      </c>
      <c r="AC715" s="303"/>
      <c r="AD715" s="303"/>
      <c r="AE715" s="303"/>
      <c r="AF715" s="303">
        <f t="shared" ref="AF715:AF716" si="970">AF719+AF722</f>
        <v>0</v>
      </c>
      <c r="AG715" s="303"/>
      <c r="AH715" s="229">
        <f>AH719+AH722+AH717+AH726</f>
        <v>40457.460919999998</v>
      </c>
      <c r="AI715" s="515">
        <f t="shared" si="956"/>
        <v>0.38856149145722946</v>
      </c>
      <c r="AJ715" s="229">
        <f>AR715</f>
        <v>104121.12834</v>
      </c>
      <c r="AK715" s="515">
        <f t="shared" si="958"/>
        <v>1</v>
      </c>
      <c r="AL715" s="303">
        <f t="shared" ref="AL715:AL716" si="971">AL719+AL722</f>
        <v>0</v>
      </c>
      <c r="AM715" s="355"/>
      <c r="AN715" s="355"/>
      <c r="AO715" s="355"/>
      <c r="AP715" s="303">
        <f t="shared" ref="AP715:AP716" si="972">AP719+AP722</f>
        <v>0</v>
      </c>
      <c r="AQ715" s="303"/>
      <c r="AR715" s="229">
        <f>AR719+AR722+AR717+AR726</f>
        <v>104121.12834</v>
      </c>
      <c r="AS715" s="515">
        <f t="shared" si="962"/>
        <v>1</v>
      </c>
      <c r="AT715" s="331" t="e">
        <f t="shared" si="968"/>
        <v>#REF!</v>
      </c>
      <c r="AU715" s="331" t="e">
        <f t="shared" si="968"/>
        <v>#REF!</v>
      </c>
      <c r="AV715" s="331" t="e">
        <f t="shared" si="968"/>
        <v>#REF!</v>
      </c>
      <c r="AW715" s="331" t="e">
        <f t="shared" si="968"/>
        <v>#REF!</v>
      </c>
      <c r="AX715" s="331" t="e">
        <f t="shared" si="968"/>
        <v>#REF!</v>
      </c>
      <c r="AY715" s="331" t="e">
        <f t="shared" si="968"/>
        <v>#REF!</v>
      </c>
      <c r="AZ715" s="331" t="e">
        <f t="shared" si="968"/>
        <v>#REF!</v>
      </c>
      <c r="BA715" s="331" t="e">
        <f t="shared" si="968"/>
        <v>#REF!</v>
      </c>
      <c r="BB715" s="331" t="e">
        <f t="shared" si="968"/>
        <v>#REF!</v>
      </c>
      <c r="BC715" s="331" t="e">
        <f t="shared" si="968"/>
        <v>#REF!</v>
      </c>
      <c r="BD715" s="331" t="e">
        <f t="shared" si="968"/>
        <v>#REF!</v>
      </c>
      <c r="BE715" s="230">
        <f t="shared" ref="BE715:BE716" si="973">BE719+BE722</f>
        <v>51644.911349999995</v>
      </c>
      <c r="BF715" s="519">
        <f t="shared" si="963"/>
        <v>0.4960079877482434</v>
      </c>
      <c r="BG715" s="331">
        <f t="shared" ref="BG715:BG716" si="974">BG719+BG722</f>
        <v>0</v>
      </c>
      <c r="BH715" s="331"/>
      <c r="BI715" s="331">
        <f t="shared" ref="BI715:BI716" si="975">BI719+BI722</f>
        <v>0</v>
      </c>
      <c r="BJ715" s="331"/>
      <c r="BK715" s="230">
        <f t="shared" ref="BK715:BK716" si="976">BK719+BK722</f>
        <v>51644.911349999995</v>
      </c>
      <c r="BL715" s="519">
        <f t="shared" si="967"/>
        <v>0.4960079877482434</v>
      </c>
      <c r="BM715" s="41"/>
      <c r="BN715" s="41"/>
    </row>
    <row r="716" spans="2:66" s="36" customFormat="1" ht="46.5" customHeight="1" x14ac:dyDescent="0.25">
      <c r="B716" s="308"/>
      <c r="C716" s="199" t="s">
        <v>57</v>
      </c>
      <c r="D716" s="308">
        <f>D564+D618</f>
        <v>0</v>
      </c>
      <c r="E716" s="308"/>
      <c r="F716" s="308"/>
      <c r="G716" s="308"/>
      <c r="H716" s="308"/>
      <c r="I716" s="308"/>
      <c r="J716" s="308"/>
      <c r="K716" s="309">
        <f>O716</f>
        <v>274761.59999999998</v>
      </c>
      <c r="L716" s="309">
        <f t="shared" si="968"/>
        <v>0</v>
      </c>
      <c r="M716" s="309"/>
      <c r="N716" s="309">
        <f t="shared" si="968"/>
        <v>0</v>
      </c>
      <c r="O716" s="309">
        <f>O720+O723+O727</f>
        <v>274761.59999999998</v>
      </c>
      <c r="P716" s="309">
        <f>X716</f>
        <v>44429.721669999999</v>
      </c>
      <c r="Q716" s="515">
        <f t="shared" si="948"/>
        <v>0.1617028058869944</v>
      </c>
      <c r="R716" s="308">
        <f t="shared" si="968"/>
        <v>0</v>
      </c>
      <c r="S716" s="308"/>
      <c r="T716" s="308"/>
      <c r="U716" s="308"/>
      <c r="V716" s="308">
        <f t="shared" si="968"/>
        <v>0</v>
      </c>
      <c r="W716" s="308"/>
      <c r="X716" s="309">
        <f>X720+X723+X727</f>
        <v>44429.721669999999</v>
      </c>
      <c r="Y716" s="515">
        <f t="shared" si="950"/>
        <v>0.1617028058869944</v>
      </c>
      <c r="Z716" s="309">
        <f>AH716</f>
        <v>108031.11145999999</v>
      </c>
      <c r="AA716" s="521">
        <f t="shared" si="952"/>
        <v>0.39318125771577978</v>
      </c>
      <c r="AB716" s="308">
        <f t="shared" si="969"/>
        <v>0</v>
      </c>
      <c r="AC716" s="308"/>
      <c r="AD716" s="308"/>
      <c r="AE716" s="308"/>
      <c r="AF716" s="308">
        <f t="shared" si="970"/>
        <v>0</v>
      </c>
      <c r="AG716" s="308"/>
      <c r="AH716" s="309">
        <f>AH720+AH723+AH727</f>
        <v>108031.11145999999</v>
      </c>
      <c r="AI716" s="521">
        <f t="shared" si="956"/>
        <v>0.39318125771577978</v>
      </c>
      <c r="AJ716" s="309">
        <f>AR716</f>
        <v>274761.59999999998</v>
      </c>
      <c r="AK716" s="521">
        <f t="shared" si="958"/>
        <v>1</v>
      </c>
      <c r="AL716" s="308">
        <f t="shared" si="971"/>
        <v>0</v>
      </c>
      <c r="AM716" s="355"/>
      <c r="AN716" s="355"/>
      <c r="AO716" s="355"/>
      <c r="AP716" s="308">
        <f t="shared" si="972"/>
        <v>0</v>
      </c>
      <c r="AQ716" s="308"/>
      <c r="AR716" s="309">
        <f>AR720+AR723+AR727</f>
        <v>274761.59999999998</v>
      </c>
      <c r="AS716" s="521">
        <f t="shared" si="962"/>
        <v>1</v>
      </c>
      <c r="AT716" s="310" t="e">
        <f t="shared" si="968"/>
        <v>#REF!</v>
      </c>
      <c r="AU716" s="310" t="e">
        <f t="shared" si="968"/>
        <v>#REF!</v>
      </c>
      <c r="AV716" s="310" t="e">
        <f t="shared" si="968"/>
        <v>#REF!</v>
      </c>
      <c r="AW716" s="310" t="e">
        <f t="shared" si="968"/>
        <v>#REF!</v>
      </c>
      <c r="AX716" s="310" t="e">
        <f t="shared" si="968"/>
        <v>#REF!</v>
      </c>
      <c r="AY716" s="310" t="e">
        <f t="shared" si="968"/>
        <v>#REF!</v>
      </c>
      <c r="AZ716" s="310" t="e">
        <f t="shared" si="968"/>
        <v>#REF!</v>
      </c>
      <c r="BA716" s="310" t="e">
        <f t="shared" si="968"/>
        <v>#REF!</v>
      </c>
      <c r="BB716" s="310" t="e">
        <f t="shared" si="968"/>
        <v>#REF!</v>
      </c>
      <c r="BC716" s="310" t="e">
        <f t="shared" si="968"/>
        <v>#REF!</v>
      </c>
      <c r="BD716" s="310" t="e">
        <f t="shared" si="968"/>
        <v>#REF!</v>
      </c>
      <c r="BE716" s="311">
        <f t="shared" si="973"/>
        <v>134520.22224999999</v>
      </c>
      <c r="BF716" s="519">
        <f t="shared" si="963"/>
        <v>0.48958887359077835</v>
      </c>
      <c r="BG716" s="310">
        <f t="shared" si="974"/>
        <v>0</v>
      </c>
      <c r="BH716" s="310"/>
      <c r="BI716" s="310">
        <f t="shared" si="975"/>
        <v>0</v>
      </c>
      <c r="BJ716" s="310"/>
      <c r="BK716" s="311">
        <f t="shared" si="976"/>
        <v>134520.22224999999</v>
      </c>
      <c r="BL716" s="519">
        <f t="shared" si="967"/>
        <v>0.48958887359077835</v>
      </c>
    </row>
    <row r="717" spans="2:66" s="36" customFormat="1" ht="46.5" hidden="1" customHeight="1" x14ac:dyDescent="0.25">
      <c r="B717" s="484">
        <v>1</v>
      </c>
      <c r="C717" s="200" t="s">
        <v>355</v>
      </c>
      <c r="D717" s="308"/>
      <c r="E717" s="308"/>
      <c r="F717" s="308"/>
      <c r="G717" s="308"/>
      <c r="H717" s="308"/>
      <c r="I717" s="308"/>
      <c r="J717" s="308"/>
      <c r="K717" s="229">
        <f>O717</f>
        <v>0</v>
      </c>
      <c r="L717" s="522"/>
      <c r="M717" s="522"/>
      <c r="N717" s="522"/>
      <c r="O717" s="229">
        <v>0</v>
      </c>
      <c r="P717" s="229"/>
      <c r="Q717" s="515"/>
      <c r="R717" s="308"/>
      <c r="S717" s="308"/>
      <c r="T717" s="308"/>
      <c r="U717" s="308"/>
      <c r="V717" s="308"/>
      <c r="W717" s="308"/>
      <c r="X717" s="309"/>
      <c r="Y717" s="515"/>
      <c r="Z717" s="229"/>
      <c r="AA717" s="515"/>
      <c r="AB717" s="308"/>
      <c r="AC717" s="308"/>
      <c r="AD717" s="308"/>
      <c r="AE717" s="308"/>
      <c r="AF717" s="308"/>
      <c r="AG717" s="308"/>
      <c r="AH717" s="309"/>
      <c r="AI717" s="515"/>
      <c r="AJ717" s="229"/>
      <c r="AK717" s="515"/>
      <c r="AL717" s="308"/>
      <c r="AM717" s="355"/>
      <c r="AN717" s="355"/>
      <c r="AO717" s="355"/>
      <c r="AP717" s="308"/>
      <c r="AQ717" s="308"/>
      <c r="AR717" s="309"/>
      <c r="AS717" s="515"/>
      <c r="AT717" s="310"/>
      <c r="AU717" s="310"/>
      <c r="AV717" s="310"/>
      <c r="AW717" s="310"/>
      <c r="AX717" s="310"/>
      <c r="AY717" s="310"/>
      <c r="AZ717" s="310"/>
      <c r="BA717" s="310"/>
      <c r="BB717" s="310"/>
      <c r="BC717" s="310"/>
      <c r="BD717" s="310"/>
      <c r="BE717" s="311"/>
      <c r="BF717" s="519"/>
      <c r="BG717" s="310"/>
      <c r="BH717" s="310"/>
      <c r="BI717" s="310"/>
      <c r="BJ717" s="310"/>
      <c r="BK717" s="311"/>
      <c r="BL717" s="519"/>
    </row>
    <row r="718" spans="2:66" s="101" customFormat="1" ht="172.5" customHeight="1" x14ac:dyDescent="0.25">
      <c r="B718" s="484" t="s">
        <v>60</v>
      </c>
      <c r="C718" s="192" t="s">
        <v>275</v>
      </c>
      <c r="D718" s="523"/>
      <c r="E718" s="523"/>
      <c r="F718" s="523"/>
      <c r="G718" s="523"/>
      <c r="H718" s="523"/>
      <c r="I718" s="523"/>
      <c r="J718" s="523"/>
      <c r="K718" s="229">
        <f t="shared" ref="K718:K723" si="977">O718</f>
        <v>139367.01491999999</v>
      </c>
      <c r="L718" s="522"/>
      <c r="M718" s="522"/>
      <c r="N718" s="522"/>
      <c r="O718" s="229">
        <f>O719+O720</f>
        <v>139367.01491999999</v>
      </c>
      <c r="P718" s="229">
        <f t="shared" ref="P718:P723" si="978">X718</f>
        <v>57062.105329999999</v>
      </c>
      <c r="Q718" s="515">
        <f t="shared" si="948"/>
        <v>0.40943766617054272</v>
      </c>
      <c r="R718" s="523"/>
      <c r="S718" s="523"/>
      <c r="T718" s="523"/>
      <c r="U718" s="523"/>
      <c r="V718" s="523"/>
      <c r="W718" s="523"/>
      <c r="X718" s="229">
        <f>X719+X720</f>
        <v>57062.105329999999</v>
      </c>
      <c r="Y718" s="515">
        <f t="shared" si="950"/>
        <v>0.40943766617054272</v>
      </c>
      <c r="Z718" s="229">
        <f t="shared" ref="Z718:Z723" si="979">AH718</f>
        <v>57062.105329999999</v>
      </c>
      <c r="AA718" s="515">
        <f t="shared" si="952"/>
        <v>0.40943766617054272</v>
      </c>
      <c r="AB718" s="523"/>
      <c r="AC718" s="523"/>
      <c r="AD718" s="523"/>
      <c r="AE718" s="523"/>
      <c r="AF718" s="523"/>
      <c r="AG718" s="523"/>
      <c r="AH718" s="229">
        <f>AH719+AH720</f>
        <v>57062.105329999999</v>
      </c>
      <c r="AI718" s="515">
        <f t="shared" si="956"/>
        <v>0.40943766617054272</v>
      </c>
      <c r="AJ718" s="229">
        <f t="shared" ref="AJ718:AJ725" si="980">AR718</f>
        <v>139367.01491999999</v>
      </c>
      <c r="AK718" s="515">
        <f t="shared" si="958"/>
        <v>1</v>
      </c>
      <c r="AL718" s="523"/>
      <c r="AM718" s="355"/>
      <c r="AN718" s="355"/>
      <c r="AO718" s="355"/>
      <c r="AP718" s="523"/>
      <c r="AQ718" s="523"/>
      <c r="AR718" s="229">
        <f>AR719+AR720</f>
        <v>139367.01491999999</v>
      </c>
      <c r="AS718" s="515">
        <f t="shared" si="962"/>
        <v>1</v>
      </c>
      <c r="AT718" s="524"/>
      <c r="AU718" s="524"/>
      <c r="AV718" s="524"/>
      <c r="AW718" s="524"/>
      <c r="AX718" s="524"/>
      <c r="AY718" s="524"/>
      <c r="AZ718" s="524"/>
      <c r="BA718" s="524"/>
      <c r="BB718" s="524"/>
      <c r="BC718" s="524"/>
      <c r="BD718" s="524"/>
      <c r="BE718" s="230">
        <f>BK718</f>
        <v>82304.909589999996</v>
      </c>
      <c r="BF718" s="519">
        <f t="shared" si="963"/>
        <v>0.59056233382945733</v>
      </c>
      <c r="BG718" s="524"/>
      <c r="BH718" s="524"/>
      <c r="BI718" s="524"/>
      <c r="BJ718" s="524"/>
      <c r="BK718" s="230">
        <f>BK719+BK720</f>
        <v>82304.909589999996</v>
      </c>
      <c r="BL718" s="519">
        <f t="shared" si="967"/>
        <v>0.59056233382945733</v>
      </c>
    </row>
    <row r="719" spans="2:66" s="42" customFormat="1" ht="45.75" customHeight="1" x14ac:dyDescent="0.25">
      <c r="B719" s="303"/>
      <c r="C719" s="200" t="s">
        <v>56</v>
      </c>
      <c r="D719" s="303" t="e">
        <f>D567+D620+D624+#REF!+#REF!+#REF!</f>
        <v>#REF!</v>
      </c>
      <c r="E719" s="303"/>
      <c r="F719" s="303"/>
      <c r="G719" s="303"/>
      <c r="H719" s="303"/>
      <c r="I719" s="303"/>
      <c r="J719" s="303"/>
      <c r="K719" s="229">
        <f t="shared" si="977"/>
        <v>35616.014919999987</v>
      </c>
      <c r="L719" s="229">
        <v>0</v>
      </c>
      <c r="M719" s="229"/>
      <c r="N719" s="229">
        <f>N679+N683+N687+N705+N709</f>
        <v>0</v>
      </c>
      <c r="O719" s="229">
        <f>'[7]2023_2025'!$BN$723</f>
        <v>35616.014919999987</v>
      </c>
      <c r="P719" s="229">
        <f t="shared" si="978"/>
        <v>14582.53802</v>
      </c>
      <c r="Q719" s="515">
        <f t="shared" si="948"/>
        <v>0.40943766597007047</v>
      </c>
      <c r="R719" s="303">
        <v>0</v>
      </c>
      <c r="S719" s="303"/>
      <c r="T719" s="303"/>
      <c r="U719" s="303"/>
      <c r="V719" s="303">
        <f>V679+V683+V687+V705+V709</f>
        <v>0</v>
      </c>
      <c r="W719" s="303"/>
      <c r="X719" s="229">
        <v>14582.53802</v>
      </c>
      <c r="Y719" s="515">
        <f t="shared" ref="Y719:Y720" si="981">X719/O719</f>
        <v>0.40943766597007047</v>
      </c>
      <c r="Z719" s="229">
        <f t="shared" si="979"/>
        <v>14582.53802</v>
      </c>
      <c r="AA719" s="515">
        <f t="shared" si="952"/>
        <v>0.40943766597007047</v>
      </c>
      <c r="AB719" s="303">
        <v>0</v>
      </c>
      <c r="AC719" s="303"/>
      <c r="AD719" s="303"/>
      <c r="AE719" s="303"/>
      <c r="AF719" s="303">
        <f>AF679+AF683+AF687+AF705+AF709</f>
        <v>0</v>
      </c>
      <c r="AG719" s="303"/>
      <c r="AH719" s="229">
        <v>14582.53802</v>
      </c>
      <c r="AI719" s="515">
        <f t="shared" si="956"/>
        <v>0.40943766597007047</v>
      </c>
      <c r="AJ719" s="229">
        <f t="shared" si="980"/>
        <v>35616.014919999987</v>
      </c>
      <c r="AK719" s="515">
        <f t="shared" si="958"/>
        <v>1</v>
      </c>
      <c r="AL719" s="303">
        <v>0</v>
      </c>
      <c r="AM719" s="355"/>
      <c r="AN719" s="355"/>
      <c r="AO719" s="355"/>
      <c r="AP719" s="303">
        <f>AP679+AP683+AP687+AP705+AP709</f>
        <v>0</v>
      </c>
      <c r="AQ719" s="303"/>
      <c r="AR719" s="229">
        <f>K719</f>
        <v>35616.014919999987</v>
      </c>
      <c r="AS719" s="515">
        <f t="shared" si="962"/>
        <v>1</v>
      </c>
      <c r="AT719" s="331" t="e">
        <f t="shared" ref="AT719:BD719" si="982">AT679+AT683+AT687+AT705+AT709</f>
        <v>#REF!</v>
      </c>
      <c r="AU719" s="331" t="e">
        <f t="shared" si="982"/>
        <v>#REF!</v>
      </c>
      <c r="AV719" s="331" t="e">
        <f t="shared" si="982"/>
        <v>#REF!</v>
      </c>
      <c r="AW719" s="331" t="e">
        <f t="shared" si="982"/>
        <v>#REF!</v>
      </c>
      <c r="AX719" s="331" t="e">
        <f t="shared" si="982"/>
        <v>#REF!</v>
      </c>
      <c r="AY719" s="331" t="e">
        <f t="shared" si="982"/>
        <v>#REF!</v>
      </c>
      <c r="AZ719" s="331" t="e">
        <f t="shared" si="982"/>
        <v>#REF!</v>
      </c>
      <c r="BA719" s="331" t="e">
        <f t="shared" si="982"/>
        <v>#REF!</v>
      </c>
      <c r="BB719" s="331" t="e">
        <f t="shared" si="982"/>
        <v>#REF!</v>
      </c>
      <c r="BC719" s="331" t="e">
        <f t="shared" si="982"/>
        <v>#REF!</v>
      </c>
      <c r="BD719" s="331" t="e">
        <f t="shared" si="982"/>
        <v>#REF!</v>
      </c>
      <c r="BE719" s="230">
        <f>BK719</f>
        <v>21033.476899999987</v>
      </c>
      <c r="BF719" s="519">
        <f t="shared" si="963"/>
        <v>0.59056233402992953</v>
      </c>
      <c r="BG719" s="331">
        <v>0</v>
      </c>
      <c r="BH719" s="331"/>
      <c r="BI719" s="331">
        <f>BI679+BI683+BI687+BI705+BI709</f>
        <v>0</v>
      </c>
      <c r="BJ719" s="331"/>
      <c r="BK719" s="230">
        <f>O719-AH719</f>
        <v>21033.476899999987</v>
      </c>
      <c r="BL719" s="519">
        <f t="shared" si="967"/>
        <v>0.59056233402992953</v>
      </c>
      <c r="BM719" s="41"/>
      <c r="BN719" s="41"/>
    </row>
    <row r="720" spans="2:66" s="36" customFormat="1" ht="46.5" customHeight="1" x14ac:dyDescent="0.25">
      <c r="B720" s="308"/>
      <c r="C720" s="199" t="s">
        <v>57</v>
      </c>
      <c r="D720" s="308" t="e">
        <f>D568+D621</f>
        <v>#REF!</v>
      </c>
      <c r="E720" s="308"/>
      <c r="F720" s="308"/>
      <c r="G720" s="308"/>
      <c r="H720" s="308"/>
      <c r="I720" s="308"/>
      <c r="J720" s="308"/>
      <c r="K720" s="309">
        <f t="shared" si="977"/>
        <v>103751</v>
      </c>
      <c r="L720" s="309">
        <v>0</v>
      </c>
      <c r="M720" s="309"/>
      <c r="N720" s="309">
        <f>N682+N686+N704</f>
        <v>0</v>
      </c>
      <c r="O720" s="309">
        <f>'[4]2023_2025'!$BK$724</f>
        <v>103751</v>
      </c>
      <c r="P720" s="309">
        <f t="shared" si="978"/>
        <v>42479.567309999999</v>
      </c>
      <c r="Q720" s="521">
        <f t="shared" si="948"/>
        <v>0.40943766623936151</v>
      </c>
      <c r="R720" s="308">
        <v>0</v>
      </c>
      <c r="S720" s="308"/>
      <c r="T720" s="308"/>
      <c r="U720" s="308"/>
      <c r="V720" s="308">
        <f>V682+V686+V704</f>
        <v>0</v>
      </c>
      <c r="W720" s="308"/>
      <c r="X720" s="309">
        <v>42479.567309999999</v>
      </c>
      <c r="Y720" s="521">
        <f t="shared" si="981"/>
        <v>0.40943766623936151</v>
      </c>
      <c r="Z720" s="309">
        <f t="shared" si="979"/>
        <v>42479.567309999999</v>
      </c>
      <c r="AA720" s="521">
        <f t="shared" si="952"/>
        <v>0.40943766623936151</v>
      </c>
      <c r="AB720" s="308">
        <v>0</v>
      </c>
      <c r="AC720" s="308"/>
      <c r="AD720" s="308"/>
      <c r="AE720" s="308"/>
      <c r="AF720" s="308">
        <f>AF682+AF686+AF704</f>
        <v>0</v>
      </c>
      <c r="AG720" s="308"/>
      <c r="AH720" s="309">
        <v>42479.567309999999</v>
      </c>
      <c r="AI720" s="521">
        <f t="shared" si="956"/>
        <v>0.40943766623936151</v>
      </c>
      <c r="AJ720" s="309">
        <f t="shared" si="980"/>
        <v>103751</v>
      </c>
      <c r="AK720" s="521">
        <f t="shared" si="958"/>
        <v>1</v>
      </c>
      <c r="AL720" s="308">
        <v>0</v>
      </c>
      <c r="AM720" s="355"/>
      <c r="AN720" s="355"/>
      <c r="AO720" s="355"/>
      <c r="AP720" s="308">
        <f>AP682+AP686+AP704</f>
        <v>0</v>
      </c>
      <c r="AQ720" s="308"/>
      <c r="AR720" s="309">
        <f>K720</f>
        <v>103751</v>
      </c>
      <c r="AS720" s="521">
        <f t="shared" si="962"/>
        <v>1</v>
      </c>
      <c r="AT720" s="310" t="e">
        <f t="shared" ref="AT720:BD720" si="983">AT682+AT686+AT704</f>
        <v>#REF!</v>
      </c>
      <c r="AU720" s="310" t="e">
        <f t="shared" si="983"/>
        <v>#REF!</v>
      </c>
      <c r="AV720" s="310" t="e">
        <f t="shared" si="983"/>
        <v>#REF!</v>
      </c>
      <c r="AW720" s="310" t="e">
        <f t="shared" si="983"/>
        <v>#REF!</v>
      </c>
      <c r="AX720" s="310" t="e">
        <f t="shared" si="983"/>
        <v>#REF!</v>
      </c>
      <c r="AY720" s="310" t="e">
        <f t="shared" si="983"/>
        <v>#REF!</v>
      </c>
      <c r="AZ720" s="310" t="e">
        <f t="shared" si="983"/>
        <v>#REF!</v>
      </c>
      <c r="BA720" s="310" t="e">
        <f t="shared" si="983"/>
        <v>#REF!</v>
      </c>
      <c r="BB720" s="310" t="e">
        <f t="shared" si="983"/>
        <v>#REF!</v>
      </c>
      <c r="BC720" s="310" t="e">
        <f t="shared" si="983"/>
        <v>#REF!</v>
      </c>
      <c r="BD720" s="310" t="e">
        <f t="shared" si="983"/>
        <v>#REF!</v>
      </c>
      <c r="BE720" s="311">
        <f>BK720</f>
        <v>61271.432690000001</v>
      </c>
      <c r="BF720" s="525">
        <f t="shared" si="963"/>
        <v>0.59056233376063849</v>
      </c>
      <c r="BG720" s="310">
        <v>0</v>
      </c>
      <c r="BH720" s="310"/>
      <c r="BI720" s="310">
        <f>BI682+BI686+BI704</f>
        <v>0</v>
      </c>
      <c r="BJ720" s="310"/>
      <c r="BK720" s="311">
        <f>O720-AH720</f>
        <v>61271.432690000001</v>
      </c>
      <c r="BL720" s="525">
        <f t="shared" si="967"/>
        <v>0.59056233376063849</v>
      </c>
    </row>
    <row r="721" spans="2:66" s="100" customFormat="1" ht="198.75" customHeight="1" x14ac:dyDescent="0.25">
      <c r="B721" s="484" t="s">
        <v>67</v>
      </c>
      <c r="C721" s="192" t="s">
        <v>353</v>
      </c>
      <c r="D721" s="365"/>
      <c r="E721" s="365"/>
      <c r="F721" s="365"/>
      <c r="G721" s="365"/>
      <c r="H721" s="365"/>
      <c r="I721" s="365"/>
      <c r="J721" s="365"/>
      <c r="K721" s="229">
        <f t="shared" si="977"/>
        <v>148680.95522</v>
      </c>
      <c r="L721" s="366"/>
      <c r="M721" s="366"/>
      <c r="N721" s="366"/>
      <c r="O721" s="229">
        <f>O722+O723</f>
        <v>148680.95522</v>
      </c>
      <c r="P721" s="229">
        <f t="shared" si="978"/>
        <v>1691.46092</v>
      </c>
      <c r="Q721" s="515">
        <f t="shared" si="948"/>
        <v>1.1376446415058215E-2</v>
      </c>
      <c r="R721" s="523"/>
      <c r="S721" s="523"/>
      <c r="T721" s="523"/>
      <c r="U721" s="523"/>
      <c r="V721" s="523"/>
      <c r="W721" s="523"/>
      <c r="X721" s="229">
        <f>X722+X723</f>
        <v>1691.46092</v>
      </c>
      <c r="Y721" s="515">
        <f>X721/O721</f>
        <v>1.1376446415058215E-2</v>
      </c>
      <c r="Z721" s="229">
        <f t="shared" si="979"/>
        <v>44820.731209999998</v>
      </c>
      <c r="AA721" s="515">
        <f t="shared" si="952"/>
        <v>0.30145576576152427</v>
      </c>
      <c r="AB721" s="523"/>
      <c r="AC721" s="523"/>
      <c r="AD721" s="523"/>
      <c r="AE721" s="523"/>
      <c r="AF721" s="523"/>
      <c r="AG721" s="523"/>
      <c r="AH721" s="229">
        <f>AH722+AH723</f>
        <v>44820.731209999998</v>
      </c>
      <c r="AI721" s="515">
        <f t="shared" si="956"/>
        <v>0.30145576576152427</v>
      </c>
      <c r="AJ721" s="229">
        <f t="shared" si="980"/>
        <v>148680.95522</v>
      </c>
      <c r="AK721" s="515">
        <f t="shared" si="958"/>
        <v>1</v>
      </c>
      <c r="AL721" s="523"/>
      <c r="AM721" s="355"/>
      <c r="AN721" s="355"/>
      <c r="AO721" s="355"/>
      <c r="AP721" s="523"/>
      <c r="AQ721" s="523"/>
      <c r="AR721" s="229">
        <f>AR722+AR723</f>
        <v>148680.95522</v>
      </c>
      <c r="AS721" s="515">
        <f t="shared" si="962"/>
        <v>1</v>
      </c>
      <c r="AT721" s="367"/>
      <c r="AU721" s="367"/>
      <c r="AV721" s="367"/>
      <c r="AW721" s="367"/>
      <c r="AX721" s="367"/>
      <c r="AY721" s="367"/>
      <c r="AZ721" s="367"/>
      <c r="BA721" s="367"/>
      <c r="BB721" s="367"/>
      <c r="BC721" s="367"/>
      <c r="BD721" s="367"/>
      <c r="BE721" s="230">
        <f t="shared" ref="BE721:BE723" si="984">BK721</f>
        <v>103860.22401000001</v>
      </c>
      <c r="BF721" s="519">
        <f t="shared" si="963"/>
        <v>0.69854423423847578</v>
      </c>
      <c r="BG721" s="524"/>
      <c r="BH721" s="524"/>
      <c r="BI721" s="524"/>
      <c r="BJ721" s="524"/>
      <c r="BK721" s="230">
        <f>BK722+BK723</f>
        <v>103860.22401000001</v>
      </c>
      <c r="BL721" s="519">
        <f t="shared" si="967"/>
        <v>0.69854423423847578</v>
      </c>
    </row>
    <row r="722" spans="2:66" s="42" customFormat="1" ht="45.75" customHeight="1" x14ac:dyDescent="0.25">
      <c r="B722" s="303"/>
      <c r="C722" s="200" t="s">
        <v>56</v>
      </c>
      <c r="D722" s="303" t="e">
        <f>#REF!+D623+D627+#REF!+#REF!+#REF!</f>
        <v>#REF!</v>
      </c>
      <c r="E722" s="303"/>
      <c r="F722" s="303"/>
      <c r="G722" s="303"/>
      <c r="H722" s="303"/>
      <c r="I722" s="303"/>
      <c r="J722" s="303"/>
      <c r="K722" s="229">
        <f t="shared" si="977"/>
        <v>43821.755220000006</v>
      </c>
      <c r="L722" s="229">
        <v>0</v>
      </c>
      <c r="M722" s="229"/>
      <c r="N722" s="229">
        <f>N682+N686+N705+N708+N712</f>
        <v>0</v>
      </c>
      <c r="O722" s="229">
        <f>'[7]2023_2025'!$BN$729</f>
        <v>43821.755220000006</v>
      </c>
      <c r="P722" s="229">
        <f t="shared" si="978"/>
        <v>498.53584000000001</v>
      </c>
      <c r="Q722" s="515">
        <f t="shared" si="948"/>
        <v>1.1376446185169484E-2</v>
      </c>
      <c r="R722" s="303">
        <v>0</v>
      </c>
      <c r="S722" s="303"/>
      <c r="T722" s="303"/>
      <c r="U722" s="303"/>
      <c r="V722" s="303">
        <f>V682+V686+V705+V708+V712</f>
        <v>0</v>
      </c>
      <c r="W722" s="303"/>
      <c r="X722" s="229">
        <v>498.53584000000001</v>
      </c>
      <c r="Y722" s="515">
        <f t="shared" ref="Y722:Y723" si="985">X722/O722</f>
        <v>1.1376446185169484E-2</v>
      </c>
      <c r="Z722" s="229">
        <f t="shared" si="979"/>
        <v>13210.32077</v>
      </c>
      <c r="AA722" s="515">
        <f t="shared" si="952"/>
        <v>0.30145576560499987</v>
      </c>
      <c r="AB722" s="303">
        <v>0</v>
      </c>
      <c r="AC722" s="303"/>
      <c r="AD722" s="303"/>
      <c r="AE722" s="303"/>
      <c r="AF722" s="303">
        <f>AF682+AF686+AF705+AF708+AF712</f>
        <v>0</v>
      </c>
      <c r="AG722" s="303"/>
      <c r="AH722" s="229">
        <v>13210.32077</v>
      </c>
      <c r="AI722" s="515">
        <f t="shared" si="956"/>
        <v>0.30145576560499987</v>
      </c>
      <c r="AJ722" s="229">
        <f t="shared" si="980"/>
        <v>43821.755220000006</v>
      </c>
      <c r="AK722" s="515">
        <f t="shared" si="958"/>
        <v>1</v>
      </c>
      <c r="AL722" s="303">
        <v>0</v>
      </c>
      <c r="AM722" s="355"/>
      <c r="AN722" s="355"/>
      <c r="AO722" s="355"/>
      <c r="AP722" s="303">
        <f>AP682+AP686+AP705+AP708+AP712</f>
        <v>0</v>
      </c>
      <c r="AQ722" s="303"/>
      <c r="AR722" s="229">
        <f>K722</f>
        <v>43821.755220000006</v>
      </c>
      <c r="AS722" s="515">
        <f t="shared" si="962"/>
        <v>1</v>
      </c>
      <c r="AT722" s="331" t="e">
        <f t="shared" ref="AT722:BD722" si="986">AT682+AT686+AT705+AT708+AT712</f>
        <v>#REF!</v>
      </c>
      <c r="AU722" s="331" t="e">
        <f t="shared" si="986"/>
        <v>#REF!</v>
      </c>
      <c r="AV722" s="331" t="e">
        <f t="shared" si="986"/>
        <v>#REF!</v>
      </c>
      <c r="AW722" s="331" t="e">
        <f t="shared" si="986"/>
        <v>#REF!</v>
      </c>
      <c r="AX722" s="331" t="e">
        <f t="shared" si="986"/>
        <v>#REF!</v>
      </c>
      <c r="AY722" s="331" t="e">
        <f t="shared" si="986"/>
        <v>#REF!</v>
      </c>
      <c r="AZ722" s="331" t="e">
        <f t="shared" si="986"/>
        <v>#REF!</v>
      </c>
      <c r="BA722" s="331" t="e">
        <f t="shared" si="986"/>
        <v>#REF!</v>
      </c>
      <c r="BB722" s="331" t="e">
        <f t="shared" si="986"/>
        <v>#REF!</v>
      </c>
      <c r="BC722" s="331" t="e">
        <f t="shared" si="986"/>
        <v>#REF!</v>
      </c>
      <c r="BD722" s="331" t="e">
        <f t="shared" si="986"/>
        <v>#REF!</v>
      </c>
      <c r="BE722" s="230">
        <f t="shared" si="984"/>
        <v>30611.434450000008</v>
      </c>
      <c r="BF722" s="519">
        <f t="shared" si="963"/>
        <v>0.69854423439500024</v>
      </c>
      <c r="BG722" s="331">
        <v>0</v>
      </c>
      <c r="BH722" s="331"/>
      <c r="BI722" s="331">
        <f>BI682+BI686+BI705+BI708+BI712</f>
        <v>0</v>
      </c>
      <c r="BJ722" s="331"/>
      <c r="BK722" s="230">
        <f>O722-AH722</f>
        <v>30611.434450000008</v>
      </c>
      <c r="BL722" s="519">
        <f t="shared" si="967"/>
        <v>0.69854423439500024</v>
      </c>
      <c r="BM722" s="41"/>
      <c r="BN722" s="41"/>
    </row>
    <row r="723" spans="2:66" s="36" customFormat="1" ht="46.5" customHeight="1" x14ac:dyDescent="0.25">
      <c r="B723" s="308"/>
      <c r="C723" s="199" t="s">
        <v>57</v>
      </c>
      <c r="D723" s="308" t="e">
        <f>#REF!+D624</f>
        <v>#REF!</v>
      </c>
      <c r="E723" s="308"/>
      <c r="F723" s="308"/>
      <c r="G723" s="308"/>
      <c r="H723" s="308"/>
      <c r="I723" s="308"/>
      <c r="J723" s="308"/>
      <c r="K723" s="309">
        <f t="shared" si="977"/>
        <v>104859.2</v>
      </c>
      <c r="L723" s="309">
        <v>0</v>
      </c>
      <c r="M723" s="309"/>
      <c r="N723" s="309">
        <f>N685+N704+N707</f>
        <v>0</v>
      </c>
      <c r="O723" s="309">
        <f>'[4]2023_2025'!$BK$730</f>
        <v>104859.2</v>
      </c>
      <c r="P723" s="309">
        <f t="shared" si="978"/>
        <v>1192.92508</v>
      </c>
      <c r="Q723" s="515">
        <f t="shared" si="948"/>
        <v>1.1376446511131117E-2</v>
      </c>
      <c r="R723" s="308">
        <v>0</v>
      </c>
      <c r="S723" s="308"/>
      <c r="T723" s="308"/>
      <c r="U723" s="308"/>
      <c r="V723" s="308">
        <f>V685+V704+V707</f>
        <v>0</v>
      </c>
      <c r="W723" s="308"/>
      <c r="X723" s="309">
        <v>1192.92508</v>
      </c>
      <c r="Y723" s="515">
        <f t="shared" si="985"/>
        <v>1.1376446511131117E-2</v>
      </c>
      <c r="Z723" s="309">
        <f t="shared" si="979"/>
        <v>31610.41044</v>
      </c>
      <c r="AA723" s="515">
        <f t="shared" si="952"/>
        <v>0.30145576582693745</v>
      </c>
      <c r="AB723" s="308">
        <v>0</v>
      </c>
      <c r="AC723" s="308"/>
      <c r="AD723" s="308"/>
      <c r="AE723" s="308"/>
      <c r="AF723" s="308">
        <f>AF685+AF704+AF707</f>
        <v>0</v>
      </c>
      <c r="AG723" s="308"/>
      <c r="AH723" s="309">
        <v>31610.41044</v>
      </c>
      <c r="AI723" s="515">
        <f t="shared" si="956"/>
        <v>0.30145576582693745</v>
      </c>
      <c r="AJ723" s="309">
        <f t="shared" si="980"/>
        <v>104859.2</v>
      </c>
      <c r="AK723" s="515">
        <f t="shared" si="958"/>
        <v>1</v>
      </c>
      <c r="AL723" s="308">
        <v>0</v>
      </c>
      <c r="AM723" s="355"/>
      <c r="AN723" s="355"/>
      <c r="AO723" s="355"/>
      <c r="AP723" s="308">
        <f>AP685+AP704+AP707</f>
        <v>0</v>
      </c>
      <c r="AQ723" s="308"/>
      <c r="AR723" s="309">
        <f>K723</f>
        <v>104859.2</v>
      </c>
      <c r="AS723" s="515">
        <f t="shared" si="962"/>
        <v>1</v>
      </c>
      <c r="AT723" s="310" t="e">
        <f t="shared" ref="AT723:BD723" si="987">AT685+AT704+AT707</f>
        <v>#REF!</v>
      </c>
      <c r="AU723" s="310" t="e">
        <f t="shared" si="987"/>
        <v>#REF!</v>
      </c>
      <c r="AV723" s="310" t="e">
        <f t="shared" si="987"/>
        <v>#REF!</v>
      </c>
      <c r="AW723" s="310" t="e">
        <f t="shared" si="987"/>
        <v>#REF!</v>
      </c>
      <c r="AX723" s="310" t="e">
        <f t="shared" si="987"/>
        <v>#REF!</v>
      </c>
      <c r="AY723" s="310" t="e">
        <f t="shared" si="987"/>
        <v>#REF!</v>
      </c>
      <c r="AZ723" s="310" t="e">
        <f t="shared" si="987"/>
        <v>#REF!</v>
      </c>
      <c r="BA723" s="310" t="e">
        <f t="shared" si="987"/>
        <v>#REF!</v>
      </c>
      <c r="BB723" s="310" t="e">
        <f t="shared" si="987"/>
        <v>#REF!</v>
      </c>
      <c r="BC723" s="310" t="e">
        <f t="shared" si="987"/>
        <v>#REF!</v>
      </c>
      <c r="BD723" s="310" t="e">
        <f t="shared" si="987"/>
        <v>#REF!</v>
      </c>
      <c r="BE723" s="311">
        <f t="shared" si="984"/>
        <v>73248.789560000005</v>
      </c>
      <c r="BF723" s="519">
        <f t="shared" si="963"/>
        <v>0.69854423417306266</v>
      </c>
      <c r="BG723" s="310">
        <v>0</v>
      </c>
      <c r="BH723" s="310"/>
      <c r="BI723" s="310">
        <f>BI685+BI704+BI707</f>
        <v>0</v>
      </c>
      <c r="BJ723" s="310"/>
      <c r="BK723" s="311">
        <f>O723-AH723</f>
        <v>73248.789560000005</v>
      </c>
      <c r="BL723" s="519">
        <f t="shared" si="967"/>
        <v>0.69854423417306266</v>
      </c>
    </row>
    <row r="724" spans="2:66" s="101" customFormat="1" ht="86.25" hidden="1" customHeight="1" x14ac:dyDescent="0.25">
      <c r="B724" s="507"/>
      <c r="C724" s="225"/>
      <c r="D724" s="362"/>
      <c r="E724" s="362"/>
      <c r="F724" s="362"/>
      <c r="G724" s="362"/>
      <c r="H724" s="362"/>
      <c r="I724" s="362"/>
      <c r="J724" s="362"/>
      <c r="K724" s="361"/>
      <c r="L724" s="361"/>
      <c r="M724" s="361"/>
      <c r="N724" s="361"/>
      <c r="O724" s="361"/>
      <c r="P724" s="361"/>
      <c r="Q724" s="508"/>
      <c r="R724" s="508"/>
      <c r="S724" s="508"/>
      <c r="T724" s="508"/>
      <c r="U724" s="508"/>
      <c r="V724" s="508"/>
      <c r="W724" s="508"/>
      <c r="X724" s="508"/>
      <c r="Y724" s="508"/>
      <c r="Z724" s="361"/>
      <c r="AA724" s="508"/>
      <c r="AB724" s="508"/>
      <c r="AC724" s="508"/>
      <c r="AD724" s="508"/>
      <c r="AE724" s="508"/>
      <c r="AF724" s="508"/>
      <c r="AG724" s="508"/>
      <c r="AH724" s="508"/>
      <c r="AI724" s="508"/>
      <c r="AJ724" s="361"/>
      <c r="AK724" s="515" t="e">
        <f t="shared" si="958"/>
        <v>#DIV/0!</v>
      </c>
      <c r="AL724" s="508"/>
      <c r="AM724" s="509"/>
      <c r="AN724" s="509"/>
      <c r="AO724" s="509"/>
      <c r="AP724" s="508"/>
      <c r="AQ724" s="508"/>
      <c r="AR724" s="508"/>
      <c r="AS724" s="515" t="e">
        <f t="shared" si="962"/>
        <v>#DIV/0!</v>
      </c>
      <c r="AT724" s="510"/>
      <c r="AU724" s="510"/>
      <c r="AV724" s="510"/>
      <c r="AW724" s="510"/>
      <c r="AX724" s="510"/>
      <c r="AY724" s="510"/>
      <c r="AZ724" s="510"/>
      <c r="BA724" s="510"/>
      <c r="BB724" s="510"/>
      <c r="BC724" s="510"/>
      <c r="BD724" s="510"/>
      <c r="BE724" s="510"/>
      <c r="BF724" s="519"/>
      <c r="BG724" s="510"/>
      <c r="BH724" s="510"/>
      <c r="BI724" s="510"/>
      <c r="BJ724" s="510"/>
      <c r="BK724" s="510"/>
      <c r="BL724" s="510"/>
    </row>
    <row r="725" spans="2:66" s="101" customFormat="1" ht="219.75" customHeight="1" x14ac:dyDescent="0.25">
      <c r="B725" s="484" t="s">
        <v>71</v>
      </c>
      <c r="C725" s="192" t="s">
        <v>354</v>
      </c>
      <c r="D725" s="362"/>
      <c r="E725" s="362"/>
      <c r="F725" s="362"/>
      <c r="G725" s="362"/>
      <c r="H725" s="362"/>
      <c r="I725" s="362"/>
      <c r="J725" s="362"/>
      <c r="K725" s="229">
        <f>O725</f>
        <v>90834.758199999997</v>
      </c>
      <c r="L725" s="361"/>
      <c r="M725" s="361"/>
      <c r="N725" s="361"/>
      <c r="O725" s="229">
        <f>O726+O727</f>
        <v>90834.758199999997</v>
      </c>
      <c r="P725" s="229">
        <f t="shared" ref="P725" si="988">X725</f>
        <v>1039.7775200000001</v>
      </c>
      <c r="Q725" s="515">
        <f t="shared" ref="Q725" si="989">P725/K725</f>
        <v>1.1446912400103688E-2</v>
      </c>
      <c r="R725" s="508"/>
      <c r="S725" s="508"/>
      <c r="T725" s="508"/>
      <c r="U725" s="508"/>
      <c r="V725" s="508"/>
      <c r="W725" s="508"/>
      <c r="X725" s="229">
        <f>X726+X727</f>
        <v>1039.7775200000001</v>
      </c>
      <c r="Y725" s="515">
        <f>X725/O725</f>
        <v>1.1446912400103688E-2</v>
      </c>
      <c r="Z725" s="229">
        <f t="shared" ref="Z725" si="990">AH725</f>
        <v>46605.735840000001</v>
      </c>
      <c r="AA725" s="515">
        <f t="shared" ref="AA725" si="991">Z725/K725</f>
        <v>0.51308262127349402</v>
      </c>
      <c r="AB725" s="523"/>
      <c r="AC725" s="523"/>
      <c r="AD725" s="523"/>
      <c r="AE725" s="523"/>
      <c r="AF725" s="523"/>
      <c r="AG725" s="523"/>
      <c r="AH725" s="229">
        <f>AH726+AH727</f>
        <v>46605.735840000001</v>
      </c>
      <c r="AI725" s="515">
        <f t="shared" si="956"/>
        <v>0.51308262127349402</v>
      </c>
      <c r="AJ725" s="229">
        <f t="shared" si="980"/>
        <v>90834.758199999997</v>
      </c>
      <c r="AK725" s="515">
        <f t="shared" si="958"/>
        <v>1</v>
      </c>
      <c r="AL725" s="508"/>
      <c r="AM725" s="509"/>
      <c r="AN725" s="509"/>
      <c r="AO725" s="509"/>
      <c r="AP725" s="508"/>
      <c r="AQ725" s="508"/>
      <c r="AR725" s="229">
        <f>AR726+AR727</f>
        <v>90834.758199999997</v>
      </c>
      <c r="AS725" s="515">
        <f t="shared" si="962"/>
        <v>1</v>
      </c>
      <c r="AT725" s="526"/>
      <c r="AU725" s="526"/>
      <c r="AV725" s="526"/>
      <c r="AW725" s="526"/>
      <c r="AX725" s="526"/>
      <c r="AY725" s="526"/>
      <c r="AZ725" s="526"/>
      <c r="BA725" s="526"/>
      <c r="BB725" s="526"/>
      <c r="BC725" s="526"/>
      <c r="BD725" s="526"/>
      <c r="BE725" s="526"/>
      <c r="BF725" s="527"/>
      <c r="BG725" s="526"/>
      <c r="BH725" s="526"/>
      <c r="BI725" s="526"/>
      <c r="BJ725" s="526"/>
      <c r="BK725" s="526"/>
      <c r="BL725" s="526"/>
    </row>
    <row r="726" spans="2:66" s="42" customFormat="1" ht="45.75" customHeight="1" x14ac:dyDescent="0.25">
      <c r="B726" s="303"/>
      <c r="C726" s="200" t="s">
        <v>56</v>
      </c>
      <c r="D726" s="303" t="e">
        <f>#REF!+D627+D631+#REF!+#REF!+#REF!</f>
        <v>#REF!</v>
      </c>
      <c r="E726" s="303"/>
      <c r="F726" s="303"/>
      <c r="G726" s="303"/>
      <c r="H726" s="303"/>
      <c r="I726" s="303"/>
      <c r="J726" s="303"/>
      <c r="K726" s="229">
        <f t="shared" ref="K726:K727" si="992">O726</f>
        <v>24683.358200000002</v>
      </c>
      <c r="L726" s="229">
        <v>0</v>
      </c>
      <c r="M726" s="229"/>
      <c r="N726" s="229">
        <f>N686+N705+N709+N712+N716</f>
        <v>0</v>
      </c>
      <c r="O726" s="229">
        <f>'[7]2023_2025'!$BN$726</f>
        <v>24683.358200000002</v>
      </c>
      <c r="P726" s="229">
        <f t="shared" ref="P726:P727" si="993">X726</f>
        <v>282.54824000000002</v>
      </c>
      <c r="Q726" s="515">
        <f t="shared" ref="Q726:Q727" si="994">P726/K726</f>
        <v>1.144691243835695E-2</v>
      </c>
      <c r="R726" s="303">
        <v>0</v>
      </c>
      <c r="S726" s="303"/>
      <c r="T726" s="303"/>
      <c r="U726" s="303"/>
      <c r="V726" s="303">
        <f>V686+V705+V709+V712+V716</f>
        <v>0</v>
      </c>
      <c r="W726" s="303"/>
      <c r="X726" s="229">
        <v>282.54824000000002</v>
      </c>
      <c r="Y726" s="515">
        <f t="shared" ref="Y726:Y727" si="995">X726/O726</f>
        <v>1.144691243835695E-2</v>
      </c>
      <c r="Z726" s="229">
        <f t="shared" ref="Z726:Z727" si="996">AH726</f>
        <v>12664.602129999999</v>
      </c>
      <c r="AA726" s="515">
        <f t="shared" ref="AA726:AA727" si="997">Z726/K726</f>
        <v>0.51308262139144412</v>
      </c>
      <c r="AB726" s="303">
        <v>0</v>
      </c>
      <c r="AC726" s="303"/>
      <c r="AD726" s="303"/>
      <c r="AE726" s="303"/>
      <c r="AF726" s="303">
        <f>AF686+AF705+AF709+AF712+AF716</f>
        <v>0</v>
      </c>
      <c r="AG726" s="303"/>
      <c r="AH726" s="229">
        <v>12664.602129999999</v>
      </c>
      <c r="AI726" s="515">
        <f t="shared" ref="AI726:AI727" si="998">AH726/O726</f>
        <v>0.51308262139144412</v>
      </c>
      <c r="AJ726" s="229">
        <f t="shared" ref="AJ726:AJ727" si="999">AR726</f>
        <v>24683.358200000002</v>
      </c>
      <c r="AK726" s="515">
        <f t="shared" ref="AK726:AK727" si="1000">AJ726/K726</f>
        <v>1</v>
      </c>
      <c r="AL726" s="303">
        <v>0</v>
      </c>
      <c r="AM726" s="355"/>
      <c r="AN726" s="355"/>
      <c r="AO726" s="355"/>
      <c r="AP726" s="303">
        <f>AP686+AP705+AP709+AP712+AP716</f>
        <v>0</v>
      </c>
      <c r="AQ726" s="303"/>
      <c r="AR726" s="229">
        <f>K726</f>
        <v>24683.358200000002</v>
      </c>
      <c r="AS726" s="515">
        <f t="shared" ref="AS726:AS727" si="1001">AR726/O726</f>
        <v>1</v>
      </c>
      <c r="AT726" s="331" t="e">
        <f t="shared" ref="AT726:BD726" si="1002">AT686+AT705+AT709+AT712+AT716</f>
        <v>#REF!</v>
      </c>
      <c r="AU726" s="331" t="e">
        <f t="shared" si="1002"/>
        <v>#REF!</v>
      </c>
      <c r="AV726" s="331" t="e">
        <f t="shared" si="1002"/>
        <v>#REF!</v>
      </c>
      <c r="AW726" s="331" t="e">
        <f t="shared" si="1002"/>
        <v>#REF!</v>
      </c>
      <c r="AX726" s="331" t="e">
        <f t="shared" si="1002"/>
        <v>#REF!</v>
      </c>
      <c r="AY726" s="331" t="e">
        <f t="shared" si="1002"/>
        <v>#REF!</v>
      </c>
      <c r="AZ726" s="331" t="e">
        <f t="shared" si="1002"/>
        <v>#REF!</v>
      </c>
      <c r="BA726" s="331" t="e">
        <f t="shared" si="1002"/>
        <v>#REF!</v>
      </c>
      <c r="BB726" s="331" t="e">
        <f t="shared" si="1002"/>
        <v>#REF!</v>
      </c>
      <c r="BC726" s="331" t="e">
        <f t="shared" si="1002"/>
        <v>#REF!</v>
      </c>
      <c r="BD726" s="331" t="e">
        <f t="shared" si="1002"/>
        <v>#REF!</v>
      </c>
      <c r="BE726" s="230">
        <f t="shared" ref="BE726:BE727" si="1003">BK726</f>
        <v>12018.756070000003</v>
      </c>
      <c r="BF726" s="519">
        <f t="shared" ref="BF726:BF727" si="1004">BE726/K726</f>
        <v>0.48691737860855588</v>
      </c>
      <c r="BG726" s="331">
        <v>0</v>
      </c>
      <c r="BH726" s="331"/>
      <c r="BI726" s="331">
        <f>BI686+BI705+BI709+BI712+BI716</f>
        <v>0</v>
      </c>
      <c r="BJ726" s="331"/>
      <c r="BK726" s="230">
        <f>O726-AH726</f>
        <v>12018.756070000003</v>
      </c>
      <c r="BL726" s="519">
        <f t="shared" ref="BL726:BL727" si="1005">BK726/O726</f>
        <v>0.48691737860855588</v>
      </c>
      <c r="BM726" s="41"/>
      <c r="BN726" s="41"/>
    </row>
    <row r="727" spans="2:66" s="36" customFormat="1" ht="46.5" customHeight="1" x14ac:dyDescent="0.25">
      <c r="B727" s="308"/>
      <c r="C727" s="199" t="s">
        <v>57</v>
      </c>
      <c r="D727" s="308" t="e">
        <f>#REF!+D628</f>
        <v>#REF!</v>
      </c>
      <c r="E727" s="308"/>
      <c r="F727" s="308"/>
      <c r="G727" s="308"/>
      <c r="H727" s="308"/>
      <c r="I727" s="308"/>
      <c r="J727" s="308"/>
      <c r="K727" s="309">
        <f t="shared" si="992"/>
        <v>66151.399999999994</v>
      </c>
      <c r="L727" s="309">
        <v>0</v>
      </c>
      <c r="M727" s="309"/>
      <c r="N727" s="309">
        <f t="shared" ref="N727" si="1006">N704+N708+N711</f>
        <v>0</v>
      </c>
      <c r="O727" s="309">
        <f>'[4]2023_2025'!$BK$727</f>
        <v>66151.399999999994</v>
      </c>
      <c r="P727" s="309">
        <f t="shared" si="993"/>
        <v>757.22928000000002</v>
      </c>
      <c r="Q727" s="515">
        <f t="shared" si="994"/>
        <v>1.1446912385830081E-2</v>
      </c>
      <c r="R727" s="308">
        <v>0</v>
      </c>
      <c r="S727" s="308"/>
      <c r="T727" s="308"/>
      <c r="U727" s="308"/>
      <c r="V727" s="308">
        <f t="shared" ref="V727" si="1007">V704+V708+V711</f>
        <v>0</v>
      </c>
      <c r="W727" s="308"/>
      <c r="X727" s="309">
        <v>757.22928000000002</v>
      </c>
      <c r="Y727" s="515">
        <f t="shared" si="995"/>
        <v>1.1446912385830081E-2</v>
      </c>
      <c r="Z727" s="309">
        <f t="shared" si="996"/>
        <v>33941.133710000002</v>
      </c>
      <c r="AA727" s="515">
        <f t="shared" si="997"/>
        <v>0.51308262122948278</v>
      </c>
      <c r="AB727" s="308">
        <v>0</v>
      </c>
      <c r="AC727" s="308"/>
      <c r="AD727" s="308"/>
      <c r="AE727" s="308"/>
      <c r="AF727" s="308">
        <f t="shared" ref="AF727" si="1008">AF704+AF708+AF711</f>
        <v>0</v>
      </c>
      <c r="AG727" s="308"/>
      <c r="AH727" s="309">
        <v>33941.133710000002</v>
      </c>
      <c r="AI727" s="515">
        <f t="shared" si="998"/>
        <v>0.51308262122948278</v>
      </c>
      <c r="AJ727" s="309">
        <f t="shared" si="999"/>
        <v>66151.399999999994</v>
      </c>
      <c r="AK727" s="515">
        <f t="shared" si="1000"/>
        <v>1</v>
      </c>
      <c r="AL727" s="308">
        <v>0</v>
      </c>
      <c r="AM727" s="355"/>
      <c r="AN727" s="355"/>
      <c r="AO727" s="355"/>
      <c r="AP727" s="308">
        <f t="shared" ref="AP727" si="1009">AP704+AP708+AP711</f>
        <v>0</v>
      </c>
      <c r="AQ727" s="308"/>
      <c r="AR727" s="309">
        <f>K727</f>
        <v>66151.399999999994</v>
      </c>
      <c r="AS727" s="515">
        <f t="shared" si="1001"/>
        <v>1</v>
      </c>
      <c r="AT727" s="310" t="e">
        <f t="shared" ref="AT727:BD727" si="1010">AT704+AT708+AT711</f>
        <v>#REF!</v>
      </c>
      <c r="AU727" s="310" t="e">
        <f t="shared" si="1010"/>
        <v>#REF!</v>
      </c>
      <c r="AV727" s="310" t="e">
        <f t="shared" si="1010"/>
        <v>#REF!</v>
      </c>
      <c r="AW727" s="310" t="e">
        <f t="shared" si="1010"/>
        <v>#REF!</v>
      </c>
      <c r="AX727" s="310" t="e">
        <f t="shared" si="1010"/>
        <v>#REF!</v>
      </c>
      <c r="AY727" s="310" t="e">
        <f t="shared" si="1010"/>
        <v>#REF!</v>
      </c>
      <c r="AZ727" s="310" t="e">
        <f t="shared" si="1010"/>
        <v>#REF!</v>
      </c>
      <c r="BA727" s="310" t="e">
        <f t="shared" si="1010"/>
        <v>#REF!</v>
      </c>
      <c r="BB727" s="310" t="e">
        <f t="shared" si="1010"/>
        <v>#REF!</v>
      </c>
      <c r="BC727" s="310" t="e">
        <f t="shared" si="1010"/>
        <v>#REF!</v>
      </c>
      <c r="BD727" s="310" t="e">
        <f t="shared" si="1010"/>
        <v>#REF!</v>
      </c>
      <c r="BE727" s="311">
        <f t="shared" si="1003"/>
        <v>32210.266289999992</v>
      </c>
      <c r="BF727" s="519">
        <f t="shared" si="1004"/>
        <v>0.48691737877051727</v>
      </c>
      <c r="BG727" s="310">
        <v>0</v>
      </c>
      <c r="BH727" s="310"/>
      <c r="BI727" s="310">
        <f t="shared" ref="BI727" si="1011">BI704+BI708+BI711</f>
        <v>0</v>
      </c>
      <c r="BJ727" s="310"/>
      <c r="BK727" s="311">
        <f>O727-AH727</f>
        <v>32210.266289999992</v>
      </c>
      <c r="BL727" s="519">
        <f t="shared" si="1005"/>
        <v>0.48691737877051727</v>
      </c>
    </row>
    <row r="728" spans="2:66" s="36" customFormat="1" ht="46.5" customHeight="1" x14ac:dyDescent="0.25">
      <c r="B728" s="601" t="s">
        <v>106</v>
      </c>
      <c r="C728" s="602"/>
      <c r="D728" s="602"/>
      <c r="E728" s="602"/>
      <c r="F728" s="602"/>
      <c r="G728" s="602"/>
      <c r="H728" s="602"/>
      <c r="I728" s="602"/>
      <c r="J728" s="602"/>
      <c r="K728" s="602"/>
      <c r="L728" s="602"/>
      <c r="M728" s="602"/>
      <c r="N728" s="602"/>
      <c r="O728" s="602"/>
      <c r="P728" s="602"/>
      <c r="Q728" s="602"/>
      <c r="R728" s="602"/>
      <c r="S728" s="602"/>
      <c r="T728" s="602"/>
      <c r="U728" s="602"/>
      <c r="V728" s="602"/>
      <c r="W728" s="602"/>
      <c r="X728" s="602"/>
      <c r="Y728" s="602"/>
      <c r="Z728" s="602"/>
      <c r="AA728" s="602"/>
      <c r="AB728" s="602"/>
      <c r="AC728" s="602"/>
      <c r="AD728" s="602"/>
      <c r="AE728" s="602"/>
      <c r="AF728" s="602"/>
      <c r="AG728" s="602"/>
      <c r="AH728" s="602"/>
      <c r="AI728" s="602"/>
      <c r="AJ728" s="602"/>
      <c r="AK728" s="602"/>
      <c r="AL728" s="602"/>
      <c r="AM728" s="602"/>
      <c r="AN728" s="602"/>
      <c r="AO728" s="602"/>
      <c r="AP728" s="602"/>
      <c r="AQ728" s="602"/>
      <c r="AR728" s="602"/>
      <c r="AS728" s="602"/>
      <c r="AT728" s="602"/>
      <c r="AU728" s="602"/>
      <c r="AV728" s="602"/>
      <c r="AW728" s="602"/>
      <c r="AX728" s="602"/>
      <c r="AY728" s="602"/>
      <c r="AZ728" s="602"/>
      <c r="BA728" s="602"/>
      <c r="BB728" s="602"/>
      <c r="BC728" s="602"/>
      <c r="BD728" s="602"/>
      <c r="BE728" s="602"/>
      <c r="BF728" s="602"/>
      <c r="BG728" s="602"/>
      <c r="BH728" s="602"/>
      <c r="BI728" s="602"/>
      <c r="BJ728" s="602"/>
      <c r="BK728" s="602"/>
      <c r="BL728" s="602"/>
    </row>
    <row r="729" spans="2:66" s="36" customFormat="1" ht="80.25" customHeight="1" x14ac:dyDescent="0.25">
      <c r="B729" s="484">
        <v>1</v>
      </c>
      <c r="C729" s="227" t="s">
        <v>274</v>
      </c>
      <c r="D729" s="308"/>
      <c r="E729" s="308"/>
      <c r="F729" s="308"/>
      <c r="G729" s="308"/>
      <c r="H729" s="308"/>
      <c r="I729" s="308"/>
      <c r="J729" s="308"/>
      <c r="K729" s="348">
        <f t="shared" ref="K729:K734" si="1012">O729</f>
        <v>72546.100860000006</v>
      </c>
      <c r="L729" s="348"/>
      <c r="M729" s="348"/>
      <c r="N729" s="348"/>
      <c r="O729" s="348">
        <f>O730</f>
        <v>72546.100860000006</v>
      </c>
      <c r="P729" s="348">
        <f>X729</f>
        <v>15317.514660000001</v>
      </c>
      <c r="Q729" s="515">
        <f>P729/O729</f>
        <v>0.21114180470649763</v>
      </c>
      <c r="R729" s="308"/>
      <c r="S729" s="308"/>
      <c r="T729" s="308"/>
      <c r="U729" s="308"/>
      <c r="V729" s="308"/>
      <c r="W729" s="308"/>
      <c r="X729" s="229">
        <f>X730</f>
        <v>15317.514660000001</v>
      </c>
      <c r="Y729" s="515">
        <f>X729/O729</f>
        <v>0.21114180470649763</v>
      </c>
      <c r="Z729" s="348">
        <f>AH729</f>
        <v>15317.514660000001</v>
      </c>
      <c r="AA729" s="515">
        <f t="shared" ref="AA729:AA730" si="1013">Z729/K729</f>
        <v>0.21114180470649763</v>
      </c>
      <c r="AB729" s="348">
        <f t="shared" ref="AB729:AB730" si="1014">AG729</f>
        <v>0</v>
      </c>
      <c r="AC729" s="347"/>
      <c r="AD729" s="347"/>
      <c r="AE729" s="347"/>
      <c r="AF729" s="348">
        <f t="shared" ref="AF729" si="1015">AI729</f>
        <v>0.21114180470649763</v>
      </c>
      <c r="AG729" s="347"/>
      <c r="AH729" s="229">
        <f>AH730</f>
        <v>15317.514660000001</v>
      </c>
      <c r="AI729" s="515">
        <f>AH729/O729</f>
        <v>0.21114180470649763</v>
      </c>
      <c r="AJ729" s="348">
        <f>AR729</f>
        <v>72546.100860000006</v>
      </c>
      <c r="AK729" s="528">
        <f t="shared" ref="AK729:AK738" si="1016">AJ729/K729</f>
        <v>1</v>
      </c>
      <c r="AL729" s="308"/>
      <c r="AM729" s="355"/>
      <c r="AN729" s="355"/>
      <c r="AO729" s="355"/>
      <c r="AP729" s="308"/>
      <c r="AQ729" s="308"/>
      <c r="AR729" s="348">
        <f>AR730</f>
        <v>72546.100860000006</v>
      </c>
      <c r="AS729" s="515">
        <f t="shared" ref="AS729:AS738" si="1017">AR729/O729</f>
        <v>1</v>
      </c>
      <c r="AT729" s="529"/>
      <c r="AU729" s="529"/>
      <c r="AV729" s="529"/>
      <c r="AW729" s="529"/>
      <c r="AX729" s="529"/>
      <c r="AY729" s="529"/>
      <c r="AZ729" s="529"/>
      <c r="BA729" s="529"/>
      <c r="BB729" s="529"/>
      <c r="BC729" s="529"/>
      <c r="BD729" s="529"/>
      <c r="BE729" s="530"/>
      <c r="BF729" s="527"/>
      <c r="BG729" s="529"/>
      <c r="BH729" s="529"/>
      <c r="BI729" s="529"/>
      <c r="BJ729" s="529"/>
      <c r="BK729" s="530"/>
      <c r="BL729" s="527"/>
    </row>
    <row r="730" spans="2:66" s="36" customFormat="1" ht="46.5" customHeight="1" x14ac:dyDescent="0.25">
      <c r="B730" s="308"/>
      <c r="C730" s="200" t="s">
        <v>56</v>
      </c>
      <c r="D730" s="308"/>
      <c r="E730" s="308"/>
      <c r="F730" s="308"/>
      <c r="G730" s="308"/>
      <c r="H730" s="308"/>
      <c r="I730" s="308"/>
      <c r="J730" s="308"/>
      <c r="K730" s="229">
        <f t="shared" si="1012"/>
        <v>72546.100860000006</v>
      </c>
      <c r="L730" s="229"/>
      <c r="M730" s="229"/>
      <c r="N730" s="229"/>
      <c r="O730" s="229">
        <f>O732+O734</f>
        <v>72546.100860000006</v>
      </c>
      <c r="P730" s="229">
        <f>X730</f>
        <v>15317.514660000001</v>
      </c>
      <c r="Q730" s="531">
        <f>P730/O730</f>
        <v>0.21114180470649763</v>
      </c>
      <c r="R730" s="308"/>
      <c r="S730" s="308"/>
      <c r="T730" s="308"/>
      <c r="U730" s="308"/>
      <c r="V730" s="308"/>
      <c r="W730" s="308"/>
      <c r="X730" s="355">
        <f>X731</f>
        <v>15317.514660000001</v>
      </c>
      <c r="Y730" s="531">
        <f>X730/O730</f>
        <v>0.21114180470649763</v>
      </c>
      <c r="Z730" s="229">
        <f t="shared" ref="Z730:Z734" si="1018">AH730</f>
        <v>15317.514660000001</v>
      </c>
      <c r="AA730" s="531">
        <f t="shared" si="1013"/>
        <v>0.21114180470649763</v>
      </c>
      <c r="AB730" s="229">
        <f t="shared" si="1014"/>
        <v>0</v>
      </c>
      <c r="AC730" s="303"/>
      <c r="AD730" s="303"/>
      <c r="AE730" s="303"/>
      <c r="AF730" s="303">
        <f>AF734+AF735</f>
        <v>0</v>
      </c>
      <c r="AG730" s="303"/>
      <c r="AH730" s="355">
        <f>AH731</f>
        <v>15317.514660000001</v>
      </c>
      <c r="AI730" s="531">
        <f>AH730/O730</f>
        <v>0.21114180470649763</v>
      </c>
      <c r="AJ730" s="229">
        <f>AR730</f>
        <v>72546.100860000006</v>
      </c>
      <c r="AK730" s="528">
        <f t="shared" si="1016"/>
        <v>1</v>
      </c>
      <c r="AL730" s="308"/>
      <c r="AM730" s="355"/>
      <c r="AN730" s="355"/>
      <c r="AO730" s="355"/>
      <c r="AP730" s="308"/>
      <c r="AQ730" s="308"/>
      <c r="AR730" s="229">
        <f>AR732+AR734</f>
        <v>72546.100860000006</v>
      </c>
      <c r="AS730" s="515">
        <f t="shared" si="1017"/>
        <v>1</v>
      </c>
      <c r="AT730" s="529"/>
      <c r="AU730" s="529"/>
      <c r="AV730" s="529"/>
      <c r="AW730" s="529"/>
      <c r="AX730" s="529"/>
      <c r="AY730" s="529"/>
      <c r="AZ730" s="529"/>
      <c r="BA730" s="529"/>
      <c r="BB730" s="529"/>
      <c r="BC730" s="529"/>
      <c r="BD730" s="529"/>
      <c r="BE730" s="530"/>
      <c r="BF730" s="527"/>
      <c r="BG730" s="529"/>
      <c r="BH730" s="529"/>
      <c r="BI730" s="529"/>
      <c r="BJ730" s="529"/>
      <c r="BK730" s="530"/>
      <c r="BL730" s="527"/>
    </row>
    <row r="731" spans="2:66" s="36" customFormat="1" ht="129.75" customHeight="1" x14ac:dyDescent="0.25">
      <c r="B731" s="308"/>
      <c r="C731" s="192" t="s">
        <v>387</v>
      </c>
      <c r="D731" s="308"/>
      <c r="E731" s="308"/>
      <c r="F731" s="308"/>
      <c r="G731" s="308"/>
      <c r="H731" s="308"/>
      <c r="I731" s="308"/>
      <c r="J731" s="308"/>
      <c r="K731" s="229">
        <f t="shared" si="1012"/>
        <v>15317.514660000001</v>
      </c>
      <c r="L731" s="309"/>
      <c r="M731" s="309"/>
      <c r="N731" s="309"/>
      <c r="O731" s="229">
        <f>O732</f>
        <v>15317.514660000001</v>
      </c>
      <c r="P731" s="229">
        <f>X731</f>
        <v>15317.514660000001</v>
      </c>
      <c r="Q731" s="528">
        <f>P731/O731</f>
        <v>1</v>
      </c>
      <c r="R731" s="308"/>
      <c r="S731" s="308"/>
      <c r="T731" s="308"/>
      <c r="U731" s="308"/>
      <c r="V731" s="308"/>
      <c r="W731" s="308"/>
      <c r="X731" s="229">
        <f>X732</f>
        <v>15317.514660000001</v>
      </c>
      <c r="Y731" s="528">
        <f>X731/O731</f>
        <v>1</v>
      </c>
      <c r="Z731" s="229">
        <f t="shared" si="1018"/>
        <v>15317.514660000001</v>
      </c>
      <c r="AA731" s="528">
        <f t="shared" ref="AA731:AA734" si="1019">Z731/K731</f>
        <v>1</v>
      </c>
      <c r="AB731" s="303"/>
      <c r="AC731" s="303"/>
      <c r="AD731" s="303"/>
      <c r="AE731" s="303"/>
      <c r="AF731" s="303"/>
      <c r="AG731" s="303"/>
      <c r="AH731" s="229">
        <f>AH732</f>
        <v>15317.514660000001</v>
      </c>
      <c r="AI731" s="528">
        <f>AH731/P731</f>
        <v>1</v>
      </c>
      <c r="AJ731" s="229">
        <f>AR731</f>
        <v>15317.514660000001</v>
      </c>
      <c r="AK731" s="528">
        <f t="shared" si="1016"/>
        <v>1</v>
      </c>
      <c r="AL731" s="308"/>
      <c r="AM731" s="355"/>
      <c r="AN731" s="355"/>
      <c r="AO731" s="355"/>
      <c r="AP731" s="308"/>
      <c r="AQ731" s="308"/>
      <c r="AR731" s="229">
        <f>AR732</f>
        <v>15317.514660000001</v>
      </c>
      <c r="AS731" s="515">
        <f t="shared" si="1017"/>
        <v>1</v>
      </c>
      <c r="AT731" s="529"/>
      <c r="AU731" s="529"/>
      <c r="AV731" s="529"/>
      <c r="AW731" s="529"/>
      <c r="AX731" s="529"/>
      <c r="AY731" s="529"/>
      <c r="AZ731" s="529"/>
      <c r="BA731" s="529"/>
      <c r="BB731" s="529"/>
      <c r="BC731" s="529"/>
      <c r="BD731" s="529"/>
      <c r="BE731" s="530"/>
      <c r="BF731" s="527"/>
      <c r="BG731" s="529"/>
      <c r="BH731" s="529"/>
      <c r="BI731" s="529"/>
      <c r="BJ731" s="529"/>
      <c r="BK731" s="530"/>
      <c r="BL731" s="527"/>
    </row>
    <row r="732" spans="2:66" s="45" customFormat="1" ht="46.5" customHeight="1" x14ac:dyDescent="0.25">
      <c r="B732" s="303"/>
      <c r="C732" s="200" t="s">
        <v>56</v>
      </c>
      <c r="D732" s="303"/>
      <c r="E732" s="303"/>
      <c r="F732" s="303"/>
      <c r="G732" s="303"/>
      <c r="H732" s="303"/>
      <c r="I732" s="303"/>
      <c r="J732" s="303"/>
      <c r="K732" s="354">
        <f t="shared" si="1012"/>
        <v>15317.514660000001</v>
      </c>
      <c r="L732" s="229"/>
      <c r="M732" s="229"/>
      <c r="N732" s="229"/>
      <c r="O732" s="354">
        <f>'[7]2023_2025'!$BN$736</f>
        <v>15317.514660000001</v>
      </c>
      <c r="P732" s="354">
        <f>X732</f>
        <v>15317.514660000001</v>
      </c>
      <c r="Q732" s="531">
        <f>P732/O732</f>
        <v>1</v>
      </c>
      <c r="R732" s="303"/>
      <c r="S732" s="303"/>
      <c r="T732" s="303"/>
      <c r="U732" s="303"/>
      <c r="V732" s="303"/>
      <c r="W732" s="303"/>
      <c r="X732" s="355">
        <v>15317.514660000001</v>
      </c>
      <c r="Y732" s="531">
        <f>X732/O732</f>
        <v>1</v>
      </c>
      <c r="Z732" s="354">
        <f t="shared" si="1018"/>
        <v>15317.514660000001</v>
      </c>
      <c r="AA732" s="531">
        <f t="shared" si="1019"/>
        <v>1</v>
      </c>
      <c r="AB732" s="303">
        <v>0</v>
      </c>
      <c r="AC732" s="303"/>
      <c r="AD732" s="303"/>
      <c r="AE732" s="303"/>
      <c r="AF732" s="303"/>
      <c r="AG732" s="303"/>
      <c r="AH732" s="355">
        <v>15317.514660000001</v>
      </c>
      <c r="AI732" s="531">
        <f>AH732/P732</f>
        <v>1</v>
      </c>
      <c r="AJ732" s="354">
        <f t="shared" ref="AJ732:AJ738" si="1020">AR732</f>
        <v>15317.514660000001</v>
      </c>
      <c r="AK732" s="528">
        <f t="shared" si="1016"/>
        <v>1</v>
      </c>
      <c r="AL732" s="303"/>
      <c r="AM732" s="355"/>
      <c r="AN732" s="355"/>
      <c r="AO732" s="355"/>
      <c r="AP732" s="303"/>
      <c r="AQ732" s="303"/>
      <c r="AR732" s="355">
        <f>'[7]2023_2025'!$BN$736</f>
        <v>15317.514660000001</v>
      </c>
      <c r="AS732" s="515">
        <f t="shared" si="1017"/>
        <v>1</v>
      </c>
      <c r="AT732" s="532"/>
      <c r="AU732" s="532"/>
      <c r="AV732" s="532"/>
      <c r="AW732" s="532"/>
      <c r="AX732" s="532"/>
      <c r="AY732" s="532"/>
      <c r="AZ732" s="532"/>
      <c r="BA732" s="532"/>
      <c r="BB732" s="532"/>
      <c r="BC732" s="532"/>
      <c r="BD732" s="532"/>
      <c r="BE732" s="533"/>
      <c r="BF732" s="534"/>
      <c r="BG732" s="532"/>
      <c r="BH732" s="532"/>
      <c r="BI732" s="532"/>
      <c r="BJ732" s="532"/>
      <c r="BK732" s="533"/>
      <c r="BL732" s="534"/>
    </row>
    <row r="733" spans="2:66" s="36" customFormat="1" ht="222" customHeight="1" x14ac:dyDescent="0.25">
      <c r="B733" s="308"/>
      <c r="C733" s="192" t="s">
        <v>422</v>
      </c>
      <c r="D733" s="308"/>
      <c r="E733" s="308"/>
      <c r="F733" s="308"/>
      <c r="G733" s="308"/>
      <c r="H733" s="308"/>
      <c r="I733" s="308"/>
      <c r="J733" s="308"/>
      <c r="K733" s="229">
        <f t="shared" si="1012"/>
        <v>57228.586199999998</v>
      </c>
      <c r="L733" s="309"/>
      <c r="M733" s="309"/>
      <c r="N733" s="309"/>
      <c r="O733" s="229">
        <f>O734</f>
        <v>57228.586199999998</v>
      </c>
      <c r="P733" s="229"/>
      <c r="Q733" s="515"/>
      <c r="R733" s="308"/>
      <c r="S733" s="308"/>
      <c r="T733" s="308"/>
      <c r="U733" s="308"/>
      <c r="V733" s="308"/>
      <c r="W733" s="308"/>
      <c r="X733" s="309"/>
      <c r="Y733" s="515"/>
      <c r="Z733" s="229">
        <f t="shared" si="1018"/>
        <v>0</v>
      </c>
      <c r="AA733" s="531">
        <f t="shared" si="1019"/>
        <v>0</v>
      </c>
      <c r="AB733" s="303">
        <f>AB735+AB738</f>
        <v>0</v>
      </c>
      <c r="AC733" s="303"/>
      <c r="AD733" s="303"/>
      <c r="AE733" s="303"/>
      <c r="AF733" s="303">
        <f>AF735+AF738</f>
        <v>0</v>
      </c>
      <c r="AG733" s="303"/>
      <c r="AH733" s="229">
        <f>AH734</f>
        <v>0</v>
      </c>
      <c r="AI733" s="515">
        <f t="shared" ref="AI733:AI734" si="1021">AH733/O733</f>
        <v>0</v>
      </c>
      <c r="AJ733" s="229">
        <f t="shared" si="1020"/>
        <v>57228.586199999998</v>
      </c>
      <c r="AK733" s="528">
        <f t="shared" si="1016"/>
        <v>1</v>
      </c>
      <c r="AL733" s="308"/>
      <c r="AM733" s="355"/>
      <c r="AN733" s="355"/>
      <c r="AO733" s="355"/>
      <c r="AP733" s="308"/>
      <c r="AQ733" s="308"/>
      <c r="AR733" s="229">
        <f>AR734</f>
        <v>57228.586199999998</v>
      </c>
      <c r="AS733" s="515">
        <f t="shared" si="1017"/>
        <v>1</v>
      </c>
      <c r="AT733" s="529"/>
      <c r="AU733" s="529"/>
      <c r="AV733" s="529"/>
      <c r="AW733" s="529"/>
      <c r="AX733" s="529"/>
      <c r="AY733" s="529"/>
      <c r="AZ733" s="529"/>
      <c r="BA733" s="529"/>
      <c r="BB733" s="529"/>
      <c r="BC733" s="529"/>
      <c r="BD733" s="529"/>
      <c r="BE733" s="530"/>
      <c r="BF733" s="527"/>
      <c r="BG733" s="529"/>
      <c r="BH733" s="529"/>
      <c r="BI733" s="529"/>
      <c r="BJ733" s="529"/>
      <c r="BK733" s="530"/>
      <c r="BL733" s="527"/>
    </row>
    <row r="734" spans="2:66" s="36" customFormat="1" ht="46.5" customHeight="1" x14ac:dyDescent="0.25">
      <c r="B734" s="308"/>
      <c r="C734" s="200" t="s">
        <v>56</v>
      </c>
      <c r="D734" s="308"/>
      <c r="E734" s="308"/>
      <c r="F734" s="308"/>
      <c r="G734" s="308"/>
      <c r="H734" s="308"/>
      <c r="I734" s="308"/>
      <c r="J734" s="308"/>
      <c r="K734" s="354">
        <f t="shared" si="1012"/>
        <v>57228.586199999998</v>
      </c>
      <c r="L734" s="229"/>
      <c r="M734" s="229"/>
      <c r="N734" s="229"/>
      <c r="O734" s="354">
        <f>'[7]2023_2025'!$BN$738</f>
        <v>57228.586199999998</v>
      </c>
      <c r="P734" s="354"/>
      <c r="Q734" s="515"/>
      <c r="R734" s="308"/>
      <c r="S734" s="308"/>
      <c r="T734" s="308"/>
      <c r="U734" s="308"/>
      <c r="V734" s="308"/>
      <c r="W734" s="308"/>
      <c r="X734" s="309"/>
      <c r="Y734" s="515"/>
      <c r="Z734" s="354">
        <f t="shared" si="1018"/>
        <v>0</v>
      </c>
      <c r="AA734" s="531">
        <f t="shared" si="1019"/>
        <v>0</v>
      </c>
      <c r="AB734" s="303">
        <f>AB736+AB739</f>
        <v>0</v>
      </c>
      <c r="AC734" s="303"/>
      <c r="AD734" s="303"/>
      <c r="AE734" s="303"/>
      <c r="AF734" s="303">
        <f>AF736+AF739</f>
        <v>0</v>
      </c>
      <c r="AG734" s="303"/>
      <c r="AH734" s="229">
        <v>0</v>
      </c>
      <c r="AI734" s="515">
        <f t="shared" si="1021"/>
        <v>0</v>
      </c>
      <c r="AJ734" s="354">
        <f t="shared" si="1020"/>
        <v>57228.586199999998</v>
      </c>
      <c r="AK734" s="528">
        <f t="shared" si="1016"/>
        <v>1</v>
      </c>
      <c r="AL734" s="308"/>
      <c r="AM734" s="355"/>
      <c r="AN734" s="355"/>
      <c r="AO734" s="355"/>
      <c r="AP734" s="308"/>
      <c r="AQ734" s="308"/>
      <c r="AR734" s="355">
        <f>'[7]2023_2025'!$BN$738</f>
        <v>57228.586199999998</v>
      </c>
      <c r="AS734" s="515">
        <f t="shared" si="1017"/>
        <v>1</v>
      </c>
      <c r="AT734" s="529"/>
      <c r="AU734" s="529"/>
      <c r="AV734" s="529"/>
      <c r="AW734" s="529"/>
      <c r="AX734" s="529"/>
      <c r="AY734" s="529"/>
      <c r="AZ734" s="529"/>
      <c r="BA734" s="529"/>
      <c r="BB734" s="529"/>
      <c r="BC734" s="529"/>
      <c r="BD734" s="529"/>
      <c r="BE734" s="530"/>
      <c r="BF734" s="527"/>
      <c r="BG734" s="529"/>
      <c r="BH734" s="529"/>
      <c r="BI734" s="529"/>
      <c r="BJ734" s="529"/>
      <c r="BK734" s="530"/>
      <c r="BL734" s="527"/>
    </row>
    <row r="735" spans="2:66" s="38" customFormat="1" ht="60.75" customHeight="1" x14ac:dyDescent="0.25">
      <c r="B735" s="563" t="s">
        <v>388</v>
      </c>
      <c r="C735" s="563"/>
      <c r="D735" s="347" t="e">
        <f>D584+#REF!+#REF!</f>
        <v>#REF!</v>
      </c>
      <c r="E735" s="347" t="e">
        <f>E584+#REF!+#REF!</f>
        <v>#REF!</v>
      </c>
      <c r="F735" s="347" t="e">
        <f>F584+#REF!+#REF!</f>
        <v>#REF!</v>
      </c>
      <c r="G735" s="347" t="e">
        <f>G584+#REF!+#REF!</f>
        <v>#REF!</v>
      </c>
      <c r="H735" s="347" t="e">
        <f>H584+#REF!+#REF!</f>
        <v>#REF!</v>
      </c>
      <c r="I735" s="347" t="e">
        <f>I584+#REF!+#REF!</f>
        <v>#REF!</v>
      </c>
      <c r="J735" s="347" t="e">
        <f>J584+#REF!+#REF!</f>
        <v>#REF!</v>
      </c>
      <c r="K735" s="348">
        <f>L735+N735+O735</f>
        <v>451428.82919999998</v>
      </c>
      <c r="L735" s="348">
        <f>L708+L697</f>
        <v>0</v>
      </c>
      <c r="M735" s="348"/>
      <c r="N735" s="348">
        <f>N708+N697</f>
        <v>0</v>
      </c>
      <c r="O735" s="348">
        <f>O713+O729</f>
        <v>451428.82919999998</v>
      </c>
      <c r="P735" s="348">
        <f>P713+P729</f>
        <v>75110.858429999993</v>
      </c>
      <c r="Q735" s="349">
        <f t="shared" ref="Q735:Q738" si="1022">P735/K735</f>
        <v>0.16638471797006799</v>
      </c>
      <c r="R735" s="348">
        <f>R713+R729</f>
        <v>0</v>
      </c>
      <c r="S735" s="349">
        <f>S708+S697</f>
        <v>0</v>
      </c>
      <c r="T735" s="349"/>
      <c r="U735" s="349"/>
      <c r="V735" s="348">
        <f>V713+V729</f>
        <v>0</v>
      </c>
      <c r="W735" s="347">
        <f>W708+W697</f>
        <v>0</v>
      </c>
      <c r="X735" s="348">
        <f>X713+X729</f>
        <v>75110.858429999993</v>
      </c>
      <c r="Y735" s="349">
        <f>Y708+Y697</f>
        <v>0.99999991887941786</v>
      </c>
      <c r="Z735" s="348">
        <f>Z729+Z713</f>
        <v>163806.08703999995</v>
      </c>
      <c r="AA735" s="349">
        <f t="shared" ref="AA735:AA738" si="1023">Z735/K735</f>
        <v>0.36286137801674978</v>
      </c>
      <c r="AB735" s="348"/>
      <c r="AC735" s="349"/>
      <c r="AD735" s="349"/>
      <c r="AE735" s="349"/>
      <c r="AF735" s="348"/>
      <c r="AG735" s="347"/>
      <c r="AH735" s="348">
        <f>AH713+AH729</f>
        <v>163806.08703999995</v>
      </c>
      <c r="AI735" s="349">
        <f t="shared" ref="AI735:AI738" si="1024">AH735/O735</f>
        <v>0.36286137801674978</v>
      </c>
      <c r="AJ735" s="348">
        <f t="shared" si="1020"/>
        <v>451428.82919999998</v>
      </c>
      <c r="AK735" s="528">
        <f t="shared" si="1016"/>
        <v>1</v>
      </c>
      <c r="AL735" s="348">
        <f>AL708+AL697</f>
        <v>0</v>
      </c>
      <c r="AM735" s="355"/>
      <c r="AN735" s="355"/>
      <c r="AO735" s="355"/>
      <c r="AP735" s="348">
        <f>AP708+AP697</f>
        <v>0</v>
      </c>
      <c r="AQ735" s="347"/>
      <c r="AR735" s="348">
        <f>AR713+AR729</f>
        <v>451428.82919999998</v>
      </c>
      <c r="AS735" s="515">
        <f t="shared" si="1017"/>
        <v>1</v>
      </c>
      <c r="AT735" s="350" t="e">
        <f>#REF!+AT699+AT702+AT713</f>
        <v>#REF!</v>
      </c>
      <c r="AU735" s="350" t="e">
        <f>#REF!+AU699+AU702+AU713</f>
        <v>#REF!</v>
      </c>
      <c r="AV735" s="350" t="e">
        <f>#REF!+AV699+AV702+AV713</f>
        <v>#REF!</v>
      </c>
      <c r="AW735" s="350" t="e">
        <f>#REF!+AW699+AW702+AW713</f>
        <v>#REF!</v>
      </c>
      <c r="AX735" s="350" t="e">
        <f>#REF!+AX699+AX702+AX713</f>
        <v>#REF!</v>
      </c>
      <c r="AY735" s="350" t="e">
        <f>#REF!+AY699+AY702+AY713</f>
        <v>#REF!</v>
      </c>
      <c r="AZ735" s="350" t="e">
        <f>#REF!+AZ699+AZ702+AZ713</f>
        <v>#REF!</v>
      </c>
      <c r="BA735" s="350" t="e">
        <f>#REF!+BA699+BA702+BA713</f>
        <v>#REF!</v>
      </c>
      <c r="BB735" s="350" t="e">
        <f>#REF!+BB699+BB702+BB713</f>
        <v>#REF!</v>
      </c>
      <c r="BC735" s="350" t="e">
        <f>#REF!+BC699+BC702+BC713</f>
        <v>#REF!</v>
      </c>
      <c r="BD735" s="350" t="e">
        <f>#REF!+BD699+BD702+BD713</f>
        <v>#REF!</v>
      </c>
      <c r="BE735" s="352">
        <f>BE708+BE697</f>
        <v>1.9999999994979589E-4</v>
      </c>
      <c r="BF735" s="341">
        <f>BE735/K735</f>
        <v>4.430377215921856E-10</v>
      </c>
      <c r="BG735" s="352">
        <f>BG708+BG697</f>
        <v>0</v>
      </c>
      <c r="BH735" s="405" t="e">
        <f>BG735/L735</f>
        <v>#DIV/0!</v>
      </c>
      <c r="BI735" s="352"/>
      <c r="BJ735" s="350"/>
      <c r="BK735" s="352">
        <f>BK708+BK697</f>
        <v>1.9999999994979589E-4</v>
      </c>
      <c r="BL735" s="405">
        <f>BK735/O735</f>
        <v>4.430377215921856E-10</v>
      </c>
    </row>
    <row r="736" spans="2:66" s="42" customFormat="1" ht="45.75" customHeight="1" x14ac:dyDescent="0.25">
      <c r="B736" s="303"/>
      <c r="C736" s="200" t="s">
        <v>56</v>
      </c>
      <c r="D736" s="303" t="e">
        <f>D585+D635+D640+#REF!+#REF!+#REF!</f>
        <v>#REF!</v>
      </c>
      <c r="E736" s="303"/>
      <c r="F736" s="303"/>
      <c r="G736" s="303"/>
      <c r="H736" s="303"/>
      <c r="I736" s="303"/>
      <c r="J736" s="303"/>
      <c r="K736" s="229">
        <f>L736+N736+O736</f>
        <v>176667.2292</v>
      </c>
      <c r="L736" s="229">
        <f>L710+L697</f>
        <v>0</v>
      </c>
      <c r="M736" s="229"/>
      <c r="N736" s="229">
        <f>N710+N697</f>
        <v>0</v>
      </c>
      <c r="O736" s="229">
        <f>O730+O715</f>
        <v>176667.2292</v>
      </c>
      <c r="P736" s="229">
        <f>X736</f>
        <v>30681.136760000001</v>
      </c>
      <c r="Q736" s="349">
        <f t="shared" si="1022"/>
        <v>0.17366625886947459</v>
      </c>
      <c r="R736" s="229">
        <f t="shared" ref="P736:R738" si="1025">R714+R730</f>
        <v>0</v>
      </c>
      <c r="S736" s="349">
        <f>S709+S698</f>
        <v>0</v>
      </c>
      <c r="T736" s="349"/>
      <c r="U736" s="349"/>
      <c r="V736" s="229">
        <f t="shared" ref="V736" si="1026">V714+V730</f>
        <v>0</v>
      </c>
      <c r="W736" s="303"/>
      <c r="X736" s="549">
        <f>X715+X730</f>
        <v>30681.136760000001</v>
      </c>
      <c r="Y736" s="349">
        <f t="shared" ref="Y736:Y738" si="1027">X736/O736</f>
        <v>0.17366625886947459</v>
      </c>
      <c r="Z736" s="229">
        <f>Z715+Z730</f>
        <v>55774.975579999998</v>
      </c>
      <c r="AA736" s="349">
        <f t="shared" si="1023"/>
        <v>0.31570640368655306</v>
      </c>
      <c r="AB736" s="229"/>
      <c r="AC736" s="349"/>
      <c r="AD736" s="349"/>
      <c r="AE736" s="349"/>
      <c r="AF736" s="303"/>
      <c r="AG736" s="303"/>
      <c r="AH736" s="229">
        <f>AH715+AH730</f>
        <v>55774.975579999998</v>
      </c>
      <c r="AI736" s="349">
        <f t="shared" si="1024"/>
        <v>0.31570640368655306</v>
      </c>
      <c r="AJ736" s="229">
        <f t="shared" si="1020"/>
        <v>176667.2292</v>
      </c>
      <c r="AK736" s="528">
        <f t="shared" si="1016"/>
        <v>1</v>
      </c>
      <c r="AL736" s="229">
        <f>AL710+AL697</f>
        <v>0</v>
      </c>
      <c r="AM736" s="355"/>
      <c r="AN736" s="355"/>
      <c r="AO736" s="355"/>
      <c r="AP736" s="303">
        <f>AP710+AP697</f>
        <v>0</v>
      </c>
      <c r="AQ736" s="303"/>
      <c r="AR736" s="229">
        <f>AR730+AR715</f>
        <v>176667.2292</v>
      </c>
      <c r="AS736" s="515">
        <f t="shared" si="1017"/>
        <v>1</v>
      </c>
      <c r="AT736" s="331" t="e">
        <f>#REF!+AT701+AT705+AT710+AT714</f>
        <v>#REF!</v>
      </c>
      <c r="AU736" s="331" t="e">
        <f>#REF!+AU701+AU705+AU710+AU714</f>
        <v>#REF!</v>
      </c>
      <c r="AV736" s="331" t="e">
        <f>#REF!+AV701+AV705+AV710+AV714</f>
        <v>#REF!</v>
      </c>
      <c r="AW736" s="331" t="e">
        <f>#REF!+AW701+AW705+AW710+AW714</f>
        <v>#REF!</v>
      </c>
      <c r="AX736" s="331" t="e">
        <f>#REF!+AX701+AX705+AX710+AX714</f>
        <v>#REF!</v>
      </c>
      <c r="AY736" s="331" t="e">
        <f>#REF!+AY701+AY705+AY710+AY714</f>
        <v>#REF!</v>
      </c>
      <c r="AZ736" s="331" t="e">
        <f>#REF!+AZ701+AZ705+AZ710+AZ714</f>
        <v>#REF!</v>
      </c>
      <c r="BA736" s="331" t="e">
        <f>#REF!+BA701+BA705+BA710+BA714</f>
        <v>#REF!</v>
      </c>
      <c r="BB736" s="331" t="e">
        <f>#REF!+BB701+BB705+BB710+BB714</f>
        <v>#REF!</v>
      </c>
      <c r="BC736" s="331" t="e">
        <f>#REF!+BC701+BC705+BC710+BC714</f>
        <v>#REF!</v>
      </c>
      <c r="BD736" s="331" t="e">
        <f>#REF!+BD701+BD705+BD710+BD714</f>
        <v>#REF!</v>
      </c>
      <c r="BE736" s="230">
        <f>BE710+BE697</f>
        <v>1.9999999994979589E-4</v>
      </c>
      <c r="BF736" s="341">
        <f t="shared" ref="BF736:BF738" si="1028">BE736/K736</f>
        <v>1.1320718667262365E-9</v>
      </c>
      <c r="BG736" s="230">
        <f>BG710+BG697</f>
        <v>0</v>
      </c>
      <c r="BH736" s="405" t="e">
        <f t="shared" ref="BH736" si="1029">BG736/L736</f>
        <v>#DIV/0!</v>
      </c>
      <c r="BI736" s="331"/>
      <c r="BJ736" s="331"/>
      <c r="BK736" s="230">
        <f>BK710+BK697</f>
        <v>1.9999999994979589E-4</v>
      </c>
      <c r="BL736" s="405">
        <f t="shared" ref="BL736:BL738" si="1030">BK736/O736</f>
        <v>1.1320718667262365E-9</v>
      </c>
      <c r="BM736" s="41"/>
      <c r="BN736" s="41"/>
    </row>
    <row r="737" spans="2:66" s="36" customFormat="1" ht="56.25" customHeight="1" x14ac:dyDescent="0.25">
      <c r="B737" s="308"/>
      <c r="C737" s="199" t="s">
        <v>57</v>
      </c>
      <c r="D737" s="308" t="e">
        <f>D586+D636</f>
        <v>#REF!</v>
      </c>
      <c r="E737" s="308"/>
      <c r="F737" s="308"/>
      <c r="G737" s="308"/>
      <c r="H737" s="308"/>
      <c r="I737" s="308"/>
      <c r="J737" s="308"/>
      <c r="K737" s="309">
        <f>O737</f>
        <v>274761.59999999998</v>
      </c>
      <c r="L737" s="309">
        <f>L716</f>
        <v>0</v>
      </c>
      <c r="M737" s="309"/>
      <c r="N737" s="309">
        <f>N716</f>
        <v>0</v>
      </c>
      <c r="O737" s="309">
        <f>O716</f>
        <v>274761.59999999998</v>
      </c>
      <c r="P737" s="309">
        <f>X737</f>
        <v>44429.721669999999</v>
      </c>
      <c r="Q737" s="349">
        <f t="shared" si="1022"/>
        <v>0.1617028058869944</v>
      </c>
      <c r="R737" s="309">
        <f t="shared" si="1025"/>
        <v>0</v>
      </c>
      <c r="S737" s="349">
        <f>S710+S699</f>
        <v>0</v>
      </c>
      <c r="T737" s="349"/>
      <c r="U737" s="349"/>
      <c r="V737" s="309">
        <f t="shared" ref="V737" si="1031">V715+V731</f>
        <v>0</v>
      </c>
      <c r="W737" s="308"/>
      <c r="X737" s="309">
        <f>X716</f>
        <v>44429.721669999999</v>
      </c>
      <c r="Y737" s="349">
        <f t="shared" si="1027"/>
        <v>0.1617028058869944</v>
      </c>
      <c r="Z737" s="309">
        <f>Z716</f>
        <v>108031.11145999999</v>
      </c>
      <c r="AA737" s="349">
        <f t="shared" si="1023"/>
        <v>0.39318125771577978</v>
      </c>
      <c r="AB737" s="308"/>
      <c r="AC737" s="349"/>
      <c r="AD737" s="349"/>
      <c r="AE737" s="349"/>
      <c r="AF737" s="308"/>
      <c r="AG737" s="308"/>
      <c r="AH737" s="309">
        <f>AH716</f>
        <v>108031.11145999999</v>
      </c>
      <c r="AI737" s="349">
        <f t="shared" si="1024"/>
        <v>0.39318125771577978</v>
      </c>
      <c r="AJ737" s="309">
        <f t="shared" si="1020"/>
        <v>274761.59999999998</v>
      </c>
      <c r="AK737" s="528">
        <f t="shared" si="1016"/>
        <v>1</v>
      </c>
      <c r="AL737" s="309">
        <f>AL700+AL704+AL709</f>
        <v>18741.143410000001</v>
      </c>
      <c r="AM737" s="355"/>
      <c r="AN737" s="355"/>
      <c r="AO737" s="355"/>
      <c r="AP737" s="308">
        <f>AP700+AP704+AP709</f>
        <v>0</v>
      </c>
      <c r="AQ737" s="308"/>
      <c r="AR737" s="309">
        <f>AR716</f>
        <v>274761.59999999998</v>
      </c>
      <c r="AS737" s="515">
        <f t="shared" si="1017"/>
        <v>1</v>
      </c>
      <c r="AT737" s="310" t="e">
        <f t="shared" ref="AT737:BE737" si="1032">AT700+AT704+AT709</f>
        <v>#REF!</v>
      </c>
      <c r="AU737" s="310" t="e">
        <f t="shared" si="1032"/>
        <v>#REF!</v>
      </c>
      <c r="AV737" s="310" t="e">
        <f t="shared" si="1032"/>
        <v>#REF!</v>
      </c>
      <c r="AW737" s="310" t="e">
        <f t="shared" si="1032"/>
        <v>#REF!</v>
      </c>
      <c r="AX737" s="310" t="e">
        <f t="shared" si="1032"/>
        <v>#REF!</v>
      </c>
      <c r="AY737" s="310" t="e">
        <f t="shared" si="1032"/>
        <v>#REF!</v>
      </c>
      <c r="AZ737" s="310" t="e">
        <f t="shared" si="1032"/>
        <v>#REF!</v>
      </c>
      <c r="BA737" s="310" t="e">
        <f t="shared" si="1032"/>
        <v>#REF!</v>
      </c>
      <c r="BB737" s="310" t="e">
        <f t="shared" si="1032"/>
        <v>#REF!</v>
      </c>
      <c r="BC737" s="310" t="e">
        <f t="shared" si="1032"/>
        <v>#REF!</v>
      </c>
      <c r="BD737" s="310" t="e">
        <f t="shared" si="1032"/>
        <v>#REF!</v>
      </c>
      <c r="BE737" s="311">
        <f t="shared" si="1032"/>
        <v>18531.192079999997</v>
      </c>
      <c r="BF737" s="341">
        <f t="shared" si="1028"/>
        <v>6.7444621373583494E-2</v>
      </c>
      <c r="BG737" s="310">
        <f>BG700+BG704+BG709</f>
        <v>0</v>
      </c>
      <c r="BH737" s="405">
        <v>0</v>
      </c>
      <c r="BI737" s="310"/>
      <c r="BJ737" s="310"/>
      <c r="BK737" s="311">
        <f>BK700+BK704+BK709</f>
        <v>18531.192079999997</v>
      </c>
      <c r="BL737" s="405">
        <f t="shared" si="1030"/>
        <v>6.7444621373583494E-2</v>
      </c>
    </row>
    <row r="738" spans="2:66" s="99" customFormat="1" ht="64.5" customHeight="1" x14ac:dyDescent="0.25">
      <c r="B738" s="564" t="s">
        <v>58</v>
      </c>
      <c r="C738" s="564"/>
      <c r="D738" s="416" t="e">
        <f>D590+D637</f>
        <v>#REF!</v>
      </c>
      <c r="E738" s="416">
        <f>E590+E637</f>
        <v>0</v>
      </c>
      <c r="F738" s="416">
        <f>F590+F637</f>
        <v>0</v>
      </c>
      <c r="G738" s="416">
        <f>G590+G637</f>
        <v>0</v>
      </c>
      <c r="H738" s="416">
        <f>I738+J738</f>
        <v>0</v>
      </c>
      <c r="I738" s="416">
        <f>I590+I637</f>
        <v>0</v>
      </c>
      <c r="J738" s="416">
        <f>J590+J637</f>
        <v>0</v>
      </c>
      <c r="K738" s="417">
        <f>L738+N738+O738</f>
        <v>451428.82919999998</v>
      </c>
      <c r="L738" s="417">
        <f>L652+L702</f>
        <v>0</v>
      </c>
      <c r="M738" s="417"/>
      <c r="N738" s="417">
        <f>N652+N702</f>
        <v>0</v>
      </c>
      <c r="O738" s="417">
        <f>O735</f>
        <v>451428.82919999998</v>
      </c>
      <c r="P738" s="417">
        <f t="shared" si="1025"/>
        <v>59747.23633</v>
      </c>
      <c r="Q738" s="438">
        <f t="shared" si="1022"/>
        <v>0.13235139730858819</v>
      </c>
      <c r="R738" s="417">
        <f t="shared" si="1025"/>
        <v>0</v>
      </c>
      <c r="S738" s="438">
        <f>S711+S700</f>
        <v>0</v>
      </c>
      <c r="T738" s="438"/>
      <c r="U738" s="438"/>
      <c r="V738" s="417">
        <f t="shared" ref="V738" si="1033">V716+V732</f>
        <v>0</v>
      </c>
      <c r="W738" s="416"/>
      <c r="X738" s="417">
        <f t="shared" ref="X738" si="1034">X716+X732</f>
        <v>59747.23633</v>
      </c>
      <c r="Y738" s="438">
        <f t="shared" si="1027"/>
        <v>0.13235139730858819</v>
      </c>
      <c r="Z738" s="417">
        <f>AB738+AF738+AH738</f>
        <v>163806.08703999995</v>
      </c>
      <c r="AA738" s="438">
        <f t="shared" si="1023"/>
        <v>0.36286137801674978</v>
      </c>
      <c r="AB738" s="416"/>
      <c r="AC738" s="438"/>
      <c r="AD738" s="438"/>
      <c r="AE738" s="438"/>
      <c r="AF738" s="416"/>
      <c r="AG738" s="416"/>
      <c r="AH738" s="417">
        <f>AH735</f>
        <v>163806.08703999995</v>
      </c>
      <c r="AI738" s="438">
        <f t="shared" si="1024"/>
        <v>0.36286137801674978</v>
      </c>
      <c r="AJ738" s="417">
        <f t="shared" si="1020"/>
        <v>451428.82919999998</v>
      </c>
      <c r="AK738" s="528">
        <f t="shared" si="1016"/>
        <v>1</v>
      </c>
      <c r="AL738" s="417">
        <v>0</v>
      </c>
      <c r="AM738" s="355"/>
      <c r="AN738" s="355"/>
      <c r="AO738" s="355"/>
      <c r="AP738" s="416">
        <v>0</v>
      </c>
      <c r="AQ738" s="416"/>
      <c r="AR738" s="417">
        <f>AR735</f>
        <v>451428.82919999998</v>
      </c>
      <c r="AS738" s="515">
        <f t="shared" si="1017"/>
        <v>1</v>
      </c>
      <c r="AT738" s="418" t="e">
        <f>#REF!+AT702</f>
        <v>#REF!</v>
      </c>
      <c r="AU738" s="418" t="e">
        <f>#REF!+AU702</f>
        <v>#REF!</v>
      </c>
      <c r="AV738" s="418" t="e">
        <f>#REF!+AV702</f>
        <v>#REF!</v>
      </c>
      <c r="AW738" s="418" t="e">
        <f>#REF!+AW702</f>
        <v>#REF!</v>
      </c>
      <c r="AX738" s="418" t="e">
        <f>#REF!+AX702</f>
        <v>#REF!</v>
      </c>
      <c r="AY738" s="418" t="e">
        <f>#REF!+AY702</f>
        <v>#REF!</v>
      </c>
      <c r="AZ738" s="418" t="e">
        <f>#REF!+AZ702</f>
        <v>#REF!</v>
      </c>
      <c r="BA738" s="418" t="e">
        <f>#REF!+BA702</f>
        <v>#REF!</v>
      </c>
      <c r="BB738" s="418" t="e">
        <f>#REF!+BB702</f>
        <v>#REF!</v>
      </c>
      <c r="BC738" s="418" t="e">
        <f>#REF!+BC702</f>
        <v>#REF!</v>
      </c>
      <c r="BD738" s="418" t="e">
        <f>#REF!+BD702</f>
        <v>#REF!</v>
      </c>
      <c r="BE738" s="419">
        <f>BG738+BI738+BK738</f>
        <v>9270.0685599999997</v>
      </c>
      <c r="BF738" s="440">
        <f t="shared" si="1028"/>
        <v>2.0534950274283457E-2</v>
      </c>
      <c r="BG738" s="418">
        <v>0</v>
      </c>
      <c r="BH738" s="511">
        <v>0</v>
      </c>
      <c r="BI738" s="418"/>
      <c r="BJ738" s="418"/>
      <c r="BK738" s="418">
        <f>BK652+BK702</f>
        <v>9270.0685599999997</v>
      </c>
      <c r="BL738" s="511">
        <f t="shared" si="1030"/>
        <v>2.0534950274283457E-2</v>
      </c>
      <c r="BM738" s="98"/>
      <c r="BN738" s="98"/>
    </row>
    <row r="739" spans="2:66" s="36" customFormat="1" ht="46.5" hidden="1" customHeight="1" x14ac:dyDescent="0.25">
      <c r="B739" s="308"/>
      <c r="C739" s="199"/>
      <c r="D739" s="308"/>
      <c r="E739" s="308"/>
      <c r="F739" s="308"/>
      <c r="G739" s="308"/>
      <c r="H739" s="308"/>
      <c r="I739" s="308"/>
      <c r="J739" s="308"/>
      <c r="K739" s="309"/>
      <c r="L739" s="309"/>
      <c r="M739" s="309"/>
      <c r="N739" s="309"/>
      <c r="O739" s="309"/>
      <c r="P739" s="309"/>
      <c r="Q739" s="515"/>
      <c r="R739" s="308"/>
      <c r="S739" s="308"/>
      <c r="T739" s="308"/>
      <c r="U739" s="308"/>
      <c r="V739" s="308"/>
      <c r="W739" s="308"/>
      <c r="X739" s="309"/>
      <c r="Y739" s="515"/>
      <c r="Z739" s="309"/>
      <c r="AA739" s="515"/>
      <c r="AB739" s="308"/>
      <c r="AC739" s="308"/>
      <c r="AD739" s="308"/>
      <c r="AE739" s="308"/>
      <c r="AF739" s="308"/>
      <c r="AG739" s="308"/>
      <c r="AH739" s="309"/>
      <c r="AI739" s="515"/>
      <c r="AJ739" s="309"/>
      <c r="AK739" s="515"/>
      <c r="AL739" s="308"/>
      <c r="AM739" s="355"/>
      <c r="AN739" s="355"/>
      <c r="AO739" s="355"/>
      <c r="AP739" s="308"/>
      <c r="AQ739" s="308"/>
      <c r="AR739" s="309"/>
      <c r="AS739" s="515"/>
      <c r="AT739" s="529"/>
      <c r="AU739" s="529"/>
      <c r="AV739" s="529"/>
      <c r="AW739" s="529"/>
      <c r="AX739" s="529"/>
      <c r="AY739" s="529"/>
      <c r="AZ739" s="529"/>
      <c r="BA739" s="529"/>
      <c r="BB739" s="529"/>
      <c r="BC739" s="529"/>
      <c r="BD739" s="529"/>
      <c r="BE739" s="530"/>
      <c r="BF739" s="527"/>
      <c r="BG739" s="529"/>
      <c r="BH739" s="529"/>
      <c r="BI739" s="529"/>
      <c r="BJ739" s="529"/>
      <c r="BK739" s="530"/>
      <c r="BL739" s="527"/>
    </row>
    <row r="740" spans="2:66" s="38" customFormat="1" ht="60.75" customHeight="1" x14ac:dyDescent="0.25">
      <c r="B740" s="560" t="s">
        <v>276</v>
      </c>
      <c r="C740" s="561"/>
      <c r="D740" s="561"/>
      <c r="E740" s="561"/>
      <c r="F740" s="561"/>
      <c r="G740" s="561"/>
      <c r="H740" s="561"/>
      <c r="I740" s="561"/>
      <c r="J740" s="561"/>
      <c r="K740" s="561"/>
      <c r="L740" s="561"/>
      <c r="M740" s="561"/>
      <c r="N740" s="561"/>
      <c r="O740" s="561"/>
      <c r="P740" s="561"/>
      <c r="Q740" s="561"/>
      <c r="R740" s="561"/>
      <c r="S740" s="561"/>
      <c r="T740" s="561"/>
      <c r="U740" s="561"/>
      <c r="V740" s="561"/>
      <c r="W740" s="561"/>
      <c r="X740" s="561"/>
      <c r="Y740" s="561"/>
      <c r="Z740" s="561"/>
      <c r="AA740" s="561"/>
      <c r="AB740" s="561"/>
      <c r="AC740" s="561"/>
      <c r="AD740" s="561"/>
      <c r="AE740" s="561"/>
      <c r="AF740" s="561"/>
      <c r="AG740" s="561"/>
      <c r="AH740" s="561"/>
      <c r="AI740" s="561"/>
      <c r="AJ740" s="561"/>
      <c r="AK740" s="561"/>
      <c r="AL740" s="561"/>
      <c r="AM740" s="561"/>
      <c r="AN740" s="561"/>
      <c r="AO740" s="561"/>
      <c r="AP740" s="561"/>
      <c r="AQ740" s="561"/>
      <c r="AR740" s="561"/>
      <c r="AS740" s="561"/>
      <c r="AT740" s="561"/>
      <c r="AU740" s="561"/>
      <c r="AV740" s="561"/>
      <c r="AW740" s="561"/>
      <c r="AX740" s="561"/>
      <c r="AY740" s="561"/>
      <c r="AZ740" s="561"/>
      <c r="BA740" s="561"/>
      <c r="BB740" s="561"/>
      <c r="BC740" s="561"/>
      <c r="BD740" s="561"/>
      <c r="BE740" s="561"/>
      <c r="BF740" s="561"/>
      <c r="BG740" s="561"/>
      <c r="BH740" s="561"/>
      <c r="BI740" s="561"/>
      <c r="BJ740" s="561"/>
      <c r="BK740" s="561"/>
      <c r="BL740" s="561"/>
    </row>
    <row r="741" spans="2:66" s="85" customFormat="1" ht="66" customHeight="1" x14ac:dyDescent="0.25">
      <c r="B741" s="483" t="s">
        <v>60</v>
      </c>
      <c r="C741" s="212" t="s">
        <v>277</v>
      </c>
      <c r="D741" s="347"/>
      <c r="E741" s="347">
        <f>F741+G741</f>
        <v>20000</v>
      </c>
      <c r="F741" s="347">
        <f>20000</f>
        <v>20000</v>
      </c>
      <c r="G741" s="347">
        <f>G742+G743</f>
        <v>0</v>
      </c>
      <c r="H741" s="347"/>
      <c r="I741" s="347"/>
      <c r="J741" s="347"/>
      <c r="K741" s="348">
        <f>L741</f>
        <v>7859.2604799999999</v>
      </c>
      <c r="L741" s="348">
        <v>7859.2604799999999</v>
      </c>
      <c r="M741" s="348"/>
      <c r="N741" s="348">
        <v>0</v>
      </c>
      <c r="O741" s="348">
        <v>0</v>
      </c>
      <c r="P741" s="348">
        <f>R741+X741</f>
        <v>3408.5383000000002</v>
      </c>
      <c r="Q741" s="349">
        <f>P741/K741</f>
        <v>0.43369707731076501</v>
      </c>
      <c r="R741" s="348">
        <f>AB741</f>
        <v>3408.5383000000002</v>
      </c>
      <c r="S741" s="349">
        <f>R741/L741</f>
        <v>0.43369707731076501</v>
      </c>
      <c r="T741" s="349"/>
      <c r="U741" s="349"/>
      <c r="V741" s="347"/>
      <c r="W741" s="347"/>
      <c r="X741" s="347"/>
      <c r="Y741" s="349"/>
      <c r="Z741" s="348">
        <f>AB741+AF741+AH741</f>
        <v>3408.5383000000002</v>
      </c>
      <c r="AA741" s="349">
        <f>Z741/K741</f>
        <v>0.43369707731076501</v>
      </c>
      <c r="AB741" s="348">
        <v>3408.5383000000002</v>
      </c>
      <c r="AC741" s="349">
        <f>AB741/L741</f>
        <v>0.43369707731076501</v>
      </c>
      <c r="AD741" s="349"/>
      <c r="AE741" s="349"/>
      <c r="AF741" s="347"/>
      <c r="AG741" s="347"/>
      <c r="AH741" s="347"/>
      <c r="AI741" s="347"/>
      <c r="AJ741" s="348">
        <f>AL741+AR741</f>
        <v>3408.5383000000002</v>
      </c>
      <c r="AK741" s="349">
        <f>AJ741/K741</f>
        <v>0.43369707731076501</v>
      </c>
      <c r="AL741" s="348">
        <f>AB741</f>
        <v>3408.5383000000002</v>
      </c>
      <c r="AM741" s="338">
        <f>AL741/L741</f>
        <v>0.43369707731076501</v>
      </c>
      <c r="AN741" s="338"/>
      <c r="AO741" s="338"/>
      <c r="AP741" s="347"/>
      <c r="AQ741" s="347"/>
      <c r="AR741" s="347"/>
      <c r="AS741" s="347"/>
      <c r="AT741" s="350">
        <f>AP741</f>
        <v>0</v>
      </c>
      <c r="AU741" s="350"/>
      <c r="AV741" s="350"/>
      <c r="AW741" s="350">
        <f>AX741</f>
        <v>0</v>
      </c>
      <c r="AX741" s="350">
        <f>AT741</f>
        <v>0</v>
      </c>
      <c r="AY741" s="350"/>
      <c r="AZ741" s="350"/>
      <c r="BA741" s="350">
        <f>BB741</f>
        <v>0</v>
      </c>
      <c r="BB741" s="350">
        <f>AF741</f>
        <v>0</v>
      </c>
      <c r="BC741" s="350"/>
      <c r="BD741" s="350"/>
      <c r="BE741" s="352">
        <f>BG741+BK741</f>
        <v>4450.7221799999998</v>
      </c>
      <c r="BF741" s="353">
        <f>BE741/K741</f>
        <v>0.56630292268923499</v>
      </c>
      <c r="BG741" s="352">
        <f>L741-AB741</f>
        <v>4450.7221799999998</v>
      </c>
      <c r="BH741" s="353">
        <f>BG741/L741</f>
        <v>0.56630292268923499</v>
      </c>
      <c r="BI741" s="350"/>
      <c r="BJ741" s="350"/>
      <c r="BK741" s="350"/>
      <c r="BL741" s="350"/>
    </row>
    <row r="742" spans="2:66" s="38" customFormat="1" ht="18" hidden="1" customHeight="1" x14ac:dyDescent="0.25">
      <c r="B742" s="232" t="s">
        <v>278</v>
      </c>
      <c r="C742" s="186"/>
      <c r="D742" s="303"/>
      <c r="E742" s="303"/>
      <c r="F742" s="303"/>
      <c r="G742" s="303"/>
      <c r="H742" s="303"/>
      <c r="I742" s="303"/>
      <c r="J742" s="303"/>
      <c r="K742" s="348">
        <f t="shared" ref="K742:K743" si="1035">L742</f>
        <v>0</v>
      </c>
      <c r="L742" s="229"/>
      <c r="M742" s="229"/>
      <c r="N742" s="229"/>
      <c r="O742" s="229"/>
      <c r="P742" s="348">
        <f t="shared" ref="P742:P744" si="1036">R742+X742</f>
        <v>0</v>
      </c>
      <c r="Q742" s="349" t="e">
        <f t="shared" ref="Q742:Q743" si="1037">P742/K742</f>
        <v>#DIV/0!</v>
      </c>
      <c r="R742" s="229"/>
      <c r="S742" s="349"/>
      <c r="T742" s="349"/>
      <c r="U742" s="349"/>
      <c r="V742" s="303"/>
      <c r="W742" s="303"/>
      <c r="X742" s="303"/>
      <c r="Y742" s="342"/>
      <c r="Z742" s="348">
        <f t="shared" ref="Z742:Z744" si="1038">AB742+AF742+AH742</f>
        <v>0</v>
      </c>
      <c r="AA742" s="349" t="e">
        <f t="shared" ref="AA742:AA744" si="1039">Z742/K742</f>
        <v>#DIV/0!</v>
      </c>
      <c r="AB742" s="303"/>
      <c r="AC742" s="303"/>
      <c r="AD742" s="303"/>
      <c r="AE742" s="303"/>
      <c r="AF742" s="303"/>
      <c r="AG742" s="303"/>
      <c r="AH742" s="303"/>
      <c r="AI742" s="303"/>
      <c r="AJ742" s="348">
        <f t="shared" ref="AJ742:AJ744" si="1040">AL742+AR742</f>
        <v>0</v>
      </c>
      <c r="AK742" s="349" t="e">
        <f t="shared" ref="AK742:AK744" si="1041">AJ742/K742</f>
        <v>#DIV/0!</v>
      </c>
      <c r="AL742" s="303"/>
      <c r="AM742" s="355"/>
      <c r="AN742" s="355"/>
      <c r="AO742" s="355"/>
      <c r="AP742" s="303"/>
      <c r="AQ742" s="303"/>
      <c r="AR742" s="303"/>
      <c r="AS742" s="303"/>
      <c r="AT742" s="331"/>
      <c r="AU742" s="331"/>
      <c r="AV742" s="331"/>
      <c r="AW742" s="331"/>
      <c r="AX742" s="331"/>
      <c r="AY742" s="331"/>
      <c r="AZ742" s="331"/>
      <c r="BA742" s="331"/>
      <c r="BB742" s="331"/>
      <c r="BC742" s="331"/>
      <c r="BD742" s="331"/>
      <c r="BE742" s="352">
        <f t="shared" ref="BE742:BE744" si="1042">BG742+BK742</f>
        <v>0</v>
      </c>
      <c r="BF742" s="353" t="e">
        <f t="shared" ref="BF742:BF744" si="1043">BE742/K742</f>
        <v>#DIV/0!</v>
      </c>
      <c r="BG742" s="331"/>
      <c r="BH742" s="353" t="e">
        <f t="shared" ref="BH742:BH743" si="1044">BG742/L742</f>
        <v>#DIV/0!</v>
      </c>
      <c r="BI742" s="331"/>
      <c r="BJ742" s="331"/>
      <c r="BK742" s="331"/>
      <c r="BL742" s="331"/>
    </row>
    <row r="743" spans="2:66" s="38" customFormat="1" ht="21" hidden="1" customHeight="1" x14ac:dyDescent="0.25">
      <c r="B743" s="232" t="s">
        <v>279</v>
      </c>
      <c r="C743" s="186"/>
      <c r="D743" s="303"/>
      <c r="E743" s="303"/>
      <c r="F743" s="303"/>
      <c r="G743" s="303"/>
      <c r="H743" s="303"/>
      <c r="I743" s="303"/>
      <c r="J743" s="303"/>
      <c r="K743" s="348">
        <f t="shared" si="1035"/>
        <v>0</v>
      </c>
      <c r="L743" s="229"/>
      <c r="M743" s="229"/>
      <c r="N743" s="229"/>
      <c r="O743" s="229"/>
      <c r="P743" s="348">
        <f t="shared" si="1036"/>
        <v>0</v>
      </c>
      <c r="Q743" s="349" t="e">
        <f t="shared" si="1037"/>
        <v>#DIV/0!</v>
      </c>
      <c r="R743" s="229"/>
      <c r="S743" s="349"/>
      <c r="T743" s="349"/>
      <c r="U743" s="349"/>
      <c r="V743" s="303"/>
      <c r="W743" s="303"/>
      <c r="X743" s="303"/>
      <c r="Y743" s="342"/>
      <c r="Z743" s="348">
        <f t="shared" si="1038"/>
        <v>0</v>
      </c>
      <c r="AA743" s="349" t="e">
        <f t="shared" si="1039"/>
        <v>#DIV/0!</v>
      </c>
      <c r="AB743" s="303"/>
      <c r="AC743" s="303"/>
      <c r="AD743" s="303"/>
      <c r="AE743" s="303"/>
      <c r="AF743" s="303"/>
      <c r="AG743" s="303"/>
      <c r="AH743" s="303"/>
      <c r="AI743" s="303"/>
      <c r="AJ743" s="348">
        <f t="shared" si="1040"/>
        <v>0</v>
      </c>
      <c r="AK743" s="349" t="e">
        <f t="shared" si="1041"/>
        <v>#DIV/0!</v>
      </c>
      <c r="AL743" s="303"/>
      <c r="AM743" s="355"/>
      <c r="AN743" s="355"/>
      <c r="AO743" s="355"/>
      <c r="AP743" s="303"/>
      <c r="AQ743" s="303"/>
      <c r="AR743" s="303"/>
      <c r="AS743" s="303"/>
      <c r="AT743" s="331"/>
      <c r="AU743" s="331"/>
      <c r="AV743" s="331"/>
      <c r="AW743" s="331"/>
      <c r="AX743" s="331"/>
      <c r="AY743" s="331"/>
      <c r="AZ743" s="331"/>
      <c r="BA743" s="331"/>
      <c r="BB743" s="331"/>
      <c r="BC743" s="331"/>
      <c r="BD743" s="331"/>
      <c r="BE743" s="352">
        <f t="shared" si="1042"/>
        <v>0</v>
      </c>
      <c r="BF743" s="353" t="e">
        <f t="shared" si="1043"/>
        <v>#DIV/0!</v>
      </c>
      <c r="BG743" s="331"/>
      <c r="BH743" s="353" t="e">
        <f t="shared" si="1044"/>
        <v>#DIV/0!</v>
      </c>
      <c r="BI743" s="331"/>
      <c r="BJ743" s="331"/>
      <c r="BK743" s="331"/>
      <c r="BL743" s="331"/>
    </row>
    <row r="744" spans="2:66" s="38" customFormat="1" ht="92.25" hidden="1" customHeight="1" x14ac:dyDescent="0.25">
      <c r="B744" s="483" t="s">
        <v>67</v>
      </c>
      <c r="C744" s="212" t="s">
        <v>310</v>
      </c>
      <c r="D744" s="303"/>
      <c r="E744" s="303"/>
      <c r="F744" s="303"/>
      <c r="G744" s="303"/>
      <c r="H744" s="303"/>
      <c r="I744" s="303"/>
      <c r="J744" s="303"/>
      <c r="K744" s="348">
        <f>O744</f>
        <v>0</v>
      </c>
      <c r="L744" s="348">
        <v>0</v>
      </c>
      <c r="M744" s="348"/>
      <c r="N744" s="348">
        <v>0</v>
      </c>
      <c r="O744" s="348">
        <v>0</v>
      </c>
      <c r="P744" s="348">
        <f t="shared" si="1036"/>
        <v>0</v>
      </c>
      <c r="Q744" s="349" t="e">
        <f>P744/K744</f>
        <v>#DIV/0!</v>
      </c>
      <c r="R744" s="348">
        <v>0</v>
      </c>
      <c r="S744" s="349">
        <v>0</v>
      </c>
      <c r="T744" s="349"/>
      <c r="U744" s="349"/>
      <c r="V744" s="347">
        <v>0</v>
      </c>
      <c r="W744" s="347">
        <v>0</v>
      </c>
      <c r="X744" s="348"/>
      <c r="Y744" s="349" t="e">
        <f>X744/O744</f>
        <v>#DIV/0!</v>
      </c>
      <c r="Z744" s="348">
        <f t="shared" si="1038"/>
        <v>0</v>
      </c>
      <c r="AA744" s="349" t="e">
        <f t="shared" si="1039"/>
        <v>#DIV/0!</v>
      </c>
      <c r="AB744" s="303"/>
      <c r="AC744" s="303"/>
      <c r="AD744" s="303"/>
      <c r="AE744" s="303"/>
      <c r="AF744" s="303"/>
      <c r="AG744" s="303"/>
      <c r="AH744" s="348">
        <f>X744</f>
        <v>0</v>
      </c>
      <c r="AI744" s="349" t="e">
        <f>AH744/X744</f>
        <v>#DIV/0!</v>
      </c>
      <c r="AJ744" s="348">
        <f t="shared" si="1040"/>
        <v>0</v>
      </c>
      <c r="AK744" s="349" t="e">
        <f t="shared" si="1041"/>
        <v>#DIV/0!</v>
      </c>
      <c r="AL744" s="348">
        <v>0</v>
      </c>
      <c r="AM744" s="338">
        <v>0</v>
      </c>
      <c r="AN744" s="338"/>
      <c r="AO744" s="338"/>
      <c r="AP744" s="348">
        <v>0</v>
      </c>
      <c r="AQ744" s="349">
        <v>0</v>
      </c>
      <c r="AR744" s="348">
        <f>AH744</f>
        <v>0</v>
      </c>
      <c r="AS744" s="349" t="e">
        <f>AR744/O744</f>
        <v>#DIV/0!</v>
      </c>
      <c r="AT744" s="331"/>
      <c r="AU744" s="331"/>
      <c r="AV744" s="331"/>
      <c r="AW744" s="331"/>
      <c r="AX744" s="331"/>
      <c r="AY744" s="331"/>
      <c r="AZ744" s="331"/>
      <c r="BA744" s="331"/>
      <c r="BB744" s="331"/>
      <c r="BC744" s="331"/>
      <c r="BD744" s="331"/>
      <c r="BE744" s="352">
        <f t="shared" si="1042"/>
        <v>0</v>
      </c>
      <c r="BF744" s="353" t="e">
        <f t="shared" si="1043"/>
        <v>#DIV/0!</v>
      </c>
      <c r="BG744" s="352">
        <v>0</v>
      </c>
      <c r="BH744" s="353">
        <v>0</v>
      </c>
      <c r="BI744" s="352">
        <v>0</v>
      </c>
      <c r="BJ744" s="353">
        <v>0</v>
      </c>
      <c r="BK744" s="352">
        <f>BC744</f>
        <v>0</v>
      </c>
      <c r="BL744" s="353" t="e">
        <f>BK744/O744</f>
        <v>#DIV/0!</v>
      </c>
    </row>
    <row r="745" spans="2:66" s="70" customFormat="1" ht="45.75" hidden="1" customHeight="1" x14ac:dyDescent="0.2">
      <c r="B745" s="551" t="s">
        <v>280</v>
      </c>
      <c r="C745" s="551"/>
      <c r="D745" s="303" t="e">
        <f>D608+#REF!+D636+D741+D744</f>
        <v>#REF!</v>
      </c>
      <c r="E745" s="303" t="e">
        <f>E608+#REF!+E636+E741+E744</f>
        <v>#REF!</v>
      </c>
      <c r="F745" s="303" t="e">
        <f>F608+#REF!+F636+F741+F744</f>
        <v>#REF!</v>
      </c>
      <c r="G745" s="303" t="e">
        <f>G608+#REF!+G636+G741+G744</f>
        <v>#REF!</v>
      </c>
      <c r="H745" s="303" t="e">
        <f>H608+#REF!+H636+H741+H744</f>
        <v>#REF!</v>
      </c>
      <c r="I745" s="303" t="e">
        <f>I608+#REF!+I636+I741+I744</f>
        <v>#REF!</v>
      </c>
      <c r="J745" s="303" t="e">
        <f>J608+#REF!+J636+J741+J744</f>
        <v>#REF!</v>
      </c>
      <c r="K745" s="303" t="e">
        <f>K608+#REF!+K636+K741+K744</f>
        <v>#REF!</v>
      </c>
      <c r="L745" s="303" t="e">
        <f>L608+#REF!+L636+L741+L744</f>
        <v>#REF!</v>
      </c>
      <c r="M745" s="303"/>
      <c r="N745" s="303" t="e">
        <f>N608+#REF!+N636+N741+N744</f>
        <v>#REF!</v>
      </c>
      <c r="O745" s="303" t="e">
        <f>O608+#REF!+O636+O741+O744</f>
        <v>#REF!</v>
      </c>
      <c r="P745" s="303" t="e">
        <f>P608+#REF!+P636+P741+P744</f>
        <v>#REF!</v>
      </c>
      <c r="Q745" s="303"/>
      <c r="R745" s="303" t="e">
        <f>R608+#REF!+R636+R741+R744</f>
        <v>#REF!</v>
      </c>
      <c r="S745" s="303"/>
      <c r="T745" s="303"/>
      <c r="U745" s="303"/>
      <c r="V745" s="303" t="e">
        <f>V608+#REF!+V636+V741+V744</f>
        <v>#REF!</v>
      </c>
      <c r="W745" s="303"/>
      <c r="X745" s="303" t="e">
        <f>X608+#REF!+X636+X741+X744</f>
        <v>#REF!</v>
      </c>
      <c r="Y745" s="303"/>
      <c r="Z745" s="303" t="e">
        <f>Z608+#REF!+Z636+Z741+Z744</f>
        <v>#REF!</v>
      </c>
      <c r="AA745" s="303"/>
      <c r="AB745" s="303" t="e">
        <f>AB608+#REF!+AB636+AB741+AB744</f>
        <v>#REF!</v>
      </c>
      <c r="AC745" s="303"/>
      <c r="AD745" s="303"/>
      <c r="AE745" s="303"/>
      <c r="AF745" s="303" t="e">
        <f>AF608+#REF!+AF636+AF741+AF744</f>
        <v>#REF!</v>
      </c>
      <c r="AG745" s="303"/>
      <c r="AH745" s="303" t="e">
        <f>AH608+#REF!+AH636+AH741+AH744</f>
        <v>#REF!</v>
      </c>
      <c r="AI745" s="303"/>
      <c r="AJ745" s="303" t="e">
        <f>AJ608+#REF!+AJ636+AJ741+AJ744</f>
        <v>#REF!</v>
      </c>
      <c r="AK745" s="303"/>
      <c r="AL745" s="303" t="e">
        <f>AL608+#REF!+AL636+AL741+AL744</f>
        <v>#REF!</v>
      </c>
      <c r="AM745" s="355"/>
      <c r="AN745" s="355"/>
      <c r="AO745" s="355"/>
      <c r="AP745" s="303" t="e">
        <f>AP608+#REF!+AP636+AP741+AP744</f>
        <v>#REF!</v>
      </c>
      <c r="AQ745" s="303"/>
      <c r="AR745" s="303" t="e">
        <f>AR608+#REF!+AR636+AR741+AR744</f>
        <v>#REF!</v>
      </c>
      <c r="AS745" s="303"/>
      <c r="AT745" s="331" t="e">
        <f>AT608+#REF!+AT636+AT741+AT744</f>
        <v>#REF!</v>
      </c>
      <c r="AU745" s="331" t="e">
        <f>AU608+#REF!+AU636+AU741+AU744</f>
        <v>#REF!</v>
      </c>
      <c r="AV745" s="331" t="e">
        <f>AV608+#REF!+AV636+AV741+AV744</f>
        <v>#REF!</v>
      </c>
      <c r="AW745" s="331" t="e">
        <f>AW608+#REF!+AW636+AW741+AW744</f>
        <v>#REF!</v>
      </c>
      <c r="AX745" s="331" t="e">
        <f>AX608+#REF!+AX636+AX741+AX744</f>
        <v>#REF!</v>
      </c>
      <c r="AY745" s="331" t="e">
        <f>AY608+#REF!+AY636+AY741+AY744</f>
        <v>#REF!</v>
      </c>
      <c r="AZ745" s="331" t="e">
        <f>AZ608+#REF!+AZ636+AZ741+AZ744</f>
        <v>#REF!</v>
      </c>
      <c r="BA745" s="331" t="e">
        <f>BA608+#REF!+BA636+BA741+BA744</f>
        <v>#REF!</v>
      </c>
      <c r="BB745" s="331" t="e">
        <f>BB608+#REF!+BB636+BB741+BB744</f>
        <v>#REF!</v>
      </c>
      <c r="BC745" s="331" t="e">
        <f>BC608+#REF!+BC636+BC741+BC744</f>
        <v>#REF!</v>
      </c>
      <c r="BD745" s="331" t="e">
        <f>BD608+#REF!+BD636+BD741+BD744</f>
        <v>#REF!</v>
      </c>
      <c r="BE745" s="331" t="e">
        <f>BE608+#REF!+BE636+BE741+BE744</f>
        <v>#REF!</v>
      </c>
      <c r="BF745" s="331"/>
      <c r="BG745" s="331" t="e">
        <f>BG608+#REF!+BG636+BG741+BG744</f>
        <v>#REF!</v>
      </c>
      <c r="BH745" s="331"/>
      <c r="BI745" s="331" t="e">
        <f>BI608+#REF!+BI636+BI741+BI744</f>
        <v>#REF!</v>
      </c>
      <c r="BJ745" s="331"/>
      <c r="BK745" s="331" t="e">
        <f>BK608+#REF!+BK636+BK741+BK744</f>
        <v>#REF!</v>
      </c>
      <c r="BL745" s="331"/>
    </row>
    <row r="746" spans="2:66" s="70" customFormat="1" ht="10.5" hidden="1" customHeight="1" x14ac:dyDescent="0.3">
      <c r="B746" s="535"/>
      <c r="C746" s="228"/>
      <c r="D746" s="536"/>
      <c r="E746" s="536"/>
      <c r="F746" s="536"/>
      <c r="G746" s="536"/>
      <c r="H746" s="536"/>
      <c r="I746" s="536"/>
      <c r="J746" s="536"/>
      <c r="K746" s="536"/>
      <c r="L746" s="536"/>
      <c r="M746" s="536"/>
      <c r="N746" s="536"/>
      <c r="O746" s="536"/>
      <c r="P746" s="536"/>
      <c r="Q746" s="536"/>
      <c r="R746" s="536"/>
      <c r="S746" s="536"/>
      <c r="T746" s="536"/>
      <c r="U746" s="536"/>
      <c r="V746" s="536"/>
      <c r="W746" s="536"/>
      <c r="X746" s="536"/>
      <c r="Y746" s="536"/>
      <c r="Z746" s="536"/>
      <c r="AA746" s="536"/>
      <c r="AB746" s="536"/>
      <c r="AC746" s="536"/>
      <c r="AD746" s="536"/>
      <c r="AE746" s="536"/>
      <c r="AF746" s="536"/>
      <c r="AG746" s="536"/>
      <c r="AH746" s="536"/>
      <c r="AI746" s="536"/>
      <c r="AJ746" s="536"/>
      <c r="AK746" s="537"/>
      <c r="AL746" s="536"/>
      <c r="AM746" s="536"/>
      <c r="AN746" s="536"/>
      <c r="AO746" s="536"/>
      <c r="AP746" s="536"/>
      <c r="AQ746" s="536"/>
      <c r="AR746" s="536"/>
      <c r="AS746" s="536"/>
      <c r="AT746" s="538"/>
      <c r="AU746" s="538"/>
      <c r="AV746" s="538"/>
      <c r="AW746" s="538"/>
      <c r="AX746" s="538"/>
      <c r="AY746" s="538"/>
      <c r="AZ746" s="538"/>
      <c r="BA746" s="538"/>
      <c r="BB746" s="538"/>
      <c r="BC746" s="538"/>
      <c r="BD746" s="538"/>
      <c r="BE746" s="538"/>
      <c r="BF746" s="538"/>
      <c r="BG746" s="538"/>
      <c r="BH746" s="538"/>
      <c r="BI746" s="538"/>
      <c r="BJ746" s="538"/>
      <c r="BK746" s="538"/>
      <c r="BL746" s="538"/>
    </row>
    <row r="747" spans="2:66" s="70" customFormat="1" ht="27.75" hidden="1" customHeight="1" x14ac:dyDescent="0.2">
      <c r="B747" s="551" t="s">
        <v>281</v>
      </c>
      <c r="C747" s="551"/>
      <c r="D747" s="303" t="e">
        <f>D608+#REF!</f>
        <v>#REF!</v>
      </c>
      <c r="E747" s="303" t="e">
        <f>E608+#REF!</f>
        <v>#REF!</v>
      </c>
      <c r="F747" s="303" t="e">
        <f>F608+#REF!</f>
        <v>#REF!</v>
      </c>
      <c r="G747" s="303" t="e">
        <f>G608+#REF!</f>
        <v>#REF!</v>
      </c>
      <c r="H747" s="303" t="e">
        <f>H608+#REF!</f>
        <v>#REF!</v>
      </c>
      <c r="I747" s="303" t="e">
        <f>I608+#REF!</f>
        <v>#REF!</v>
      </c>
      <c r="J747" s="303" t="e">
        <f>J608+#REF!</f>
        <v>#REF!</v>
      </c>
      <c r="K747" s="303" t="e">
        <f>K608+#REF!</f>
        <v>#REF!</v>
      </c>
      <c r="L747" s="303" t="e">
        <f>L608+#REF!</f>
        <v>#REF!</v>
      </c>
      <c r="M747" s="303"/>
      <c r="N747" s="303" t="e">
        <f>N608+#REF!</f>
        <v>#REF!</v>
      </c>
      <c r="O747" s="303" t="e">
        <f>O608+#REF!</f>
        <v>#REF!</v>
      </c>
      <c r="P747" s="303" t="e">
        <f>P608+#REF!</f>
        <v>#REF!</v>
      </c>
      <c r="Q747" s="303"/>
      <c r="R747" s="303" t="e">
        <f>R608+#REF!</f>
        <v>#REF!</v>
      </c>
      <c r="S747" s="303"/>
      <c r="T747" s="303"/>
      <c r="U747" s="303"/>
      <c r="V747" s="303" t="e">
        <f>V608+#REF!</f>
        <v>#REF!</v>
      </c>
      <c r="W747" s="303"/>
      <c r="X747" s="303" t="e">
        <f>X608+#REF!</f>
        <v>#REF!</v>
      </c>
      <c r="Y747" s="303"/>
      <c r="Z747" s="303" t="e">
        <f>Z608+#REF!</f>
        <v>#REF!</v>
      </c>
      <c r="AA747" s="303"/>
      <c r="AB747" s="303" t="e">
        <f>AB608+#REF!</f>
        <v>#REF!</v>
      </c>
      <c r="AC747" s="303"/>
      <c r="AD747" s="303"/>
      <c r="AE747" s="303"/>
      <c r="AF747" s="303" t="e">
        <f>AF608+#REF!</f>
        <v>#REF!</v>
      </c>
      <c r="AG747" s="303"/>
      <c r="AH747" s="303" t="e">
        <f>AH608+#REF!</f>
        <v>#REF!</v>
      </c>
      <c r="AI747" s="303"/>
      <c r="AJ747" s="303" t="e">
        <f>AJ608+#REF!</f>
        <v>#REF!</v>
      </c>
      <c r="AK747" s="303"/>
      <c r="AL747" s="303" t="e">
        <f>AL608+#REF!</f>
        <v>#REF!</v>
      </c>
      <c r="AM747" s="355"/>
      <c r="AN747" s="355"/>
      <c r="AO747" s="355"/>
      <c r="AP747" s="303" t="e">
        <f>AP608+#REF!</f>
        <v>#REF!</v>
      </c>
      <c r="AQ747" s="303"/>
      <c r="AR747" s="303" t="e">
        <f>AR608+#REF!</f>
        <v>#REF!</v>
      </c>
      <c r="AS747" s="303"/>
      <c r="AT747" s="331" t="e">
        <f>AT608+#REF!</f>
        <v>#REF!</v>
      </c>
      <c r="AU747" s="331" t="e">
        <f>AU608+#REF!</f>
        <v>#REF!</v>
      </c>
      <c r="AV747" s="331" t="e">
        <f>AV608+#REF!</f>
        <v>#REF!</v>
      </c>
      <c r="AW747" s="331" t="e">
        <f>AW608+#REF!</f>
        <v>#REF!</v>
      </c>
      <c r="AX747" s="331" t="e">
        <f>AX608+#REF!</f>
        <v>#REF!</v>
      </c>
      <c r="AY747" s="331" t="e">
        <f>AY608+#REF!</f>
        <v>#REF!</v>
      </c>
      <c r="AZ747" s="331" t="e">
        <f>AZ608+#REF!</f>
        <v>#REF!</v>
      </c>
      <c r="BA747" s="331" t="e">
        <f>BA608+#REF!</f>
        <v>#REF!</v>
      </c>
      <c r="BB747" s="331" t="e">
        <f>BB608+#REF!</f>
        <v>#REF!</v>
      </c>
      <c r="BC747" s="331" t="e">
        <f>BC608+#REF!</f>
        <v>#REF!</v>
      </c>
      <c r="BD747" s="331" t="e">
        <f>BD608+#REF!</f>
        <v>#REF!</v>
      </c>
      <c r="BE747" s="331" t="e">
        <f>BE608+#REF!</f>
        <v>#REF!</v>
      </c>
      <c r="BF747" s="331"/>
      <c r="BG747" s="331" t="e">
        <f>BG608+#REF!</f>
        <v>#REF!</v>
      </c>
      <c r="BH747" s="331"/>
      <c r="BI747" s="331" t="e">
        <f>BI608+#REF!</f>
        <v>#REF!</v>
      </c>
      <c r="BJ747" s="331"/>
      <c r="BK747" s="331" t="e">
        <f>BK608+#REF!</f>
        <v>#REF!</v>
      </c>
      <c r="BL747" s="331"/>
    </row>
    <row r="748" spans="2:66" s="70" customFormat="1" ht="29.25" hidden="1" customHeight="1" x14ac:dyDescent="0.2">
      <c r="B748" s="551" t="s">
        <v>282</v>
      </c>
      <c r="C748" s="551"/>
      <c r="D748" s="303">
        <v>0</v>
      </c>
      <c r="E748" s="303" t="e">
        <f>#REF!+E621</f>
        <v>#REF!</v>
      </c>
      <c r="F748" s="303" t="e">
        <f>#REF!+F621</f>
        <v>#REF!</v>
      </c>
      <c r="G748" s="303" t="e">
        <f>#REF!+G621</f>
        <v>#REF!</v>
      </c>
      <c r="H748" s="303" t="e">
        <f>#REF!+H621</f>
        <v>#REF!</v>
      </c>
      <c r="I748" s="303" t="e">
        <f>#REF!+I621</f>
        <v>#REF!</v>
      </c>
      <c r="J748" s="303" t="e">
        <f>#REF!+J621</f>
        <v>#REF!</v>
      </c>
      <c r="K748" s="303">
        <f>L748+N748+O748</f>
        <v>0</v>
      </c>
      <c r="L748" s="303">
        <v>0</v>
      </c>
      <c r="M748" s="303"/>
      <c r="N748" s="303">
        <v>0</v>
      </c>
      <c r="O748" s="303">
        <v>0</v>
      </c>
      <c r="P748" s="303">
        <f>R748+V748+X748</f>
        <v>0</v>
      </c>
      <c r="Q748" s="303"/>
      <c r="R748" s="303">
        <v>0</v>
      </c>
      <c r="S748" s="303"/>
      <c r="T748" s="303"/>
      <c r="U748" s="303"/>
      <c r="V748" s="303">
        <v>0</v>
      </c>
      <c r="W748" s="303"/>
      <c r="X748" s="303">
        <v>0</v>
      </c>
      <c r="Y748" s="303"/>
      <c r="Z748" s="303">
        <f>AB748+AF748+AH748</f>
        <v>0</v>
      </c>
      <c r="AA748" s="303"/>
      <c r="AB748" s="303">
        <v>0</v>
      </c>
      <c r="AC748" s="303"/>
      <c r="AD748" s="303"/>
      <c r="AE748" s="303"/>
      <c r="AF748" s="303">
        <v>0</v>
      </c>
      <c r="AG748" s="303"/>
      <c r="AH748" s="303">
        <v>0</v>
      </c>
      <c r="AI748" s="303"/>
      <c r="AJ748" s="303">
        <f>AL748+AP748+AR748</f>
        <v>0</v>
      </c>
      <c r="AK748" s="303"/>
      <c r="AL748" s="303">
        <v>0</v>
      </c>
      <c r="AM748" s="355"/>
      <c r="AN748" s="355"/>
      <c r="AO748" s="355"/>
      <c r="AP748" s="303">
        <v>0</v>
      </c>
      <c r="AQ748" s="303"/>
      <c r="AR748" s="303">
        <v>0</v>
      </c>
      <c r="AS748" s="303"/>
      <c r="AT748" s="331">
        <v>0</v>
      </c>
      <c r="AU748" s="331">
        <v>0</v>
      </c>
      <c r="AV748" s="331">
        <v>0</v>
      </c>
      <c r="AW748" s="331">
        <f>AX748+AY748+AZ748</f>
        <v>0</v>
      </c>
      <c r="AX748" s="331">
        <v>0</v>
      </c>
      <c r="AY748" s="331">
        <v>0</v>
      </c>
      <c r="AZ748" s="331">
        <v>0</v>
      </c>
      <c r="BA748" s="331">
        <f>BB748+BC748+BD748</f>
        <v>0</v>
      </c>
      <c r="BB748" s="331">
        <v>0</v>
      </c>
      <c r="BC748" s="331">
        <v>0</v>
      </c>
      <c r="BD748" s="331">
        <v>0</v>
      </c>
      <c r="BE748" s="331">
        <f>BG748+BI748+BK748</f>
        <v>0</v>
      </c>
      <c r="BF748" s="331"/>
      <c r="BG748" s="331">
        <v>0</v>
      </c>
      <c r="BH748" s="331"/>
      <c r="BI748" s="331">
        <v>0</v>
      </c>
      <c r="BJ748" s="331"/>
      <c r="BK748" s="331">
        <v>0</v>
      </c>
      <c r="BL748" s="331"/>
    </row>
    <row r="749" spans="2:66" s="70" customFormat="1" ht="21" hidden="1" customHeight="1" x14ac:dyDescent="0.2">
      <c r="B749" s="551" t="s">
        <v>283</v>
      </c>
      <c r="C749" s="551"/>
      <c r="D749" s="303" t="e">
        <f>D608+#REF!</f>
        <v>#REF!</v>
      </c>
      <c r="E749" s="303" t="e">
        <f>F749+G749</f>
        <v>#REF!</v>
      </c>
      <c r="F749" s="303" t="e">
        <f>F608+#REF!</f>
        <v>#REF!</v>
      </c>
      <c r="G749" s="303" t="e">
        <f>G608+#REF!</f>
        <v>#REF!</v>
      </c>
      <c r="H749" s="303" t="e">
        <f>I749+J749</f>
        <v>#REF!</v>
      </c>
      <c r="I749" s="303" t="e">
        <f>I608+#REF!</f>
        <v>#REF!</v>
      </c>
      <c r="J749" s="303" t="e">
        <f>J608+#REF!</f>
        <v>#REF!</v>
      </c>
      <c r="K749" s="303" t="e">
        <f>L749+O749</f>
        <v>#REF!</v>
      </c>
      <c r="L749" s="303" t="e">
        <f>L608+#REF!</f>
        <v>#REF!</v>
      </c>
      <c r="M749" s="303"/>
      <c r="N749" s="303" t="e">
        <f>N608+#REF!</f>
        <v>#REF!</v>
      </c>
      <c r="O749" s="303" t="e">
        <f>O608+#REF!</f>
        <v>#REF!</v>
      </c>
      <c r="P749" s="303" t="e">
        <f>R749+X749</f>
        <v>#REF!</v>
      </c>
      <c r="Q749" s="303"/>
      <c r="R749" s="303" t="e">
        <f>R608+#REF!</f>
        <v>#REF!</v>
      </c>
      <c r="S749" s="303"/>
      <c r="T749" s="303"/>
      <c r="U749" s="303"/>
      <c r="V749" s="303" t="e">
        <f>V608+#REF!</f>
        <v>#REF!</v>
      </c>
      <c r="W749" s="303"/>
      <c r="X749" s="303" t="e">
        <f>X608+#REF!</f>
        <v>#REF!</v>
      </c>
      <c r="Y749" s="303"/>
      <c r="Z749" s="303" t="e">
        <f>AB749+AH749</f>
        <v>#REF!</v>
      </c>
      <c r="AA749" s="303"/>
      <c r="AB749" s="303" t="e">
        <f>AB608+#REF!</f>
        <v>#REF!</v>
      </c>
      <c r="AC749" s="303"/>
      <c r="AD749" s="303"/>
      <c r="AE749" s="303"/>
      <c r="AF749" s="303" t="e">
        <f>AF608+#REF!</f>
        <v>#REF!</v>
      </c>
      <c r="AG749" s="303"/>
      <c r="AH749" s="303" t="e">
        <f>AH608+#REF!</f>
        <v>#REF!</v>
      </c>
      <c r="AI749" s="303"/>
      <c r="AJ749" s="303" t="e">
        <f>AL749+AR749</f>
        <v>#REF!</v>
      </c>
      <c r="AK749" s="303"/>
      <c r="AL749" s="303" t="e">
        <f>AL608+#REF!</f>
        <v>#REF!</v>
      </c>
      <c r="AM749" s="355"/>
      <c r="AN749" s="355"/>
      <c r="AO749" s="355"/>
      <c r="AP749" s="303" t="e">
        <f>AP608+#REF!</f>
        <v>#REF!</v>
      </c>
      <c r="AQ749" s="303"/>
      <c r="AR749" s="303" t="e">
        <f>AR608+#REF!</f>
        <v>#REF!</v>
      </c>
      <c r="AS749" s="303"/>
      <c r="AT749" s="331" t="e">
        <f>AT608+#REF!</f>
        <v>#REF!</v>
      </c>
      <c r="AU749" s="331" t="e">
        <f>AU608+#REF!</f>
        <v>#REF!</v>
      </c>
      <c r="AV749" s="331" t="e">
        <f>AV608+#REF!</f>
        <v>#REF!</v>
      </c>
      <c r="AW749" s="331" t="e">
        <f>AX749+AZ749</f>
        <v>#REF!</v>
      </c>
      <c r="AX749" s="331" t="e">
        <f>AX608+#REF!</f>
        <v>#REF!</v>
      </c>
      <c r="AY749" s="331" t="e">
        <f>AY608+#REF!</f>
        <v>#REF!</v>
      </c>
      <c r="AZ749" s="331" t="e">
        <f>AZ608+#REF!</f>
        <v>#REF!</v>
      </c>
      <c r="BA749" s="331" t="e">
        <f>BB749+BD749</f>
        <v>#REF!</v>
      </c>
      <c r="BB749" s="331" t="e">
        <f>BB608+#REF!</f>
        <v>#REF!</v>
      </c>
      <c r="BC749" s="331" t="e">
        <f>BC608+#REF!</f>
        <v>#REF!</v>
      </c>
      <c r="BD749" s="331" t="e">
        <f>BD608+#REF!</f>
        <v>#REF!</v>
      </c>
      <c r="BE749" s="331" t="e">
        <f>BG749+BK749</f>
        <v>#REF!</v>
      </c>
      <c r="BF749" s="331"/>
      <c r="BG749" s="331" t="e">
        <f>BG608+#REF!</f>
        <v>#REF!</v>
      </c>
      <c r="BH749" s="331"/>
      <c r="BI749" s="331" t="e">
        <f>BI608+#REF!</f>
        <v>#REF!</v>
      </c>
      <c r="BJ749" s="331"/>
      <c r="BK749" s="331" t="e">
        <f>BK608+#REF!</f>
        <v>#REF!</v>
      </c>
      <c r="BL749" s="331"/>
    </row>
    <row r="750" spans="2:66" s="70" customFormat="1" ht="41.25" hidden="1" customHeight="1" x14ac:dyDescent="0.2">
      <c r="B750" s="551" t="s">
        <v>284</v>
      </c>
      <c r="C750" s="551"/>
      <c r="D750" s="303" t="e">
        <f>D615+D619</f>
        <v>#REF!</v>
      </c>
      <c r="E750" s="303" t="e">
        <f t="shared" ref="E750:J750" si="1045">E615</f>
        <v>#REF!</v>
      </c>
      <c r="F750" s="303" t="e">
        <f t="shared" si="1045"/>
        <v>#REF!</v>
      </c>
      <c r="G750" s="303" t="e">
        <f t="shared" si="1045"/>
        <v>#REF!</v>
      </c>
      <c r="H750" s="303" t="e">
        <f t="shared" si="1045"/>
        <v>#REF!</v>
      </c>
      <c r="I750" s="303" t="e">
        <f t="shared" si="1045"/>
        <v>#REF!</v>
      </c>
      <c r="J750" s="303" t="e">
        <f t="shared" si="1045"/>
        <v>#REF!</v>
      </c>
      <c r="K750" s="303">
        <f>K615+K619</f>
        <v>1350585.1175699998</v>
      </c>
      <c r="L750" s="303">
        <f>L615</f>
        <v>0</v>
      </c>
      <c r="M750" s="303"/>
      <c r="N750" s="303">
        <f>N615</f>
        <v>0</v>
      </c>
      <c r="O750" s="303">
        <f>O615+O619</f>
        <v>1350585.1175699998</v>
      </c>
      <c r="P750" s="303">
        <f>P615</f>
        <v>460571.53178000002</v>
      </c>
      <c r="Q750" s="303"/>
      <c r="R750" s="303">
        <f>R615</f>
        <v>0</v>
      </c>
      <c r="S750" s="303"/>
      <c r="T750" s="303"/>
      <c r="U750" s="303"/>
      <c r="V750" s="303">
        <f>V615</f>
        <v>0</v>
      </c>
      <c r="W750" s="303"/>
      <c r="X750" s="303">
        <f>X615</f>
        <v>467798.85829999996</v>
      </c>
      <c r="Y750" s="303"/>
      <c r="Z750" s="303">
        <f>Z615</f>
        <v>728654.76660000009</v>
      </c>
      <c r="AA750" s="303"/>
      <c r="AB750" s="303">
        <f>AB615</f>
        <v>0</v>
      </c>
      <c r="AC750" s="303"/>
      <c r="AD750" s="303"/>
      <c r="AE750" s="303"/>
      <c r="AF750" s="303">
        <f>AF615</f>
        <v>0</v>
      </c>
      <c r="AG750" s="303"/>
      <c r="AH750" s="303">
        <f>AH615</f>
        <v>548353.67891000002</v>
      </c>
      <c r="AI750" s="303"/>
      <c r="AJ750" s="303">
        <f>AJ615</f>
        <v>1301254.8085999999</v>
      </c>
      <c r="AK750" s="303"/>
      <c r="AL750" s="303">
        <f>AL615</f>
        <v>0</v>
      </c>
      <c r="AM750" s="355"/>
      <c r="AN750" s="355"/>
      <c r="AO750" s="355"/>
      <c r="AP750" s="303">
        <f>AP615</f>
        <v>0</v>
      </c>
      <c r="AQ750" s="303"/>
      <c r="AR750" s="303">
        <f>AR615</f>
        <v>1301254.8085999999</v>
      </c>
      <c r="AS750" s="303"/>
      <c r="AT750" s="331">
        <f>AT615</f>
        <v>0</v>
      </c>
      <c r="AU750" s="331">
        <f>AU615</f>
        <v>0</v>
      </c>
      <c r="AV750" s="331">
        <f>AV615+AV619</f>
        <v>147669.15922</v>
      </c>
      <c r="AW750" s="331" t="e">
        <f>AW615+AW619</f>
        <v>#DIV/0!</v>
      </c>
      <c r="AX750" s="331">
        <f>AX615</f>
        <v>0</v>
      </c>
      <c r="AY750" s="331">
        <f>AY615</f>
        <v>0</v>
      </c>
      <c r="AZ750" s="331" t="e">
        <f>AZ615+AZ619</f>
        <v>#DIV/0!</v>
      </c>
      <c r="BA750" s="331">
        <f>BA615+BA619</f>
        <v>580573.55333999998</v>
      </c>
      <c r="BB750" s="331">
        <f>BB615+BB619</f>
        <v>0</v>
      </c>
      <c r="BC750" s="331">
        <f>BC615+BC619</f>
        <v>0</v>
      </c>
      <c r="BD750" s="331">
        <f>BD615+BD619</f>
        <v>580573.55333999998</v>
      </c>
      <c r="BE750" s="331">
        <f>BE615</f>
        <v>967660.70348999999</v>
      </c>
      <c r="BF750" s="331"/>
      <c r="BG750" s="331">
        <f>BG615</f>
        <v>0</v>
      </c>
      <c r="BH750" s="331"/>
      <c r="BI750" s="331">
        <f>BI615</f>
        <v>0</v>
      </c>
      <c r="BJ750" s="331"/>
      <c r="BK750" s="331">
        <f>BK615</f>
        <v>967660.70348999999</v>
      </c>
      <c r="BL750" s="331"/>
    </row>
    <row r="751" spans="2:66" s="4" customFormat="1" ht="9.75" hidden="1" customHeight="1" x14ac:dyDescent="0.3">
      <c r="B751" s="539"/>
      <c r="C751" s="163"/>
      <c r="D751" s="540"/>
      <c r="E751" s="540"/>
      <c r="F751" s="540"/>
      <c r="G751" s="540"/>
      <c r="H751" s="540"/>
      <c r="I751" s="540"/>
      <c r="J751" s="540"/>
      <c r="K751" s="540"/>
      <c r="L751" s="540"/>
      <c r="M751" s="540"/>
      <c r="N751" s="540"/>
      <c r="O751" s="540"/>
      <c r="P751" s="540"/>
      <c r="Q751" s="540"/>
      <c r="R751" s="540"/>
      <c r="S751" s="540"/>
      <c r="T751" s="540"/>
      <c r="U751" s="540"/>
      <c r="V751" s="540"/>
      <c r="W751" s="540"/>
      <c r="X751" s="540"/>
      <c r="Y751" s="540"/>
      <c r="Z751" s="540"/>
      <c r="AA751" s="540"/>
      <c r="AB751" s="540"/>
      <c r="AC751" s="540"/>
      <c r="AD751" s="540"/>
      <c r="AE751" s="540"/>
      <c r="AF751" s="540"/>
      <c r="AG751" s="540"/>
      <c r="AH751" s="540"/>
      <c r="AI751" s="540"/>
      <c r="AJ751" s="540"/>
      <c r="AK751" s="541"/>
      <c r="AL751" s="540"/>
      <c r="AM751" s="540"/>
      <c r="AN751" s="540"/>
      <c r="AO751" s="540"/>
      <c r="AP751" s="540"/>
      <c r="AQ751" s="540"/>
      <c r="AR751" s="540"/>
      <c r="AS751" s="540"/>
      <c r="AT751" s="540"/>
      <c r="AU751" s="540"/>
      <c r="AV751" s="540"/>
      <c r="AW751" s="540"/>
      <c r="AX751" s="540"/>
      <c r="AY751" s="540"/>
      <c r="AZ751" s="540"/>
      <c r="BA751" s="540"/>
      <c r="BB751" s="540"/>
      <c r="BC751" s="540"/>
      <c r="BD751" s="540"/>
      <c r="BE751" s="540"/>
      <c r="BF751" s="540"/>
      <c r="BG751" s="540"/>
      <c r="BH751" s="540"/>
      <c r="BI751" s="540"/>
      <c r="BJ751" s="540"/>
      <c r="BK751" s="540"/>
      <c r="BL751" s="540"/>
    </row>
    <row r="752" spans="2:66" s="38" customFormat="1" ht="60.75" hidden="1" customHeight="1" x14ac:dyDescent="0.3">
      <c r="B752" s="555" t="s">
        <v>285</v>
      </c>
      <c r="C752" s="555"/>
      <c r="D752" s="555"/>
      <c r="E752" s="555"/>
      <c r="F752" s="555"/>
      <c r="G752" s="555"/>
      <c r="H752" s="555"/>
      <c r="I752" s="555"/>
      <c r="J752" s="555"/>
      <c r="K752" s="555"/>
      <c r="L752" s="555"/>
      <c r="M752" s="555"/>
      <c r="N752" s="555"/>
      <c r="O752" s="555"/>
      <c r="P752" s="555"/>
      <c r="Q752" s="555"/>
      <c r="R752" s="555"/>
      <c r="S752" s="555"/>
      <c r="T752" s="555"/>
      <c r="U752" s="555"/>
      <c r="V752" s="555"/>
      <c r="W752" s="555"/>
      <c r="X752" s="555"/>
      <c r="Y752" s="555"/>
      <c r="Z752" s="555"/>
      <c r="AA752" s="555"/>
      <c r="AB752" s="555"/>
      <c r="AC752" s="555"/>
      <c r="AD752" s="555"/>
      <c r="AE752" s="555"/>
      <c r="AF752" s="555"/>
      <c r="AG752" s="555"/>
      <c r="AH752" s="555"/>
      <c r="AI752" s="555"/>
      <c r="AJ752" s="555"/>
      <c r="AK752" s="555"/>
      <c r="AL752" s="555"/>
      <c r="AM752" s="555"/>
      <c r="AN752" s="555"/>
      <c r="AO752" s="555"/>
      <c r="AP752" s="555"/>
      <c r="AQ752" s="555"/>
      <c r="AR752" s="555"/>
      <c r="AS752" s="555"/>
      <c r="AT752" s="555"/>
      <c r="AU752" s="555"/>
      <c r="AV752" s="555"/>
      <c r="AW752" s="555"/>
      <c r="AX752" s="555"/>
      <c r="AY752" s="555"/>
      <c r="AZ752" s="555"/>
      <c r="BA752" s="555"/>
      <c r="BB752" s="555"/>
      <c r="BC752" s="555"/>
      <c r="BD752" s="555"/>
      <c r="BE752" s="542"/>
      <c r="BF752" s="542"/>
      <c r="BG752" s="542"/>
      <c r="BH752" s="452"/>
      <c r="BI752" s="452"/>
      <c r="BJ752" s="452"/>
      <c r="BK752" s="452"/>
      <c r="BL752" s="452"/>
    </row>
    <row r="753" spans="2:66" s="85" customFormat="1" ht="66" hidden="1" customHeight="1" x14ac:dyDescent="0.25">
      <c r="B753" s="483" t="s">
        <v>60</v>
      </c>
      <c r="C753" s="212" t="s">
        <v>286</v>
      </c>
      <c r="D753" s="347"/>
      <c r="E753" s="347">
        <f>F753+G753</f>
        <v>20000</v>
      </c>
      <c r="F753" s="347">
        <f>20000</f>
        <v>20000</v>
      </c>
      <c r="G753" s="347">
        <f>G754+G755</f>
        <v>0</v>
      </c>
      <c r="H753" s="347"/>
      <c r="I753" s="347"/>
      <c r="J753" s="347"/>
      <c r="K753" s="347">
        <f>L753</f>
        <v>0</v>
      </c>
      <c r="L753" s="347">
        <v>0</v>
      </c>
      <c r="M753" s="347"/>
      <c r="N753" s="347"/>
      <c r="O753" s="347"/>
      <c r="P753" s="347">
        <f>R753+V753</f>
        <v>0</v>
      </c>
      <c r="Q753" s="347"/>
      <c r="R753" s="347">
        <f>AF753</f>
        <v>0</v>
      </c>
      <c r="S753" s="347"/>
      <c r="T753" s="347"/>
      <c r="U753" s="347"/>
      <c r="V753" s="347">
        <f>AG753</f>
        <v>0</v>
      </c>
      <c r="W753" s="347"/>
      <c r="X753" s="347"/>
      <c r="Y753" s="347"/>
      <c r="Z753" s="347">
        <f>AB753+AF753</f>
        <v>0</v>
      </c>
      <c r="AA753" s="347"/>
      <c r="AB753" s="347">
        <f>AQ753</f>
        <v>0</v>
      </c>
      <c r="AC753" s="347"/>
      <c r="AD753" s="347"/>
      <c r="AE753" s="347"/>
      <c r="AF753" s="347">
        <f>AR753</f>
        <v>0</v>
      </c>
      <c r="AG753" s="347"/>
      <c r="AH753" s="347"/>
      <c r="AI753" s="347"/>
      <c r="AJ753" s="347">
        <f>AL753+AP753</f>
        <v>0</v>
      </c>
      <c r="AK753" s="347"/>
      <c r="AL753" s="347">
        <f>AY753</f>
        <v>0</v>
      </c>
      <c r="AM753" s="355"/>
      <c r="AN753" s="355"/>
      <c r="AO753" s="355"/>
      <c r="AP753" s="347">
        <f>AZ753</f>
        <v>0</v>
      </c>
      <c r="AQ753" s="347"/>
      <c r="AR753" s="347"/>
      <c r="AS753" s="347"/>
      <c r="AT753" s="350">
        <f>AP753</f>
        <v>0</v>
      </c>
      <c r="AU753" s="350"/>
      <c r="AV753" s="350"/>
      <c r="AW753" s="350">
        <f>AX753</f>
        <v>0</v>
      </c>
      <c r="AX753" s="350">
        <f>AT753</f>
        <v>0</v>
      </c>
      <c r="AY753" s="350"/>
      <c r="AZ753" s="350"/>
      <c r="BA753" s="350">
        <f>BB753</f>
        <v>0</v>
      </c>
      <c r="BB753" s="350">
        <f>AF753</f>
        <v>0</v>
      </c>
      <c r="BC753" s="350"/>
      <c r="BD753" s="350"/>
      <c r="BE753" s="350">
        <f>BG753+BI753</f>
        <v>0</v>
      </c>
      <c r="BF753" s="350"/>
      <c r="BG753" s="350">
        <f>BR753</f>
        <v>0</v>
      </c>
      <c r="BH753" s="350"/>
      <c r="BI753" s="350">
        <f>BS753</f>
        <v>0</v>
      </c>
      <c r="BJ753" s="350"/>
      <c r="BK753" s="350"/>
      <c r="BL753" s="350"/>
    </row>
    <row r="754" spans="2:66" s="105" customFormat="1" ht="18.75" hidden="1" customHeight="1" x14ac:dyDescent="0.3">
      <c r="B754" s="556" t="s">
        <v>287</v>
      </c>
      <c r="C754" s="556"/>
      <c r="D754" s="556"/>
      <c r="E754" s="556"/>
      <c r="F754" s="556"/>
      <c r="G754" s="556"/>
      <c r="H754" s="556"/>
      <c r="I754" s="556"/>
      <c r="J754" s="556"/>
      <c r="K754" s="556"/>
      <c r="L754" s="556"/>
      <c r="M754" s="556"/>
      <c r="N754" s="556"/>
      <c r="O754" s="556"/>
      <c r="P754" s="556"/>
      <c r="Q754" s="556"/>
      <c r="R754" s="556"/>
      <c r="S754" s="556"/>
      <c r="T754" s="556"/>
      <c r="U754" s="556"/>
      <c r="V754" s="556"/>
      <c r="W754" s="556"/>
      <c r="X754" s="556"/>
      <c r="Y754" s="556"/>
      <c r="Z754" s="556"/>
      <c r="AA754" s="556"/>
      <c r="AB754" s="556"/>
      <c r="AC754" s="556"/>
      <c r="AD754" s="556"/>
      <c r="AE754" s="556"/>
      <c r="AF754" s="556"/>
      <c r="AG754" s="556"/>
      <c r="AH754" s="556"/>
      <c r="AI754" s="556"/>
      <c r="AJ754" s="556"/>
      <c r="AK754" s="556"/>
      <c r="AL754" s="556"/>
      <c r="AM754" s="556"/>
      <c r="AN754" s="556"/>
      <c r="AO754" s="556"/>
      <c r="AP754" s="556"/>
      <c r="AQ754" s="556"/>
      <c r="AR754" s="556"/>
      <c r="AS754" s="556"/>
      <c r="AT754" s="556"/>
      <c r="AU754" s="556"/>
      <c r="AV754" s="556"/>
      <c r="AW754" s="556"/>
      <c r="AX754" s="556"/>
      <c r="AY754" s="556"/>
      <c r="AZ754" s="556"/>
      <c r="BA754" s="556"/>
      <c r="BB754" s="556"/>
      <c r="BC754" s="556"/>
      <c r="BD754" s="556"/>
      <c r="BE754" s="543"/>
      <c r="BF754" s="544"/>
      <c r="BG754" s="544"/>
      <c r="BH754" s="452"/>
      <c r="BI754" s="452"/>
      <c r="BJ754" s="452"/>
      <c r="BK754" s="452"/>
      <c r="BL754" s="452"/>
    </row>
    <row r="755" spans="2:66" s="105" customFormat="1" ht="18.75" hidden="1" customHeight="1" x14ac:dyDescent="0.3">
      <c r="B755" s="557"/>
      <c r="C755" s="557"/>
      <c r="D755" s="557"/>
      <c r="E755" s="557"/>
      <c r="F755" s="557"/>
      <c r="G755" s="557"/>
      <c r="H755" s="557"/>
      <c r="I755" s="557"/>
      <c r="J755" s="557"/>
      <c r="K755" s="557"/>
      <c r="L755" s="557"/>
      <c r="M755" s="557"/>
      <c r="N755" s="557"/>
      <c r="O755" s="557"/>
      <c r="P755" s="557"/>
      <c r="Q755" s="557"/>
      <c r="R755" s="557"/>
      <c r="S755" s="557"/>
      <c r="T755" s="557"/>
      <c r="U755" s="557"/>
      <c r="V755" s="557"/>
      <c r="W755" s="557"/>
      <c r="X755" s="557"/>
      <c r="Y755" s="557"/>
      <c r="Z755" s="557"/>
      <c r="AA755" s="557"/>
      <c r="AB755" s="557"/>
      <c r="AC755" s="557"/>
      <c r="AD755" s="557"/>
      <c r="AE755" s="557"/>
      <c r="AF755" s="557"/>
      <c r="AG755" s="557"/>
      <c r="AH755" s="557"/>
      <c r="AI755" s="557"/>
      <c r="AJ755" s="557"/>
      <c r="AK755" s="557"/>
      <c r="AL755" s="557"/>
      <c r="AM755" s="557"/>
      <c r="AN755" s="557"/>
      <c r="AO755" s="557"/>
      <c r="AP755" s="557"/>
      <c r="AQ755" s="557"/>
      <c r="AR755" s="557"/>
      <c r="AS755" s="557"/>
      <c r="AT755" s="557"/>
      <c r="AU755" s="557"/>
      <c r="AV755" s="557"/>
      <c r="AW755" s="557"/>
      <c r="AX755" s="557"/>
      <c r="AY755" s="557"/>
      <c r="AZ755" s="557"/>
      <c r="BA755" s="557"/>
      <c r="BB755" s="557"/>
      <c r="BC755" s="557"/>
      <c r="BD755" s="557"/>
      <c r="BE755" s="543"/>
      <c r="BF755" s="544"/>
      <c r="BG755" s="544"/>
      <c r="BH755" s="452"/>
      <c r="BI755" s="452"/>
      <c r="BJ755" s="452"/>
      <c r="BK755" s="452"/>
      <c r="BL755" s="452"/>
    </row>
    <row r="756" spans="2:66" s="105" customFormat="1" ht="57.75" hidden="1" customHeight="1" x14ac:dyDescent="0.3">
      <c r="B756" s="483" t="s">
        <v>60</v>
      </c>
      <c r="C756" s="212" t="s">
        <v>45</v>
      </c>
      <c r="D756" s="347"/>
      <c r="E756" s="347" t="e">
        <f>F756+G756</f>
        <v>#REF!</v>
      </c>
      <c r="F756" s="347">
        <f>20000</f>
        <v>20000</v>
      </c>
      <c r="G756" s="347" t="e">
        <f>G757+G758</f>
        <v>#REF!</v>
      </c>
      <c r="H756" s="347"/>
      <c r="I756" s="347"/>
      <c r="J756" s="347"/>
      <c r="K756" s="347">
        <f>L756</f>
        <v>0</v>
      </c>
      <c r="L756" s="347">
        <v>0</v>
      </c>
      <c r="M756" s="347"/>
      <c r="N756" s="347"/>
      <c r="O756" s="347"/>
      <c r="P756" s="347">
        <f>X756</f>
        <v>0</v>
      </c>
      <c r="Q756" s="347"/>
      <c r="R756" s="347">
        <f ca="1">AF756</f>
        <v>0</v>
      </c>
      <c r="S756" s="347"/>
      <c r="T756" s="347"/>
      <c r="U756" s="347"/>
      <c r="V756" s="347">
        <f>AG756</f>
        <v>0</v>
      </c>
      <c r="W756" s="347"/>
      <c r="X756" s="347">
        <f>AH756</f>
        <v>0</v>
      </c>
      <c r="Y756" s="347"/>
      <c r="Z756" s="347">
        <f>AH756</f>
        <v>0</v>
      </c>
      <c r="AA756" s="347"/>
      <c r="AB756" s="347">
        <f>AQ756</f>
        <v>0</v>
      </c>
      <c r="AC756" s="347"/>
      <c r="AD756" s="347"/>
      <c r="AE756" s="347"/>
      <c r="AF756" s="347">
        <f ca="1">AR756</f>
        <v>0</v>
      </c>
      <c r="AG756" s="347"/>
      <c r="AH756" s="347">
        <f>AS756</f>
        <v>0</v>
      </c>
      <c r="AI756" s="347"/>
      <c r="AJ756" s="347">
        <f ca="1">AR756</f>
        <v>0</v>
      </c>
      <c r="AK756" s="347"/>
      <c r="AL756" s="347">
        <f>AY756</f>
        <v>0</v>
      </c>
      <c r="AM756" s="355"/>
      <c r="AN756" s="355"/>
      <c r="AO756" s="355"/>
      <c r="AP756" s="347">
        <f>AZ756</f>
        <v>0</v>
      </c>
      <c r="AQ756" s="347"/>
      <c r="AR756" s="347">
        <f ca="1">BA756</f>
        <v>0</v>
      </c>
      <c r="AS756" s="347"/>
      <c r="AT756" s="350">
        <f>AP756</f>
        <v>0</v>
      </c>
      <c r="AU756" s="350"/>
      <c r="AV756" s="350"/>
      <c r="AW756" s="350">
        <f>AX756</f>
        <v>0</v>
      </c>
      <c r="AX756" s="350">
        <f>AT756</f>
        <v>0</v>
      </c>
      <c r="AY756" s="350"/>
      <c r="AZ756" s="350"/>
      <c r="BA756" s="350">
        <f ca="1">BB756</f>
        <v>0</v>
      </c>
      <c r="BB756" s="350">
        <f ca="1">AF756</f>
        <v>0</v>
      </c>
      <c r="BC756" s="350"/>
      <c r="BD756" s="350"/>
      <c r="BE756" s="350">
        <f>BK756</f>
        <v>0</v>
      </c>
      <c r="BF756" s="350"/>
      <c r="BG756" s="350">
        <f>BR756</f>
        <v>0</v>
      </c>
      <c r="BH756" s="350"/>
      <c r="BI756" s="350">
        <f>BS756</f>
        <v>0</v>
      </c>
      <c r="BJ756" s="350"/>
      <c r="BK756" s="350">
        <f>BT756</f>
        <v>0</v>
      </c>
      <c r="BL756" s="350"/>
    </row>
    <row r="757" spans="2:66" s="38" customFormat="1" ht="60.75" customHeight="1" x14ac:dyDescent="0.25">
      <c r="B757" s="560" t="s">
        <v>285</v>
      </c>
      <c r="C757" s="561"/>
      <c r="D757" s="561"/>
      <c r="E757" s="561"/>
      <c r="F757" s="561"/>
      <c r="G757" s="561"/>
      <c r="H757" s="561"/>
      <c r="I757" s="561"/>
      <c r="J757" s="561"/>
      <c r="K757" s="561"/>
      <c r="L757" s="561"/>
      <c r="M757" s="561"/>
      <c r="N757" s="561"/>
      <c r="O757" s="561"/>
      <c r="P757" s="561"/>
      <c r="Q757" s="561"/>
      <c r="R757" s="561"/>
      <c r="S757" s="561"/>
      <c r="T757" s="561"/>
      <c r="U757" s="561"/>
      <c r="V757" s="561"/>
      <c r="W757" s="561"/>
      <c r="X757" s="561"/>
      <c r="Y757" s="561"/>
      <c r="Z757" s="561"/>
      <c r="AA757" s="561"/>
      <c r="AB757" s="561"/>
      <c r="AC757" s="561"/>
      <c r="AD757" s="561"/>
      <c r="AE757" s="561"/>
      <c r="AF757" s="561"/>
      <c r="AG757" s="561"/>
      <c r="AH757" s="561"/>
      <c r="AI757" s="561"/>
      <c r="AJ757" s="561"/>
      <c r="AK757" s="561"/>
      <c r="AL757" s="561"/>
      <c r="AM757" s="561"/>
      <c r="AN757" s="561"/>
      <c r="AO757" s="561"/>
      <c r="AP757" s="561"/>
      <c r="AQ757" s="561"/>
      <c r="AR757" s="561"/>
      <c r="AS757" s="561"/>
      <c r="AT757" s="561"/>
      <c r="AU757" s="561"/>
      <c r="AV757" s="561"/>
      <c r="AW757" s="561"/>
      <c r="AX757" s="561"/>
      <c r="AY757" s="561"/>
      <c r="AZ757" s="561"/>
      <c r="BA757" s="561"/>
      <c r="BB757" s="561"/>
      <c r="BC757" s="561"/>
      <c r="BD757" s="561"/>
      <c r="BE757" s="561"/>
      <c r="BF757" s="561"/>
      <c r="BG757" s="561"/>
      <c r="BH757" s="561"/>
      <c r="BI757" s="561"/>
      <c r="BJ757" s="561"/>
      <c r="BK757" s="561"/>
      <c r="BL757" s="561"/>
    </row>
    <row r="758" spans="2:66" s="85" customFormat="1" ht="66" customHeight="1" x14ac:dyDescent="0.25">
      <c r="B758" s="483" t="s">
        <v>60</v>
      </c>
      <c r="C758" s="212" t="s">
        <v>286</v>
      </c>
      <c r="D758" s="347"/>
      <c r="E758" s="347" t="e">
        <f>F758+G758</f>
        <v>#REF!</v>
      </c>
      <c r="F758" s="347">
        <f>20000</f>
        <v>20000</v>
      </c>
      <c r="G758" s="347" t="e">
        <f>G759+G760</f>
        <v>#REF!</v>
      </c>
      <c r="H758" s="347"/>
      <c r="I758" s="347"/>
      <c r="J758" s="347"/>
      <c r="K758" s="348">
        <f>L758+N758</f>
        <v>847.5</v>
      </c>
      <c r="L758" s="348">
        <v>678</v>
      </c>
      <c r="M758" s="348"/>
      <c r="N758" s="348">
        <v>169.5</v>
      </c>
      <c r="O758" s="348"/>
      <c r="P758" s="348">
        <f>R758+V758</f>
        <v>791</v>
      </c>
      <c r="Q758" s="349">
        <f>P758/K758</f>
        <v>0.93333333333333335</v>
      </c>
      <c r="R758" s="348">
        <v>621.5</v>
      </c>
      <c r="S758" s="349">
        <f>R758/L758</f>
        <v>0.91666666666666663</v>
      </c>
      <c r="T758" s="349"/>
      <c r="U758" s="349"/>
      <c r="V758" s="348">
        <v>169.5</v>
      </c>
      <c r="W758" s="349">
        <f>V758/N758</f>
        <v>1</v>
      </c>
      <c r="X758" s="347"/>
      <c r="Y758" s="347"/>
      <c r="Z758" s="348">
        <f>AB758+AF758+AH758</f>
        <v>791</v>
      </c>
      <c r="AA758" s="349">
        <f>Z758/K758</f>
        <v>0.93333333333333335</v>
      </c>
      <c r="AB758" s="348">
        <v>621.5</v>
      </c>
      <c r="AC758" s="349">
        <f>AB758/L758</f>
        <v>0.91666666666666663</v>
      </c>
      <c r="AD758" s="349"/>
      <c r="AE758" s="349"/>
      <c r="AF758" s="348">
        <v>169.5</v>
      </c>
      <c r="AG758" s="349">
        <f>AF758/N758</f>
        <v>1</v>
      </c>
      <c r="AH758" s="347"/>
      <c r="AI758" s="347"/>
      <c r="AJ758" s="348">
        <f>AL758+AP758</f>
        <v>791</v>
      </c>
      <c r="AK758" s="349">
        <f>AJ758/K758</f>
        <v>0.93333333333333335</v>
      </c>
      <c r="AL758" s="348">
        <f>AB758</f>
        <v>621.5</v>
      </c>
      <c r="AM758" s="338">
        <f>AL758/L758</f>
        <v>0.91666666666666663</v>
      </c>
      <c r="AN758" s="338"/>
      <c r="AO758" s="338"/>
      <c r="AP758" s="348">
        <f>169.5</f>
        <v>169.5</v>
      </c>
      <c r="AQ758" s="349">
        <f>AP758/N758</f>
        <v>1</v>
      </c>
      <c r="AR758" s="347"/>
      <c r="AS758" s="347"/>
      <c r="AT758" s="350">
        <f>AP758</f>
        <v>169.5</v>
      </c>
      <c r="AU758" s="350"/>
      <c r="AV758" s="350"/>
      <c r="AW758" s="350">
        <f>AX758</f>
        <v>169.5</v>
      </c>
      <c r="AX758" s="350">
        <f>AT758</f>
        <v>169.5</v>
      </c>
      <c r="AY758" s="350"/>
      <c r="AZ758" s="350"/>
      <c r="BA758" s="350">
        <f>BB758</f>
        <v>169.5</v>
      </c>
      <c r="BB758" s="350">
        <f>AF758</f>
        <v>169.5</v>
      </c>
      <c r="BC758" s="350"/>
      <c r="BD758" s="350"/>
      <c r="BE758" s="352">
        <f>BG758+BI758</f>
        <v>56.5</v>
      </c>
      <c r="BF758" s="353">
        <f>BE758/K758</f>
        <v>6.6666666666666666E-2</v>
      </c>
      <c r="BG758" s="352">
        <f>L758-AB758</f>
        <v>56.5</v>
      </c>
      <c r="BH758" s="353">
        <f>BG758/L758</f>
        <v>8.3333333333333329E-2</v>
      </c>
      <c r="BI758" s="352">
        <f>N758-AF758</f>
        <v>0</v>
      </c>
      <c r="BJ758" s="353">
        <f>BI758/AK758</f>
        <v>0</v>
      </c>
      <c r="BK758" s="350"/>
      <c r="BL758" s="350"/>
    </row>
    <row r="759" spans="2:66" s="4" customFormat="1" ht="43.5" customHeight="1" x14ac:dyDescent="0.25">
      <c r="B759" s="560" t="s">
        <v>327</v>
      </c>
      <c r="C759" s="561"/>
      <c r="D759" s="561"/>
      <c r="E759" s="561"/>
      <c r="F759" s="561"/>
      <c r="G759" s="561"/>
      <c r="H759" s="561"/>
      <c r="I759" s="561"/>
      <c r="J759" s="561"/>
      <c r="K759" s="561"/>
      <c r="L759" s="561"/>
      <c r="M759" s="561"/>
      <c r="N759" s="561"/>
      <c r="O759" s="561"/>
      <c r="P759" s="561"/>
      <c r="Q759" s="561"/>
      <c r="R759" s="561"/>
      <c r="S759" s="561"/>
      <c r="T759" s="561"/>
      <c r="U759" s="561"/>
      <c r="V759" s="561"/>
      <c r="W759" s="561"/>
      <c r="X759" s="561"/>
      <c r="Y759" s="561"/>
      <c r="Z759" s="561"/>
      <c r="AA759" s="561"/>
      <c r="AB759" s="561"/>
      <c r="AC759" s="561"/>
      <c r="AD759" s="561"/>
      <c r="AE759" s="561"/>
      <c r="AF759" s="561"/>
      <c r="AG759" s="561"/>
      <c r="AH759" s="561"/>
      <c r="AI759" s="561"/>
      <c r="AJ759" s="561"/>
      <c r="AK759" s="561"/>
      <c r="AL759" s="561"/>
      <c r="AM759" s="561"/>
      <c r="AN759" s="561"/>
      <c r="AO759" s="561"/>
      <c r="AP759" s="561"/>
      <c r="AQ759" s="561"/>
      <c r="AR759" s="561"/>
      <c r="AS759" s="561"/>
      <c r="AT759" s="561"/>
      <c r="AU759" s="561"/>
      <c r="AV759" s="561"/>
      <c r="AW759" s="561"/>
      <c r="AX759" s="561"/>
      <c r="AY759" s="561"/>
      <c r="AZ759" s="561"/>
      <c r="BA759" s="561"/>
      <c r="BB759" s="561"/>
      <c r="BC759" s="561"/>
      <c r="BD759" s="561"/>
      <c r="BE759" s="561"/>
      <c r="BF759" s="561"/>
      <c r="BG759" s="561"/>
      <c r="BH759" s="561"/>
      <c r="BI759" s="561"/>
      <c r="BJ759" s="561"/>
      <c r="BK759" s="561"/>
      <c r="BL759" s="561"/>
    </row>
    <row r="760" spans="2:66" s="85" customFormat="1" ht="80.25" customHeight="1" x14ac:dyDescent="0.25">
      <c r="B760" s="483" t="s">
        <v>60</v>
      </c>
      <c r="C760" s="212" t="s">
        <v>326</v>
      </c>
      <c r="D760" s="347"/>
      <c r="E760" s="347" t="e">
        <f>F760+G760</f>
        <v>#REF!</v>
      </c>
      <c r="F760" s="347">
        <f>20000</f>
        <v>20000</v>
      </c>
      <c r="G760" s="347" t="e">
        <f>G763+#REF!</f>
        <v>#REF!</v>
      </c>
      <c r="H760" s="347"/>
      <c r="I760" s="347"/>
      <c r="J760" s="347"/>
      <c r="K760" s="348">
        <f>L760+N760</f>
        <v>418012.08056999999</v>
      </c>
      <c r="L760" s="348">
        <f>SUM(L761:L762)</f>
        <v>418012.08056999999</v>
      </c>
      <c r="M760" s="348"/>
      <c r="N760" s="348"/>
      <c r="O760" s="348"/>
      <c r="P760" s="348">
        <f>R760+V760</f>
        <v>418012.08056999999</v>
      </c>
      <c r="Q760" s="349">
        <f>P760/K760</f>
        <v>1</v>
      </c>
      <c r="R760" s="348">
        <f>SUM(R761:R762)</f>
        <v>418012.08056999999</v>
      </c>
      <c r="S760" s="349">
        <f>R760/L760</f>
        <v>1</v>
      </c>
      <c r="T760" s="349"/>
      <c r="U760" s="349"/>
      <c r="V760" s="347">
        <f>AF760</f>
        <v>0</v>
      </c>
      <c r="W760" s="347">
        <v>0</v>
      </c>
      <c r="X760" s="347"/>
      <c r="Y760" s="347"/>
      <c r="Z760" s="348">
        <f>AB760+AF760+AH760</f>
        <v>418012.08056999999</v>
      </c>
      <c r="AA760" s="349">
        <f>Z760/K760</f>
        <v>1</v>
      </c>
      <c r="AB760" s="348">
        <f>SUM(AB761:AB762)</f>
        <v>418012.08056999999</v>
      </c>
      <c r="AC760" s="349">
        <f>AB760/L760</f>
        <v>1</v>
      </c>
      <c r="AD760" s="349"/>
      <c r="AE760" s="349"/>
      <c r="AF760" s="348">
        <v>0</v>
      </c>
      <c r="AG760" s="349">
        <v>0</v>
      </c>
      <c r="AH760" s="347"/>
      <c r="AI760" s="347"/>
      <c r="AJ760" s="348">
        <f>SUM(AJ761:AJ762)</f>
        <v>418012.08056999999</v>
      </c>
      <c r="AK760" s="349">
        <f>AJ760/K760</f>
        <v>1</v>
      </c>
      <c r="AL760" s="348">
        <f>SUM(AL761:AL762)</f>
        <v>418012.08056999999</v>
      </c>
      <c r="AM760" s="338">
        <f>AL760/L760</f>
        <v>1</v>
      </c>
      <c r="AN760" s="338"/>
      <c r="AO760" s="338"/>
      <c r="AP760" s="348">
        <f>N760</f>
        <v>0</v>
      </c>
      <c r="AQ760" s="349">
        <v>0</v>
      </c>
      <c r="AR760" s="347"/>
      <c r="AS760" s="347"/>
      <c r="AT760" s="350">
        <f>AP760</f>
        <v>0</v>
      </c>
      <c r="AU760" s="350"/>
      <c r="AV760" s="350"/>
      <c r="AW760" s="350">
        <f>AX760</f>
        <v>0</v>
      </c>
      <c r="AX760" s="350">
        <f>AT760</f>
        <v>0</v>
      </c>
      <c r="AY760" s="350"/>
      <c r="AZ760" s="350"/>
      <c r="BA760" s="350">
        <f>BB760</f>
        <v>0</v>
      </c>
      <c r="BB760" s="350">
        <f>AF760</f>
        <v>0</v>
      </c>
      <c r="BC760" s="350"/>
      <c r="BD760" s="350"/>
      <c r="BE760" s="352">
        <f>BG760+BI760</f>
        <v>0</v>
      </c>
      <c r="BF760" s="353">
        <f>BE760/K760</f>
        <v>0</v>
      </c>
      <c r="BG760" s="352">
        <f>L760-AB760</f>
        <v>0</v>
      </c>
      <c r="BH760" s="353">
        <f>BG760/L760</f>
        <v>0</v>
      </c>
      <c r="BI760" s="352"/>
      <c r="BJ760" s="353"/>
      <c r="BK760" s="350"/>
      <c r="BL760" s="350"/>
    </row>
    <row r="761" spans="2:66" s="43" customFormat="1" ht="31.5" hidden="1" customHeight="1" x14ac:dyDescent="0.25">
      <c r="B761" s="484"/>
      <c r="C761" s="192" t="s">
        <v>385</v>
      </c>
      <c r="D761" s="355"/>
      <c r="E761" s="355"/>
      <c r="F761" s="355"/>
      <c r="G761" s="355"/>
      <c r="H761" s="355"/>
      <c r="I761" s="355"/>
      <c r="J761" s="355"/>
      <c r="K761" s="354">
        <f>L761</f>
        <v>417939.68320999999</v>
      </c>
      <c r="L761" s="354">
        <v>417939.68320999999</v>
      </c>
      <c r="M761" s="354"/>
      <c r="N761" s="354"/>
      <c r="O761" s="354"/>
      <c r="P761" s="354">
        <f>R761</f>
        <v>417939.68320999999</v>
      </c>
      <c r="Q761" s="338">
        <f>P761/K761</f>
        <v>1</v>
      </c>
      <c r="R761" s="354">
        <f>L761</f>
        <v>417939.68320999999</v>
      </c>
      <c r="S761" s="338">
        <f t="shared" ref="S761:S762" si="1046">R761/L761</f>
        <v>1</v>
      </c>
      <c r="T761" s="338"/>
      <c r="U761" s="338"/>
      <c r="V761" s="355"/>
      <c r="W761" s="355"/>
      <c r="X761" s="355"/>
      <c r="Y761" s="355"/>
      <c r="Z761" s="354">
        <f>AB761</f>
        <v>417939.68320999999</v>
      </c>
      <c r="AA761" s="338">
        <f t="shared" ref="AA761:AA762" si="1047">Z761/K761</f>
        <v>1</v>
      </c>
      <c r="AB761" s="354">
        <f>R761</f>
        <v>417939.68320999999</v>
      </c>
      <c r="AC761" s="338">
        <f t="shared" ref="AC761:AC762" si="1048">AB761/L761</f>
        <v>1</v>
      </c>
      <c r="AD761" s="338"/>
      <c r="AE761" s="338"/>
      <c r="AF761" s="354"/>
      <c r="AG761" s="338"/>
      <c r="AH761" s="355"/>
      <c r="AI761" s="355"/>
      <c r="AJ761" s="354">
        <f>AL761</f>
        <v>417939.68320999999</v>
      </c>
      <c r="AK761" s="342">
        <f>AJ761/K761</f>
        <v>1</v>
      </c>
      <c r="AL761" s="354">
        <f>AB761</f>
        <v>417939.68320999999</v>
      </c>
      <c r="AM761" s="338">
        <f>AL761/L761</f>
        <v>1</v>
      </c>
      <c r="AN761" s="338"/>
      <c r="AO761" s="338"/>
      <c r="AP761" s="354"/>
      <c r="AQ761" s="338"/>
      <c r="AR761" s="355"/>
      <c r="AS761" s="355"/>
      <c r="AT761" s="351"/>
      <c r="AU761" s="351"/>
      <c r="AV761" s="351"/>
      <c r="AW761" s="351"/>
      <c r="AX761" s="351"/>
      <c r="AY761" s="351"/>
      <c r="AZ761" s="351"/>
      <c r="BA761" s="351"/>
      <c r="BB761" s="351"/>
      <c r="BC761" s="351"/>
      <c r="BD761" s="351"/>
      <c r="BE761" s="356"/>
      <c r="BF761" s="357"/>
      <c r="BG761" s="356"/>
      <c r="BH761" s="357"/>
      <c r="BI761" s="356"/>
      <c r="BJ761" s="357"/>
      <c r="BK761" s="351"/>
      <c r="BL761" s="351"/>
    </row>
    <row r="762" spans="2:66" s="43" customFormat="1" ht="31.5" hidden="1" customHeight="1" x14ac:dyDescent="0.25">
      <c r="B762" s="484"/>
      <c r="C762" s="192" t="s">
        <v>386</v>
      </c>
      <c r="D762" s="355"/>
      <c r="E762" s="355"/>
      <c r="F762" s="355"/>
      <c r="G762" s="355"/>
      <c r="H762" s="355"/>
      <c r="I762" s="355"/>
      <c r="J762" s="355"/>
      <c r="K762" s="354">
        <f>L762</f>
        <v>72.397360000000006</v>
      </c>
      <c r="L762" s="354">
        <v>72.397360000000006</v>
      </c>
      <c r="M762" s="354"/>
      <c r="N762" s="354"/>
      <c r="O762" s="354"/>
      <c r="P762" s="354">
        <f>R762</f>
        <v>72.397360000000006</v>
      </c>
      <c r="Q762" s="338">
        <f>P762/K762</f>
        <v>1</v>
      </c>
      <c r="R762" s="354">
        <f>L762</f>
        <v>72.397360000000006</v>
      </c>
      <c r="S762" s="338">
        <f t="shared" si="1046"/>
        <v>1</v>
      </c>
      <c r="T762" s="338"/>
      <c r="U762" s="338"/>
      <c r="V762" s="355"/>
      <c r="W762" s="355"/>
      <c r="X762" s="355"/>
      <c r="Y762" s="355"/>
      <c r="Z762" s="354">
        <f>AB762</f>
        <v>72.397360000000006</v>
      </c>
      <c r="AA762" s="338">
        <f t="shared" si="1047"/>
        <v>1</v>
      </c>
      <c r="AB762" s="354">
        <f>R762</f>
        <v>72.397360000000006</v>
      </c>
      <c r="AC762" s="338">
        <f t="shared" si="1048"/>
        <v>1</v>
      </c>
      <c r="AD762" s="338"/>
      <c r="AE762" s="338"/>
      <c r="AF762" s="354"/>
      <c r="AG762" s="338"/>
      <c r="AH762" s="355"/>
      <c r="AI762" s="355"/>
      <c r="AJ762" s="354">
        <f>AL762</f>
        <v>72.397360000000006</v>
      </c>
      <c r="AK762" s="342">
        <f>AJ762/K762</f>
        <v>1</v>
      </c>
      <c r="AL762" s="354">
        <f>AB762</f>
        <v>72.397360000000006</v>
      </c>
      <c r="AM762" s="338">
        <f>AL762/L762</f>
        <v>1</v>
      </c>
      <c r="AN762" s="338"/>
      <c r="AO762" s="338"/>
      <c r="AP762" s="354"/>
      <c r="AQ762" s="338"/>
      <c r="AR762" s="355"/>
      <c r="AS762" s="355"/>
      <c r="AT762" s="351"/>
      <c r="AU762" s="351"/>
      <c r="AV762" s="351"/>
      <c r="AW762" s="351"/>
      <c r="AX762" s="351"/>
      <c r="AY762" s="351"/>
      <c r="AZ762" s="351"/>
      <c r="BA762" s="351"/>
      <c r="BB762" s="351"/>
      <c r="BC762" s="351"/>
      <c r="BD762" s="351"/>
      <c r="BE762" s="356"/>
      <c r="BF762" s="357"/>
      <c r="BG762" s="356"/>
      <c r="BH762" s="357"/>
      <c r="BI762" s="356"/>
      <c r="BJ762" s="357"/>
      <c r="BK762" s="351"/>
      <c r="BL762" s="351"/>
    </row>
    <row r="763" spans="2:66" s="85" customFormat="1" ht="83.25" customHeight="1" x14ac:dyDescent="0.25">
      <c r="B763" s="483" t="s">
        <v>67</v>
      </c>
      <c r="C763" s="212" t="s">
        <v>344</v>
      </c>
      <c r="D763" s="347"/>
      <c r="E763" s="347" t="e">
        <f>F763+G763</f>
        <v>#REF!</v>
      </c>
      <c r="F763" s="347">
        <f>20000</f>
        <v>20000</v>
      </c>
      <c r="G763" s="347" t="e">
        <f>#REF!+G764</f>
        <v>#REF!</v>
      </c>
      <c r="H763" s="347"/>
      <c r="I763" s="347"/>
      <c r="J763" s="347"/>
      <c r="K763" s="348">
        <f>L763+N763</f>
        <v>266426.93952000001</v>
      </c>
      <c r="L763" s="348">
        <v>266426.93952000001</v>
      </c>
      <c r="M763" s="348"/>
      <c r="N763" s="348"/>
      <c r="O763" s="348"/>
      <c r="P763" s="348">
        <f>R763+V763</f>
        <v>151436.20000000001</v>
      </c>
      <c r="Q763" s="349">
        <f>P763/K763</f>
        <v>0.56839672546939302</v>
      </c>
      <c r="R763" s="348">
        <v>151436.20000000001</v>
      </c>
      <c r="S763" s="349">
        <f>R763/L763</f>
        <v>0.56839672546939302</v>
      </c>
      <c r="T763" s="349"/>
      <c r="U763" s="349"/>
      <c r="V763" s="347">
        <f>AF763</f>
        <v>0</v>
      </c>
      <c r="W763" s="347">
        <v>0</v>
      </c>
      <c r="X763" s="347"/>
      <c r="Y763" s="347"/>
      <c r="Z763" s="348">
        <f>AB763+AF763+AH763</f>
        <v>176436.2</v>
      </c>
      <c r="AA763" s="349">
        <f>Z763/K763</f>
        <v>0.66223108037749834</v>
      </c>
      <c r="AB763" s="348">
        <v>176436.2</v>
      </c>
      <c r="AC763" s="349">
        <f>AB763/L763</f>
        <v>0.66223108037749834</v>
      </c>
      <c r="AD763" s="349"/>
      <c r="AE763" s="349"/>
      <c r="AF763" s="348">
        <v>0</v>
      </c>
      <c r="AG763" s="349">
        <v>0</v>
      </c>
      <c r="AH763" s="347"/>
      <c r="AI763" s="347"/>
      <c r="AJ763" s="348">
        <f>AL763+AP763</f>
        <v>266426.93952000001</v>
      </c>
      <c r="AK763" s="349">
        <f>AJ763/K763</f>
        <v>1</v>
      </c>
      <c r="AL763" s="348">
        <f>L763</f>
        <v>266426.93952000001</v>
      </c>
      <c r="AM763" s="338">
        <f>AL763/L763</f>
        <v>1</v>
      </c>
      <c r="AN763" s="338"/>
      <c r="AO763" s="338"/>
      <c r="AP763" s="348">
        <f>N763</f>
        <v>0</v>
      </c>
      <c r="AQ763" s="349">
        <v>0</v>
      </c>
      <c r="AR763" s="347"/>
      <c r="AS763" s="347"/>
      <c r="AT763" s="350">
        <f>AP763</f>
        <v>0</v>
      </c>
      <c r="AU763" s="350"/>
      <c r="AV763" s="350"/>
      <c r="AW763" s="350">
        <f>AX763</f>
        <v>0</v>
      </c>
      <c r="AX763" s="350">
        <f>AT763</f>
        <v>0</v>
      </c>
      <c r="AY763" s="350"/>
      <c r="AZ763" s="350"/>
      <c r="BA763" s="350">
        <f>BB763</f>
        <v>0</v>
      </c>
      <c r="BB763" s="350">
        <f>AF763</f>
        <v>0</v>
      </c>
      <c r="BC763" s="350"/>
      <c r="BD763" s="350"/>
      <c r="BE763" s="352">
        <f>BG763+BI763</f>
        <v>89990.739520000003</v>
      </c>
      <c r="BF763" s="353">
        <f>BE763/K763</f>
        <v>0.33776891962250166</v>
      </c>
      <c r="BG763" s="352">
        <f>L763-AB763</f>
        <v>89990.739520000003</v>
      </c>
      <c r="BH763" s="353">
        <f>BG763/L763</f>
        <v>0.33776891962250166</v>
      </c>
      <c r="BI763" s="352"/>
      <c r="BJ763" s="353"/>
      <c r="BK763" s="350"/>
      <c r="BL763" s="350"/>
    </row>
    <row r="764" spans="2:66" s="22" customFormat="1" ht="44.25" customHeight="1" x14ac:dyDescent="0.3">
      <c r="B764" s="618" t="s">
        <v>345</v>
      </c>
      <c r="C764" s="619"/>
      <c r="D764" s="241"/>
      <c r="E764" s="241"/>
      <c r="F764" s="241"/>
      <c r="G764" s="241"/>
      <c r="H764" s="241"/>
      <c r="I764" s="241"/>
      <c r="J764" s="241"/>
      <c r="K764" s="242">
        <f t="shared" ref="K764" si="1049">L764+N764+O764</f>
        <v>684439.02009000001</v>
      </c>
      <c r="L764" s="242">
        <f>L760+L763</f>
        <v>684439.02009000001</v>
      </c>
      <c r="M764" s="242"/>
      <c r="N764" s="242">
        <v>0</v>
      </c>
      <c r="O764" s="242">
        <v>0</v>
      </c>
      <c r="P764" s="242">
        <f>R764</f>
        <v>569448.28056999994</v>
      </c>
      <c r="Q764" s="246">
        <f t="shared" ref="Q764" si="1050">P764/K764</f>
        <v>0.83199271791243079</v>
      </c>
      <c r="R764" s="242">
        <f>R760+R763</f>
        <v>569448.28056999994</v>
      </c>
      <c r="S764" s="246">
        <f t="shared" ref="S764" si="1051">R764/L764</f>
        <v>0.83199271791243079</v>
      </c>
      <c r="T764" s="246"/>
      <c r="U764" s="246"/>
      <c r="V764" s="241"/>
      <c r="W764" s="246"/>
      <c r="X764" s="242">
        <v>0</v>
      </c>
      <c r="Y764" s="246">
        <v>0</v>
      </c>
      <c r="Z764" s="242">
        <f>AB764</f>
        <v>594448.28056999994</v>
      </c>
      <c r="AA764" s="246">
        <f t="shared" ref="AA764" si="1052">Z764/K764</f>
        <v>0.86851898141609929</v>
      </c>
      <c r="AB764" s="242">
        <f>AB760+AB763</f>
        <v>594448.28056999994</v>
      </c>
      <c r="AC764" s="246">
        <f t="shared" ref="AC764" si="1053">AB764/L764</f>
        <v>0.86851898141609929</v>
      </c>
      <c r="AD764" s="246"/>
      <c r="AE764" s="246"/>
      <c r="AF764" s="242">
        <v>0</v>
      </c>
      <c r="AG764" s="246">
        <v>0</v>
      </c>
      <c r="AH764" s="242">
        <v>0</v>
      </c>
      <c r="AI764" s="246">
        <v>0</v>
      </c>
      <c r="AJ764" s="242">
        <f t="shared" ref="AJ764" si="1054">AL764+AP764+AR764</f>
        <v>684439.02009000001</v>
      </c>
      <c r="AK764" s="246">
        <f t="shared" ref="AK764" si="1055">AJ764/K764</f>
        <v>1</v>
      </c>
      <c r="AL764" s="242">
        <f>AL760+AL763</f>
        <v>684439.02009000001</v>
      </c>
      <c r="AM764" s="294">
        <f t="shared" ref="AM764" si="1056">AL764/L764</f>
        <v>1</v>
      </c>
      <c r="AN764" s="294"/>
      <c r="AO764" s="294"/>
      <c r="AP764" s="248">
        <v>0</v>
      </c>
      <c r="AQ764" s="246">
        <v>0</v>
      </c>
      <c r="AR764" s="248">
        <v>0</v>
      </c>
      <c r="AS764" s="246">
        <v>0</v>
      </c>
      <c r="AT764" s="244"/>
      <c r="AU764" s="244"/>
      <c r="AV764" s="244"/>
      <c r="AW764" s="244"/>
      <c r="AX764" s="244"/>
      <c r="AY764" s="244"/>
      <c r="AZ764" s="244"/>
      <c r="BA764" s="244"/>
      <c r="BB764" s="244"/>
      <c r="BC764" s="244"/>
      <c r="BD764" s="244"/>
      <c r="BE764" s="249">
        <f t="shared" ref="BE764" si="1057">BG764+BI764+BK764</f>
        <v>0</v>
      </c>
      <c r="BF764" s="247">
        <f t="shared" ref="BF764" si="1058">BE764/K764</f>
        <v>0</v>
      </c>
      <c r="BG764" s="245">
        <f>BG1432</f>
        <v>0</v>
      </c>
      <c r="BH764" s="247">
        <f t="shared" ref="BH764" si="1059">BG764/L764</f>
        <v>0</v>
      </c>
      <c r="BI764" s="249">
        <v>0</v>
      </c>
      <c r="BJ764" s="247">
        <v>0</v>
      </c>
      <c r="BK764" s="249">
        <v>0</v>
      </c>
      <c r="BL764" s="247">
        <v>0</v>
      </c>
      <c r="BM764" s="23"/>
      <c r="BN764" s="23"/>
    </row>
    <row r="765" spans="2:66" s="4" customFormat="1" ht="15" customHeight="1" x14ac:dyDescent="0.3">
      <c r="B765" s="164"/>
      <c r="C765" s="16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  <c r="AA765" s="151"/>
      <c r="AB765" s="151"/>
      <c r="AC765" s="151"/>
      <c r="AD765" s="151"/>
      <c r="AE765" s="151"/>
      <c r="AF765" s="151"/>
      <c r="AG765" s="151"/>
      <c r="AH765" s="151"/>
      <c r="AI765" s="151"/>
      <c r="AJ765" s="151"/>
      <c r="AK765" s="165"/>
      <c r="AL765" s="151"/>
      <c r="AM765" s="166"/>
      <c r="AN765" s="166"/>
      <c r="AO765" s="166"/>
      <c r="AP765" s="151"/>
      <c r="AQ765" s="151"/>
      <c r="AR765" s="151"/>
      <c r="AS765" s="151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</row>
    <row r="766" spans="2:66" s="4" customFormat="1" ht="15" customHeight="1" x14ac:dyDescent="0.3">
      <c r="B766" s="164"/>
      <c r="C766" s="16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  <c r="AA766" s="151"/>
      <c r="AB766" s="151"/>
      <c r="AC766" s="151"/>
      <c r="AD766" s="151"/>
      <c r="AE766" s="151"/>
      <c r="AF766" s="151"/>
      <c r="AG766" s="151"/>
      <c r="AH766" s="151"/>
      <c r="AI766" s="151"/>
      <c r="AJ766" s="151"/>
      <c r="AK766" s="165"/>
      <c r="AL766" s="151"/>
      <c r="AM766" s="166"/>
      <c r="AN766" s="166"/>
      <c r="AO766" s="166"/>
      <c r="AP766" s="151"/>
      <c r="AQ766" s="151"/>
      <c r="AR766" s="151"/>
      <c r="AS766" s="151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</row>
    <row r="767" spans="2:66" s="4" customFormat="1" ht="15" customHeight="1" x14ac:dyDescent="0.3">
      <c r="B767" s="164"/>
      <c r="C767" s="167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  <c r="AA767" s="151"/>
      <c r="AB767" s="151"/>
      <c r="AC767" s="151"/>
      <c r="AD767" s="151"/>
      <c r="AE767" s="151"/>
      <c r="AF767" s="151"/>
      <c r="AG767" s="151"/>
      <c r="AH767" s="151"/>
      <c r="AI767" s="151"/>
      <c r="AJ767" s="151"/>
      <c r="AK767" s="165"/>
      <c r="AL767" s="151"/>
      <c r="AM767" s="166"/>
      <c r="AN767" s="166"/>
      <c r="AO767" s="166"/>
      <c r="AP767" s="151"/>
      <c r="AQ767" s="151"/>
      <c r="AR767" s="151"/>
      <c r="AS767" s="151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</row>
    <row r="768" spans="2:66" s="4" customFormat="1" ht="15" customHeight="1" x14ac:dyDescent="0.3">
      <c r="B768" s="164"/>
      <c r="C768" s="16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  <c r="AA768" s="151"/>
      <c r="AB768" s="151"/>
      <c r="AC768" s="151"/>
      <c r="AD768" s="151"/>
      <c r="AE768" s="151"/>
      <c r="AF768" s="151"/>
      <c r="AG768" s="151"/>
      <c r="AH768" s="151"/>
      <c r="AI768" s="151"/>
      <c r="AJ768" s="151"/>
      <c r="AK768" s="165"/>
      <c r="AL768" s="151"/>
      <c r="AM768" s="166"/>
      <c r="AN768" s="166"/>
      <c r="AO768" s="166"/>
      <c r="AP768" s="151"/>
      <c r="AQ768" s="151"/>
      <c r="AR768" s="151"/>
      <c r="AS768" s="151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</row>
    <row r="769" spans="1:66" s="4" customFormat="1" ht="15" customHeight="1" x14ac:dyDescent="0.3">
      <c r="B769" s="164"/>
      <c r="C769" s="16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  <c r="AA769" s="151"/>
      <c r="AB769" s="151"/>
      <c r="AC769" s="151"/>
      <c r="AD769" s="151"/>
      <c r="AE769" s="151"/>
      <c r="AF769" s="151"/>
      <c r="AG769" s="151"/>
      <c r="AH769" s="151"/>
      <c r="AI769" s="151"/>
      <c r="AJ769" s="151"/>
      <c r="AK769" s="165"/>
      <c r="AL769" s="151"/>
      <c r="AM769" s="166"/>
      <c r="AN769" s="166"/>
      <c r="AO769" s="166"/>
      <c r="AP769" s="151"/>
      <c r="AQ769" s="151"/>
      <c r="AR769" s="151"/>
      <c r="AS769" s="151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</row>
    <row r="770" spans="1:66" s="4" customFormat="1" ht="15" customHeight="1" x14ac:dyDescent="0.3">
      <c r="B770" s="164"/>
      <c r="C770" s="16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  <c r="AA770" s="151"/>
      <c r="AB770" s="151"/>
      <c r="AC770" s="151"/>
      <c r="AD770" s="151"/>
      <c r="AE770" s="151"/>
      <c r="AF770" s="151"/>
      <c r="AG770" s="151"/>
      <c r="AH770" s="151"/>
      <c r="AI770" s="151"/>
      <c r="AJ770" s="151"/>
      <c r="AK770" s="165"/>
      <c r="AL770" s="151"/>
      <c r="AM770" s="166"/>
      <c r="AN770" s="166"/>
      <c r="AO770" s="166"/>
      <c r="AP770" s="151"/>
      <c r="AQ770" s="151"/>
      <c r="AR770" s="151"/>
      <c r="AS770" s="151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</row>
    <row r="771" spans="1:66" s="108" customFormat="1" ht="46.5" customHeight="1" x14ac:dyDescent="0.2">
      <c r="B771" s="558"/>
      <c r="C771" s="558"/>
      <c r="D771" s="559"/>
      <c r="E771" s="559"/>
      <c r="F771" s="559"/>
      <c r="G771" s="559"/>
      <c r="H771" s="559"/>
      <c r="I771" s="559"/>
      <c r="J771" s="559"/>
      <c r="K771" s="559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  <c r="AA771" s="168"/>
      <c r="AB771" s="168"/>
      <c r="AC771" s="168"/>
      <c r="AD771" s="168"/>
      <c r="AE771" s="168"/>
      <c r="AF771" s="168"/>
      <c r="AG771" s="168"/>
      <c r="AH771" s="168"/>
      <c r="AI771" s="168"/>
      <c r="AJ771" s="168"/>
      <c r="AK771" s="168"/>
      <c r="AL771" s="168"/>
      <c r="AM771" s="169"/>
      <c r="AN771" s="169"/>
      <c r="AO771" s="169"/>
      <c r="AP771" s="168"/>
      <c r="AQ771" s="168"/>
      <c r="AR771" s="168"/>
      <c r="AS771" s="168"/>
    </row>
    <row r="772" spans="1:66" s="107" customFormat="1" ht="18.75" customHeight="1" x14ac:dyDescent="0.3">
      <c r="A772" s="109"/>
      <c r="B772" s="161"/>
      <c r="C772" s="170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71"/>
      <c r="AL772" s="166"/>
      <c r="AM772" s="166"/>
      <c r="AN772" s="166"/>
      <c r="AO772" s="166"/>
      <c r="AP772" s="166"/>
      <c r="AQ772" s="166"/>
      <c r="AR772" s="166"/>
      <c r="AS772" s="166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</row>
    <row r="773" spans="1:66" s="4" customFormat="1" ht="18.75" customHeight="1" x14ac:dyDescent="0.3">
      <c r="A773" s="110"/>
      <c r="B773" s="111"/>
      <c r="C773" s="170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71"/>
      <c r="AL773" s="166"/>
      <c r="AM773" s="166"/>
      <c r="AN773" s="166"/>
      <c r="AO773" s="166"/>
      <c r="AP773" s="166"/>
      <c r="AQ773" s="166"/>
      <c r="AR773" s="166"/>
      <c r="AS773" s="166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</row>
    <row r="774" spans="1:66" s="112" customFormat="1" ht="46.5" customHeight="1" x14ac:dyDescent="0.2">
      <c r="B774" s="552"/>
      <c r="C774" s="552"/>
      <c r="D774" s="172"/>
      <c r="E774" s="173"/>
      <c r="F774" s="173"/>
      <c r="G774" s="173"/>
      <c r="H774" s="173"/>
      <c r="I774" s="173"/>
      <c r="J774" s="173"/>
      <c r="K774" s="173"/>
      <c r="L774" s="173"/>
      <c r="M774" s="173"/>
      <c r="N774" s="173"/>
      <c r="O774" s="173"/>
      <c r="P774" s="172"/>
      <c r="Q774" s="172"/>
      <c r="R774" s="172"/>
      <c r="S774" s="172"/>
      <c r="T774" s="172"/>
      <c r="U774" s="172"/>
      <c r="V774" s="172"/>
      <c r="W774" s="172"/>
      <c r="X774" s="172"/>
      <c r="Y774" s="172"/>
      <c r="Z774" s="172"/>
      <c r="AA774" s="172"/>
      <c r="AB774" s="172"/>
      <c r="AC774" s="172"/>
      <c r="AD774" s="172"/>
      <c r="AE774" s="172"/>
      <c r="AF774" s="172"/>
      <c r="AG774" s="172"/>
      <c r="AH774" s="172"/>
      <c r="AI774" s="172"/>
      <c r="AJ774" s="172"/>
      <c r="AK774" s="174"/>
      <c r="AL774" s="172"/>
      <c r="AM774" s="175"/>
      <c r="AN774" s="175"/>
      <c r="AO774" s="175"/>
      <c r="AP774" s="172"/>
      <c r="AQ774" s="172"/>
      <c r="AR774" s="172"/>
      <c r="AS774" s="172"/>
      <c r="AT774" s="114"/>
      <c r="AU774" s="114"/>
      <c r="AV774" s="114"/>
      <c r="AW774" s="114"/>
      <c r="AX774" s="114"/>
      <c r="AY774" s="114"/>
      <c r="AZ774" s="114"/>
      <c r="BA774" s="114"/>
      <c r="BB774" s="114"/>
      <c r="BC774" s="114"/>
      <c r="BD774" s="114"/>
      <c r="BE774" s="113"/>
      <c r="BF774" s="113"/>
      <c r="BG774" s="113"/>
      <c r="BH774" s="113"/>
      <c r="BI774" s="113"/>
      <c r="BJ774" s="113"/>
      <c r="BK774" s="113"/>
      <c r="BL774" s="113"/>
    </row>
    <row r="775" spans="1:66" ht="15" customHeight="1" x14ac:dyDescent="0.3">
      <c r="BM775" s="1"/>
      <c r="BN775" s="1"/>
    </row>
    <row r="776" spans="1:66" ht="15" customHeight="1" x14ac:dyDescent="0.3">
      <c r="BM776" s="1"/>
      <c r="BN776" s="1"/>
    </row>
    <row r="777" spans="1:66" ht="15" customHeight="1" x14ac:dyDescent="0.3">
      <c r="D777" s="177"/>
      <c r="E777" s="177"/>
      <c r="F777" s="177"/>
      <c r="G777" s="177"/>
      <c r="H777" s="177"/>
      <c r="I777" s="177"/>
      <c r="J777" s="177"/>
      <c r="K777" s="16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  <c r="AA777" s="177"/>
      <c r="AB777" s="177"/>
      <c r="AC777" s="177"/>
      <c r="AD777" s="177"/>
      <c r="AE777" s="177"/>
      <c r="AF777" s="177"/>
      <c r="AG777" s="177"/>
      <c r="AH777" s="177"/>
      <c r="AI777" s="177"/>
      <c r="AJ777" s="177"/>
      <c r="AK777" s="178"/>
      <c r="AL777" s="177"/>
      <c r="AM777" s="176"/>
      <c r="AN777" s="176"/>
      <c r="AO777" s="176"/>
      <c r="AP777" s="177"/>
      <c r="AQ777" s="177"/>
      <c r="AR777" s="177"/>
      <c r="AS777" s="177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</row>
    <row r="778" spans="1:66" ht="15" customHeight="1" x14ac:dyDescent="0.3">
      <c r="D778" s="177"/>
      <c r="E778" s="177"/>
      <c r="F778" s="177"/>
      <c r="G778" s="177"/>
      <c r="H778" s="177"/>
      <c r="I778" s="177"/>
      <c r="J778" s="177"/>
      <c r="K778" s="16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  <c r="AA778" s="177"/>
      <c r="AB778" s="177"/>
      <c r="AC778" s="177"/>
      <c r="AD778" s="177"/>
      <c r="AE778" s="177"/>
      <c r="AF778" s="177"/>
      <c r="AG778" s="177"/>
      <c r="AH778" s="177"/>
      <c r="AI778" s="177"/>
      <c r="AJ778" s="177"/>
      <c r="AK778" s="178"/>
      <c r="AL778" s="177"/>
      <c r="AM778" s="176"/>
      <c r="AN778" s="176"/>
      <c r="AO778" s="176"/>
      <c r="AP778" s="177"/>
      <c r="AQ778" s="177"/>
      <c r="AR778" s="177"/>
      <c r="AS778" s="177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</row>
    <row r="779" spans="1:66" ht="15" customHeight="1" x14ac:dyDescent="0.3">
      <c r="D779" s="177"/>
      <c r="E779" s="177"/>
      <c r="F779" s="177"/>
      <c r="G779" s="177"/>
      <c r="H779" s="177"/>
      <c r="I779" s="177"/>
      <c r="J779" s="177"/>
      <c r="K779" s="16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  <c r="AA779" s="177"/>
      <c r="AB779" s="177"/>
      <c r="AC779" s="177"/>
      <c r="AD779" s="177"/>
      <c r="AE779" s="177"/>
      <c r="AF779" s="177"/>
      <c r="AG779" s="177"/>
      <c r="AH779" s="177"/>
      <c r="AI779" s="177"/>
      <c r="AJ779" s="177"/>
      <c r="AK779" s="178"/>
      <c r="AL779" s="177"/>
      <c r="AM779" s="176"/>
      <c r="AN779" s="176"/>
      <c r="AO779" s="176"/>
      <c r="AP779" s="177"/>
      <c r="AQ779" s="177"/>
      <c r="AR779" s="177"/>
      <c r="AS779" s="177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</row>
    <row r="780" spans="1:66" ht="15" customHeight="1" x14ac:dyDescent="0.3">
      <c r="D780" s="177"/>
      <c r="E780" s="177"/>
      <c r="F780" s="177"/>
      <c r="G780" s="177"/>
      <c r="H780" s="177"/>
      <c r="I780" s="177"/>
      <c r="J780" s="177"/>
      <c r="K780" s="16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  <c r="X780" s="177"/>
      <c r="Y780" s="177"/>
      <c r="Z780" s="177"/>
      <c r="AA780" s="177"/>
      <c r="AB780" s="177"/>
      <c r="AC780" s="177"/>
      <c r="AD780" s="177"/>
      <c r="AE780" s="177"/>
      <c r="AF780" s="177"/>
      <c r="AG780" s="177"/>
      <c r="AH780" s="177"/>
      <c r="AI780" s="177"/>
      <c r="AJ780" s="177"/>
      <c r="AK780" s="178"/>
      <c r="AL780" s="177"/>
      <c r="AM780" s="176"/>
      <c r="AN780" s="176"/>
      <c r="AO780" s="176"/>
      <c r="AP780" s="177"/>
      <c r="AQ780" s="177"/>
      <c r="AR780" s="177"/>
      <c r="AS780" s="177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</row>
    <row r="781" spans="1:66" ht="15" customHeight="1" x14ac:dyDescent="0.3">
      <c r="D781" s="177"/>
      <c r="E781" s="177"/>
      <c r="F781" s="177"/>
      <c r="G781" s="177"/>
      <c r="H781" s="177"/>
      <c r="I781" s="177"/>
      <c r="J781" s="177"/>
      <c r="K781" s="16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  <c r="AA781" s="177"/>
      <c r="AB781" s="177"/>
      <c r="AC781" s="177"/>
      <c r="AD781" s="177"/>
      <c r="AE781" s="177"/>
      <c r="AF781" s="177"/>
      <c r="AG781" s="177"/>
      <c r="AH781" s="177"/>
      <c r="AI781" s="177"/>
      <c r="AJ781" s="177"/>
      <c r="AK781" s="178"/>
      <c r="AL781" s="177"/>
      <c r="AM781" s="176"/>
      <c r="AN781" s="176"/>
      <c r="AO781" s="176"/>
      <c r="AP781" s="177"/>
      <c r="AQ781" s="177"/>
      <c r="AR781" s="177"/>
      <c r="AS781" s="177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</row>
    <row r="782" spans="1:66" ht="15" customHeight="1" x14ac:dyDescent="0.3">
      <c r="D782" s="177"/>
      <c r="E782" s="177"/>
      <c r="F782" s="177"/>
      <c r="G782" s="177"/>
      <c r="H782" s="177"/>
      <c r="I782" s="177"/>
      <c r="J782" s="177"/>
      <c r="K782" s="16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  <c r="AA782" s="177"/>
      <c r="AB782" s="177"/>
      <c r="AC782" s="177"/>
      <c r="AD782" s="177"/>
      <c r="AE782" s="177"/>
      <c r="AF782" s="177"/>
      <c r="AG782" s="177"/>
      <c r="AH782" s="177"/>
      <c r="AI782" s="177"/>
      <c r="AJ782" s="177"/>
      <c r="AK782" s="178"/>
      <c r="AL782" s="177"/>
      <c r="AM782" s="176"/>
      <c r="AN782" s="176"/>
      <c r="AO782" s="176"/>
      <c r="AP782" s="177"/>
      <c r="AQ782" s="177"/>
      <c r="AR782" s="177"/>
      <c r="AS782" s="177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</row>
    <row r="783" spans="1:66" x14ac:dyDescent="0.3">
      <c r="B783" s="553"/>
      <c r="C783" s="554"/>
      <c r="D783" s="177"/>
      <c r="E783" s="177"/>
      <c r="F783" s="177"/>
      <c r="G783" s="177"/>
      <c r="H783" s="177"/>
      <c r="I783" s="177"/>
      <c r="J783" s="177"/>
      <c r="K783" s="16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  <c r="X783" s="177"/>
      <c r="Y783" s="177"/>
      <c r="Z783" s="177"/>
      <c r="AA783" s="177"/>
      <c r="AB783" s="177"/>
      <c r="AC783" s="177"/>
      <c r="AD783" s="177"/>
      <c r="AE783" s="177"/>
      <c r="AF783" s="177"/>
      <c r="AG783" s="177"/>
      <c r="AH783" s="177"/>
      <c r="AI783" s="177"/>
      <c r="AJ783" s="177"/>
      <c r="AK783" s="178"/>
      <c r="AL783" s="177"/>
      <c r="AM783" s="176"/>
      <c r="AN783" s="176"/>
      <c r="AO783" s="176"/>
      <c r="AP783" s="177"/>
      <c r="AQ783" s="177"/>
      <c r="AR783" s="177"/>
      <c r="AS783" s="177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</row>
    <row r="794" spans="1:66" s="115" customFormat="1" x14ac:dyDescent="0.3">
      <c r="A794" s="1"/>
      <c r="B794" s="176"/>
      <c r="C794" s="176"/>
      <c r="D794" s="150"/>
      <c r="E794" s="150"/>
      <c r="F794" s="150"/>
      <c r="G794" s="150"/>
      <c r="H794" s="150"/>
      <c r="I794" s="150"/>
      <c r="J794" s="150"/>
      <c r="K794" s="151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50"/>
      <c r="AD794" s="150"/>
      <c r="AE794" s="150"/>
      <c r="AF794" s="150"/>
      <c r="AG794" s="150"/>
      <c r="AH794" s="150"/>
      <c r="AI794" s="150"/>
      <c r="AJ794" s="150"/>
      <c r="AK794" s="152"/>
      <c r="AL794" s="150"/>
      <c r="AM794" s="153"/>
      <c r="AN794" s="153"/>
      <c r="AO794" s="153"/>
      <c r="AP794" s="150"/>
      <c r="AQ794" s="150"/>
      <c r="AR794" s="150"/>
      <c r="AS794" s="150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106"/>
      <c r="BN794" s="106"/>
    </row>
  </sheetData>
  <mergeCells count="152">
    <mergeCell ref="B728:BL728"/>
    <mergeCell ref="B735:C735"/>
    <mergeCell ref="B738:C738"/>
    <mergeCell ref="B613:C613"/>
    <mergeCell ref="B764:C764"/>
    <mergeCell ref="C47:D47"/>
    <mergeCell ref="B614:C614"/>
    <mergeCell ref="B26:C26"/>
    <mergeCell ref="C676:D676"/>
    <mergeCell ref="C677:D677"/>
    <mergeCell ref="C690:D690"/>
    <mergeCell ref="C691:D691"/>
    <mergeCell ref="C693:D693"/>
    <mergeCell ref="C694:D694"/>
    <mergeCell ref="C696:D696"/>
    <mergeCell ref="C697:D697"/>
    <mergeCell ref="C699:D699"/>
    <mergeCell ref="C700:D700"/>
    <mergeCell ref="C702:D702"/>
    <mergeCell ref="C703:D703"/>
    <mergeCell ref="C673:D673"/>
    <mergeCell ref="C674:D674"/>
    <mergeCell ref="B35:C35"/>
    <mergeCell ref="B38:C38"/>
    <mergeCell ref="B39:C39"/>
    <mergeCell ref="B40:C40"/>
    <mergeCell ref="B591:C591"/>
    <mergeCell ref="B7:BL7"/>
    <mergeCell ref="B616:BL616"/>
    <mergeCell ref="B618:BL618"/>
    <mergeCell ref="B665:BL665"/>
    <mergeCell ref="B687:BL687"/>
    <mergeCell ref="B710:BL710"/>
    <mergeCell ref="AB8:AI8"/>
    <mergeCell ref="AJ8:AJ9"/>
    <mergeCell ref="B16:C16"/>
    <mergeCell ref="AW8:AW9"/>
    <mergeCell ref="B11:C11"/>
    <mergeCell ref="B12:C12"/>
    <mergeCell ref="B13:C13"/>
    <mergeCell ref="B14:C14"/>
    <mergeCell ref="B15:C15"/>
    <mergeCell ref="B17:C17"/>
    <mergeCell ref="B19:C19"/>
    <mergeCell ref="AX8:AZ8"/>
    <mergeCell ref="AC9:AC10"/>
    <mergeCell ref="B33:C33"/>
    <mergeCell ref="B34:C34"/>
    <mergeCell ref="B711:BL711"/>
    <mergeCell ref="B712:BL712"/>
    <mergeCell ref="B740:BL740"/>
    <mergeCell ref="B8:B9"/>
    <mergeCell ref="C8:C9"/>
    <mergeCell ref="E8:E9"/>
    <mergeCell ref="F8:G8"/>
    <mergeCell ref="H8:H9"/>
    <mergeCell ref="I8:J8"/>
    <mergeCell ref="K8:K9"/>
    <mergeCell ref="L8:O8"/>
    <mergeCell ref="P8:P9"/>
    <mergeCell ref="BB8:BD8"/>
    <mergeCell ref="S9:S10"/>
    <mergeCell ref="W9:W10"/>
    <mergeCell ref="Y9:Y10"/>
    <mergeCell ref="AG9:AG10"/>
    <mergeCell ref="AI9:AI10"/>
    <mergeCell ref="BA8:BA9"/>
    <mergeCell ref="B18:C18"/>
    <mergeCell ref="Q8:Q9"/>
    <mergeCell ref="R8:Y8"/>
    <mergeCell ref="Z8:Z9"/>
    <mergeCell ref="AA8:AA9"/>
    <mergeCell ref="AM9:AM10"/>
    <mergeCell ref="AQ9:AQ10"/>
    <mergeCell ref="AS9:AS10"/>
    <mergeCell ref="AK8:AK9"/>
    <mergeCell ref="AL8:AS8"/>
    <mergeCell ref="AT8:AV8"/>
    <mergeCell ref="B20:C20"/>
    <mergeCell ref="B22:C22"/>
    <mergeCell ref="B23:C23"/>
    <mergeCell ref="U9:U10"/>
    <mergeCell ref="AE9:AE10"/>
    <mergeCell ref="AO9:AO10"/>
    <mergeCell ref="B24:C24"/>
    <mergeCell ref="B25:C25"/>
    <mergeCell ref="B21:C21"/>
    <mergeCell ref="B27:C27"/>
    <mergeCell ref="B28:C28"/>
    <mergeCell ref="B29:C29"/>
    <mergeCell ref="B30:C30"/>
    <mergeCell ref="B31:C31"/>
    <mergeCell ref="B32:C32"/>
    <mergeCell ref="B597:BL597"/>
    <mergeCell ref="B535:BL535"/>
    <mergeCell ref="B50:BL50"/>
    <mergeCell ref="B51:BL51"/>
    <mergeCell ref="B41:BL41"/>
    <mergeCell ref="B471:C471"/>
    <mergeCell ref="B472:BD472"/>
    <mergeCell ref="B529:C529"/>
    <mergeCell ref="B530:C530"/>
    <mergeCell ref="B531:C531"/>
    <mergeCell ref="B532:D532"/>
    <mergeCell ref="B186:C186"/>
    <mergeCell ref="B211:BD211"/>
    <mergeCell ref="B468:C468"/>
    <mergeCell ref="B221:BL221"/>
    <mergeCell ref="B42:C42"/>
    <mergeCell ref="C46:D46"/>
    <mergeCell ref="B49:C49"/>
    <mergeCell ref="C45:D45"/>
    <mergeCell ref="B533:C533"/>
    <mergeCell ref="B596:C596"/>
    <mergeCell ref="B594:C594"/>
    <mergeCell ref="B679:BD679"/>
    <mergeCell ref="B704:C704"/>
    <mergeCell ref="B707:C707"/>
    <mergeCell ref="B609:C609"/>
    <mergeCell ref="B610:C610"/>
    <mergeCell ref="B611:D611"/>
    <mergeCell ref="B615:C615"/>
    <mergeCell ref="B617:BL617"/>
    <mergeCell ref="BE8:BE9"/>
    <mergeCell ref="BF8:BF9"/>
    <mergeCell ref="BG8:BL8"/>
    <mergeCell ref="BH9:BH10"/>
    <mergeCell ref="BJ9:BJ10"/>
    <mergeCell ref="BL9:BL10"/>
    <mergeCell ref="B593:C593"/>
    <mergeCell ref="B599:BD599"/>
    <mergeCell ref="B607:C607"/>
    <mergeCell ref="B608:C608"/>
    <mergeCell ref="B595:D595"/>
    <mergeCell ref="B612:C612"/>
    <mergeCell ref="B534:C534"/>
    <mergeCell ref="C536:D536"/>
    <mergeCell ref="B590:C590"/>
    <mergeCell ref="B592:C592"/>
    <mergeCell ref="B745:C745"/>
    <mergeCell ref="B747:C747"/>
    <mergeCell ref="B774:C774"/>
    <mergeCell ref="B783:C783"/>
    <mergeCell ref="B748:C748"/>
    <mergeCell ref="B749:C749"/>
    <mergeCell ref="B750:C750"/>
    <mergeCell ref="B752:BD752"/>
    <mergeCell ref="B754:BD755"/>
    <mergeCell ref="B771:C771"/>
    <mergeCell ref="D771:K771"/>
    <mergeCell ref="B759:BL759"/>
    <mergeCell ref="B757:BL757"/>
  </mergeCells>
  <pageMargins left="0.39370078740157483" right="0.39370078740157483" top="0.19685039370078741" bottom="0.19685039370078741" header="0" footer="0"/>
  <pageSetup paperSize="8" scale="70" fitToHeight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2022_2024</vt:lpstr>
      <vt:lpstr>'2022_2024'!Заголовки_для_печати</vt:lpstr>
      <vt:lpstr>'2022_2024'!Область_печати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Николаевна Мухоморова</dc:creator>
  <cp:lastModifiedBy>Юлия Николаевна Мухоморова</cp:lastModifiedBy>
  <cp:lastPrinted>2023-10-09T07:25:37Z</cp:lastPrinted>
  <dcterms:created xsi:type="dcterms:W3CDTF">2022-06-02T08:23:00Z</dcterms:created>
  <dcterms:modified xsi:type="dcterms:W3CDTF">2024-04-05T12:00:15Z</dcterms:modified>
</cp:coreProperties>
</file>